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8_{334E2357-2943-498D-8F33-32FCA5E720D1}"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7" i="9"/>
  <c r="D347" i="9"/>
  <c r="C347"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7" i="9"/>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G206" i="8" l="1"/>
  <c r="B94" i="18"/>
  <c r="B84" i="18"/>
  <c r="B75" i="18"/>
  <c r="B62" i="18"/>
  <c r="B50" i="18"/>
  <c r="B40" i="18"/>
  <c r="B31" i="18"/>
  <c r="B93" i="18"/>
  <c r="B83" i="18"/>
  <c r="B74" i="18"/>
  <c r="B58" i="18"/>
  <c r="B49" i="18"/>
  <c r="B39" i="18"/>
  <c r="B30" i="18"/>
  <c r="B92" i="18"/>
  <c r="B82" i="18"/>
  <c r="B72" i="18"/>
  <c r="B57" i="18"/>
  <c r="B48" i="18"/>
  <c r="B38" i="18"/>
  <c r="B25" i="18"/>
  <c r="B90" i="18"/>
  <c r="B81" i="18"/>
  <c r="B71" i="18"/>
  <c r="B56" i="18"/>
  <c r="B46" i="18"/>
  <c r="B37" i="18"/>
  <c r="B24" i="18"/>
  <c r="B89" i="18"/>
  <c r="B80" i="18"/>
  <c r="B70" i="18"/>
  <c r="B55" i="18"/>
  <c r="B45" i="18"/>
  <c r="B36" i="18"/>
  <c r="B23" i="18"/>
  <c r="B99" i="18"/>
  <c r="B354" i="11" s="1"/>
  <c r="C355" i="11" s="1"/>
  <c r="B88" i="18"/>
  <c r="B78" i="18"/>
  <c r="B69" i="18"/>
  <c r="B54" i="18"/>
  <c r="B44" i="18"/>
  <c r="B34" i="18"/>
  <c r="B22" i="18"/>
  <c r="B96" i="18"/>
  <c r="B87" i="18"/>
  <c r="B77" i="18"/>
  <c r="B68" i="18"/>
  <c r="B52" i="18"/>
  <c r="B43" i="18"/>
  <c r="B33" i="18"/>
  <c r="B18" i="18"/>
  <c r="B347" i="9" s="1"/>
  <c r="C348" i="9" s="1"/>
  <c r="B95" i="18"/>
  <c r="B86" i="18"/>
  <c r="B76" i="18"/>
  <c r="B63" i="18"/>
  <c r="B51" i="18"/>
  <c r="B42" i="18"/>
  <c r="B32" i="18"/>
  <c r="B7" i="18"/>
  <c r="B6" i="18"/>
  <c r="B15" i="18"/>
  <c r="B14" i="18"/>
  <c r="B10" i="18"/>
  <c r="B8" i="11" s="1"/>
  <c r="C9" i="11" s="1"/>
  <c r="B5" i="18"/>
  <c r="B13" i="6" s="1"/>
  <c r="C14" i="6" s="1"/>
  <c r="B13" i="18"/>
  <c r="B13" i="9" s="1"/>
  <c r="C14" i="9" s="1"/>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86" i="11" l="1"/>
  <c r="C387" i="11" s="1"/>
  <c r="B41" i="18"/>
  <c r="B53" i="18"/>
  <c r="B103" i="18"/>
  <c r="C63" i="18"/>
  <c r="B67" i="18"/>
  <c r="B91" i="18"/>
  <c r="C14" i="18"/>
  <c r="B79" i="18"/>
  <c r="B29" i="18"/>
  <c r="B85" i="18"/>
  <c r="C25" i="18"/>
  <c r="B335" i="11"/>
  <c r="C336" i="11" s="1"/>
  <c r="B102" i="18"/>
  <c r="B61" i="18"/>
  <c r="C62" i="18" s="1"/>
  <c r="C15" i="18"/>
  <c r="B21" i="18"/>
  <c r="C22" i="18"/>
  <c r="B227" i="9"/>
  <c r="B47" i="18"/>
  <c r="B35" i="18"/>
  <c r="B73"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66" i="18" l="1"/>
  <c r="C85" i="18" s="1"/>
  <c r="B228" i="9"/>
  <c r="B28" i="18"/>
  <c r="C41" i="18" s="1"/>
  <c r="C23" i="18"/>
  <c r="B229" i="9"/>
  <c r="B230" i="9" s="1"/>
  <c r="C24" i="18"/>
  <c r="E211" i="11"/>
  <c r="G211" i="11"/>
  <c r="C215" i="11"/>
  <c r="E230" i="9"/>
  <c r="F230" i="9"/>
  <c r="E228" i="9"/>
  <c r="C53" i="18" l="1"/>
  <c r="C29" i="18"/>
  <c r="C35" i="18"/>
  <c r="C44" i="18"/>
  <c r="C49" i="18"/>
  <c r="C36" i="18"/>
  <c r="C52" i="18"/>
  <c r="C58" i="18"/>
  <c r="C42" i="18"/>
  <c r="C51" i="18"/>
  <c r="C34" i="18"/>
  <c r="C45" i="18"/>
  <c r="C38" i="18"/>
  <c r="C56" i="18"/>
  <c r="C54" i="18"/>
  <c r="C30" i="18"/>
  <c r="C39" i="18"/>
  <c r="C40" i="18"/>
  <c r="C50" i="18"/>
  <c r="C37" i="18"/>
  <c r="C46" i="18"/>
  <c r="C55" i="18"/>
  <c r="C57" i="18"/>
  <c r="C33" i="18"/>
  <c r="C31" i="18"/>
  <c r="C43" i="18"/>
  <c r="C48" i="18"/>
  <c r="C32" i="18"/>
  <c r="C47" i="18"/>
  <c r="C88" i="18"/>
  <c r="C68" i="18"/>
  <c r="C80" i="18"/>
  <c r="C87" i="18"/>
  <c r="C96" i="18"/>
  <c r="C75" i="18"/>
  <c r="C84" i="18"/>
  <c r="C81" i="18"/>
  <c r="C72" i="18"/>
  <c r="C74" i="18"/>
  <c r="C69" i="18"/>
  <c r="C90" i="18"/>
  <c r="C89" i="18"/>
  <c r="C70" i="18"/>
  <c r="C93" i="18"/>
  <c r="C82" i="18"/>
  <c r="C76" i="18"/>
  <c r="C83" i="18"/>
  <c r="C92" i="18"/>
  <c r="C77" i="18"/>
  <c r="C71" i="18"/>
  <c r="C94" i="18"/>
  <c r="C78" i="18"/>
  <c r="C95" i="18"/>
  <c r="C86" i="18"/>
  <c r="C79" i="18"/>
  <c r="C67" i="18"/>
  <c r="C91" i="18"/>
  <c r="C7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<sst xmlns="http://schemas.openxmlformats.org/spreadsheetml/2006/main" count="16219" uniqueCount="4610">
  <si>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</si>
  <si>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</si>
  <si>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</si>
  <si>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</si>
  <si>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</si>
  <si>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</si>
  <si>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</si>
  <si>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</si>
  <si>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</si>
  <si>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</si>
  <si>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</si>
  <si>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</si>
  <si>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</si>
  <si>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</si>
  <si>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</si>
  <si>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</si>
  <si>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</si>
  <si>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</si>
  <si>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</si>
  <si>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</si>
  <si>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</si>
  <si>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</si>
  <si>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</si>
  <si>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</si>
  <si>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</si>
  <si>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</si>
  <si>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</si>
  <si>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</si>
  <si>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</si>
  <si>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</si>
  <si>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</si>
  <si>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</si>
  <si>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</si>
  <si>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</si>
  <si>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</si>
  <si>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</si>
  <si>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</si>
  <si>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</si>
  <si>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</si>
  <si>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</si>
  <si>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</si>
  <si>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</si>
  <si>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</si>
  <si>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</si>
  <si>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</si>
  <si>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</si>
  <si>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</si>
  <si>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</si>
  <si>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</si>
  <si>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</si>
  <si>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</si>
  <si>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</si>
  <si>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</si>
  <si>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</si>
  <si>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</si>
  <si>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</si>
  <si>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</si>
  <si>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</si>
  <si>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</si>
  <si>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</si>
  <si>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</si>
  <si>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</si>
  <si>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</si>
  <si>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</si>
  <si>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</si>
  <si>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</si>
  <si>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</si>
  <si>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</si>
  <si>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</si>
  <si>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</si>
  <si>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</si>
  <si>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</si>
  <si>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</si>
  <si>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</si>
  <si>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</si>
  <si>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</si>
  <si>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</si>
  <si>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</si>
  <si>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</si>
  <si>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</si>
  <si>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</si>
  <si>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</si>
  <si>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</si>
  <si>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</si>
  <si>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</si>
  <si>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</si>
  <si>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</si>
  <si>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</si>
  <si>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</si>
  <si>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</si>
  <si>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</si>
  <si>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</si>
  <si>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</si>
  <si>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</si>
  <si>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</si>
  <si>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</si>
  <si>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</si>
  <si>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</si>
  <si>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</si>
  <si>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</si>
  <si>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</si>
  <si>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</si>
  <si>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</si>
  <si>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</si>
  <si>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</si>
  <si>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</si>
  <si>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</si>
  <si>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</si>
  <si>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</si>
  <si>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</si>
  <si>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</si>
  <si>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</si>
  <si>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</si>
  <si>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</si>
  <si>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</si>
  <si>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</si>
  <si>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</si>
  <si>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</si>
  <si>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</si>
  <si>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</si>
  <si>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</si>
  <si>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</si>
  <si>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</si>
  <si>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</si>
  <si>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</si>
  <si>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</si>
  <si>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</si>
  <si>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</si>
  <si>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</si>
  <si>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</si>
  <si>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</si>
  <si>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</si>
  <si>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</si>
  <si>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</si>
  <si>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</si>
  <si>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</si>
  <si>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</si>
  <si>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</si>
  <si>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</si>
  <si>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</si>
  <si>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</si>
  <si>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</si>
  <si>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</si>
  <si>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</si>
  <si>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</si>
  <si>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</si>
  <si>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</si>
  <si>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</si>
  <si>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</si>
  <si>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</si>
  <si>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</si>
  <si>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</si>
  <si>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</si>
  <si>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</si>
  <si>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</si>
  <si>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</si>
  <si>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</si>
  <si>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</si>
  <si>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</si>
  <si>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</si>
  <si>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</si>
  <si>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</si>
  <si>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</si>
  <si>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</si>
  <si>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</si>
  <si>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</si>
  <si>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</si>
  <si>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</si>
  <si>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</si>
  <si>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</si>
  <si>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</si>
  <si>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</si>
  <si>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</si>
  <si>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</si>
  <si>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</si>
  <si>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</si>
  <si>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</si>
  <si>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</si>
  <si>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</si>
  <si>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</si>
  <si>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</si>
  <si>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</si>
  <si>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</si>
  <si>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</si>
  <si>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</si>
  <si>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</si>
  <si>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</si>
  <si>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</si>
  <si>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</si>
  <si>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</si>
  <si>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</si>
  <si>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</si>
  <si>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</si>
  <si>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</si>
  <si>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</si>
  <si>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</si>
  <si>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</si>
  <si>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</si>
  <si>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</si>
  <si>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</si>
  <si>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</si>
  <si>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</si>
  <si>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</si>
  <si>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</si>
  <si>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</si>
  <si>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</si>
  <si>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</si>
  <si>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</si>
  <si>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</si>
  <si>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</si>
  <si>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</si>
  <si>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</si>
  <si>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</si>
  <si>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</si>
  <si>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</si>
  <si>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</si>
  <si>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</si>
  <si>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</si>
  <si>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</si>
  <si>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</si>
  <si>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</si>
  <si>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</si>
  <si>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</si>
  <si>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</si>
  <si>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</si>
  <si>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</si>
  <si>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</si>
  <si>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</si>
  <si>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</si>
  <si>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</si>
  <si>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</si>
  <si>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</si>
  <si>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</si>
  <si>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</si>
  <si>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</si>
  <si>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</si>
  <si>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</si>
  <si>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</si>
  <si>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</si>
  <si>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</si>
  <si>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</si>
  <si>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</si>
  <si>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</si>
  <si>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</si>
  <si>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</si>
  <si>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</si>
  <si>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</si>
  <si>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</si>
  <si>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</si>
  <si>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</si>
  <si>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</si>
  <si>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</si>
  <si>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</si>
  <si>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</si>
  <si>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</si>
  <si>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</si>
  <si>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</si>
  <si>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</si>
  <si>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</si>
  <si>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</si>
  <si>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</si>
  <si>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</si>
  <si>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</si>
  <si>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</si>
  <si>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</si>
  <si>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</si>
  <si>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</si>
  <si>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</si>
  <si>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</si>
  <si>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</si>
  <si>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</si>
  <si>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</si>
  <si>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</si>
  <si>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</si>
  <si>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</si>
  <si>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</si>
  <si>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</si>
  <si>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</si>
  <si>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</si>
  <si>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</si>
  <si>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</si>
  <si>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</si>
  <si>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</si>
  <si>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</si>
  <si>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</si>
  <si>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</si>
  <si>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</si>
  <si>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</si>
  <si>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</si>
  <si>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</si>
  <si>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</si>
  <si>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</si>
  <si>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</si>
  <si>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</si>
  <si>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</si>
  <si>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</si>
  <si>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</si>
  <si>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</si>
  <si>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</si>
  <si>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</si>
  <si>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</si>
  <si>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</si>
  <si>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</si>
  <si>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</si>
  <si>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</si>
  <si>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</si>
  <si>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</si>
  <si>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</si>
  <si>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</si>
  <si>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</si>
  <si>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</si>
  <si>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</si>
  <si>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</si>
  <si>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</si>
  <si>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</si>
  <si>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</si>
  <si>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</si>
  <si>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</si>
  <si>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</si>
  <si>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</si>
  <si>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</si>
  <si>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</si>
  <si>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</si>
  <si>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</si>
  <si>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</si>
  <si>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</si>
  <si>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</si>
  <si>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</si>
  <si>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</si>
  <si>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</si>
  <si>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</si>
  <si>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</si>
  <si>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</si>
  <si>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</si>
  <si>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</si>
  <si>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</si>
  <si>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</si>
  <si>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</si>
  <si>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</si>
  <si>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</si>
  <si>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</si>
  <si>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</si>
  <si>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</si>
  <si>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</si>
  <si>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</si>
  <si>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</si>
  <si>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</si>
  <si>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</si>
  <si>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</si>
  <si>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</si>
  <si>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</si>
  <si>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</si>
  <si>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</si>
  <si>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</si>
  <si>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</si>
  <si>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</si>
  <si>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</si>
  <si>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</si>
  <si>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</si>
  <si>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</si>
  <si>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</si>
  <si>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</si>
  <si>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</si>
  <si>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</si>
  <si>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</si>
  <si>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</si>
  <si>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</si>
  <si>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</si>
  <si>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</si>
  <si>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</si>
  <si>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</si>
  <si>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</si>
  <si>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</si>
  <si>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</si>
  <si>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</si>
  <si>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</si>
  <si>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</si>
  <si>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</si>
  <si>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</si>
  <si>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</si>
  <si>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</si>
  <si>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</si>
  <si>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</si>
  <si>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</si>
  <si>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</si>
  <si>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</si>
  <si>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</si>
  <si>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</si>
  <si>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</si>
  <si>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</si>
  <si>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</si>
  <si>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</si>
  <si>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</si>
  <si>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</si>
  <si>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</si>
  <si>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</si>
  <si>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</si>
  <si>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</si>
  <si>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</si>
  <si>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</si>
  <si>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</si>
  <si>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</si>
  <si>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</si>
  <si>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</si>
  <si>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</si>
  <si>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</si>
  <si>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</si>
  <si>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</si>
  <si>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</si>
  <si>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</si>
  <si>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</si>
  <si>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</si>
  <si>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</si>
  <si>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</si>
  <si>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</si>
  <si>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</si>
  <si>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</si>
  <si>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</si>
  <si>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</si>
  <si>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</si>
  <si>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</si>
  <si>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</si>
  <si>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</si>
  <si>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</si>
  <si>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</si>
  <si>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</si>
  <si>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</si>
  <si>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</si>
  <si>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</si>
  <si>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</si>
  <si>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</si>
  <si>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</si>
  <si>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</si>
  <si>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</si>
  <si>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</si>
  <si>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</si>
  <si>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</si>
  <si>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</si>
  <si>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</si>
  <si>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</si>
  <si>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</si>
  <si>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</si>
  <si>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</si>
  <si>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</si>
  <si>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</si>
  <si>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</si>
  <si>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</si>
  <si>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</si>
  <si>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</si>
  <si>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</si>
  <si>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</si>
  <si>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</si>
  <si>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</si>
  <si>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</si>
  <si>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</si>
  <si>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</si>
  <si>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</si>
  <si>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</si>
  <si>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</si>
  <si>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</si>
  <si>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</si>
  <si>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</si>
  <si>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</si>
  <si>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</si>
  <si>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</si>
  <si>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</si>
  <si>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</si>
  <si>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</si>
  <si>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</si>
  <si>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</si>
  <si>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</si>
  <si>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</si>
  <si>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</si>
  <si>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</si>
  <si>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</si>
  <si>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</si>
  <si>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</si>
  <si>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</si>
  <si>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</si>
  <si>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</si>
  <si>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</si>
  <si>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</si>
  <si>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</si>
  <si>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</si>
  <si>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</si>
  <si>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</si>
  <si>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</si>
  <si>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</si>
  <si>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</si>
  <si>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</si>
  <si>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</si>
  <si>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</si>
  <si>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</si>
  <si>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</si>
  <si>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</si>
  <si>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</si>
  <si>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</si>
  <si>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</si>
  <si>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</si>
  <si>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</si>
  <si>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</si>
  <si>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</si>
  <si>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</si>
  <si>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</si>
  <si>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</si>
  <si>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</si>
  <si>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</si>
  <si>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</si>
  <si>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</si>
  <si>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</si>
  <si>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</si>
  <si>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</si>
  <si>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</si>
  <si>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</si>
  <si>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</si>
  <si>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</si>
  <si>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</si>
  <si>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</si>
  <si>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</si>
  <si>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</si>
  <si>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</si>
  <si>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</si>
  <si>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</si>
  <si>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</si>
  <si>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</si>
  <si>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</si>
  <si>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</si>
  <si>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</si>
  <si>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</si>
  <si>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</si>
  <si>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</si>
  <si>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</si>
  <si>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</si>
  <si>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</si>
  <si>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</si>
  <si>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</si>
  <si>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</si>
  <si>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</si>
  <si>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</si>
  <si>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</si>
  <si>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</si>
  <si>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</si>
  <si>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</si>
  <si>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</si>
  <si>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</si>
  <si>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</si>
  <si>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</si>
  <si>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</si>
  <si>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</si>
  <si>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</si>
  <si>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</si>
  <si>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</si>
  <si>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</si>
  <si>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</si>
  <si>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</si>
  <si>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</si>
  <si>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</si>
  <si>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</si>
  <si>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</si>
  <si>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</si>
  <si>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</si>
  <si>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</si>
  <si>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</si>
  <si>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</si>
  <si>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</si>
  <si>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</si>
  <si>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</si>
  <si>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</si>
  <si>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</si>
  <si>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</si>
  <si>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</si>
  <si>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</si>
  <si>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</si>
  <si>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</si>
  <si>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</si>
  <si>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</si>
  <si>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</si>
  <si>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</si>
  <si>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</si>
  <si>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</si>
  <si>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</si>
  <si>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</si>
  <si>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</si>
  <si>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</si>
  <si>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</si>
  <si>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</si>
  <si>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</si>
  <si>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</si>
  <si>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</si>
  <si>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</si>
  <si>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</si>
  <si>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</si>
  <si>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</si>
  <si>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</si>
  <si>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</si>
  <si>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</si>
  <si>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</si>
  <si>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</si>
  <si>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</si>
  <si>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</si>
  <si>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</si>
  <si>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</si>
  <si>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</si>
  <si>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</si>
  <si>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</si>
  <si>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</si>
  <si>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</si>
  <si>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</si>
  <si>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</si>
  <si>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</si>
  <si>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</si>
  <si>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</si>
  <si>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</si>
  <si>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</si>
  <si>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</si>
  <si>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</si>
  <si>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</si>
  <si>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</si>
  <si>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</si>
  <si>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</si>
  <si>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</si>
  <si>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</si>
  <si>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</si>
  <si>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</si>
  <si>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</si>
  <si>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</si>
  <si>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</si>
  <si>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</si>
  <si>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</si>
  <si>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</si>
  <si>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</si>
  <si>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</si>
  <si>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</si>
  <si>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</si>
  <si>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</si>
  <si>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</si>
  <si>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</si>
  <si>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</si>
  <si>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</si>
  <si>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</si>
  <si>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</si>
  <si>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</si>
  <si>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</si>
  <si>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</si>
  <si>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</si>
  <si>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</si>
  <si>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</si>
  <si>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</si>
  <si>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</si>
  <si>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</si>
  <si>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</si>
  <si>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</si>
  <si>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</si>
  <si>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</si>
  <si>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</si>
  <si>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</si>
  <si>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</si>
  <si>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</si>
  <si>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</si>
  <si>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</si>
  <si>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</si>
  <si>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</si>
  <si>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</si>
  <si>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</si>
  <si>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</si>
  <si>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</si>
  <si>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</si>
  <si>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</si>
  <si>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</si>
  <si>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</si>
  <si>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</si>
  <si>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</si>
  <si>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</si>
  <si>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</si>
  <si>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</si>
  <si>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</si>
  <si>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</si>
  <si>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</si>
  <si>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</si>
  <si>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</si>
  <si>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</si>
  <si>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</si>
  <si>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</si>
  <si>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</si>
  <si>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</si>
  <si>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</si>
  <si>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</si>
  <si>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</si>
  <si>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</si>
  <si>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</si>
  <si>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</si>
  <si>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</si>
  <si>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</si>
  <si>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</si>
  <si>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</si>
  <si>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</si>
  <si>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</si>
  <si>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</si>
  <si>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</si>
  <si>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</si>
  <si>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</si>
  <si>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</si>
  <si>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</si>
  <si>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</si>
  <si>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</si>
  <si>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</si>
  <si>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</si>
  <si>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</si>
  <si>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</si>
  <si>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</si>
  <si>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</si>
  <si>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</si>
  <si>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</si>
  <si>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</si>
  <si>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</si>
  <si>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</si>
  <si>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</si>
  <si>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</si>
  <si>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</si>
  <si>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</si>
  <si>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</si>
  <si>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</si>
  <si>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</si>
  <si>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</si>
  <si>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</si>
  <si>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</si>
  <si>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</si>
  <si>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</si>
  <si>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</si>
  <si>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</si>
  <si>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</si>
  <si>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</si>
  <si>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</si>
  <si>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</si>
  <si>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</si>
  <si>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</si>
  <si>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</si>
  <si>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</si>
  <si>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</si>
  <si>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</si>
  <si>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</si>
  <si>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</si>
  <si>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</si>
  <si>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</si>
  <si>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</si>
  <si>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</si>
  <si>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</si>
  <si>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</si>
  <si>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</si>
  <si>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</si>
  <si>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</si>
  <si>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</si>
  <si>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</si>
  <si>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</si>
  <si>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</si>
  <si>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</si>
  <si>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</si>
  <si>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</si>
  <si>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</si>
  <si>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</si>
  <si>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</si>
  <si>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</si>
  <si>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</si>
  <si>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</si>
  <si>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</si>
  <si>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</si>
  <si>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</si>
  <si>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</si>
  <si>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</si>
  <si>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</si>
  <si>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</si>
  <si>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</si>
  <si>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</si>
  <si>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</si>
  <si>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</si>
  <si>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</si>
  <si>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</si>
  <si>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</si>
  <si>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</si>
  <si>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</si>
  <si>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</si>
  <si>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</si>
  <si>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</si>
  <si>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</si>
  <si>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</si>
  <si>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</si>
  <si>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</si>
  <si>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</si>
  <si>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</si>
  <si>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</si>
  <si>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</si>
  <si>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</si>
  <si>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</si>
  <si>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</si>
  <si>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</si>
  <si>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</si>
  <si>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</si>
  <si>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</si>
  <si>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</si>
  <si>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</si>
  <si>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</si>
  <si>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</si>
  <si>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</si>
  <si>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</si>
  <si>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</si>
  <si>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</si>
  <si>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</si>
  <si>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</si>
  <si>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</si>
  <si>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</si>
  <si>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</si>
  <si>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</si>
  <si>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</si>
  <si>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</si>
  <si>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</si>
  <si>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</si>
  <si>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</si>
  <si>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</si>
  <si>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</si>
  <si>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</si>
  <si>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</si>
  <si>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</si>
  <si>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</si>
  <si>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</si>
  <si>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</si>
  <si>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</si>
  <si>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</si>
  <si>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</si>
  <si>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</si>
  <si>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</si>
  <si>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</si>
  <si>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</si>
  <si>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</si>
  <si>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</si>
  <si>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</si>
  <si>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</si>
  <si>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</si>
  <si>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</si>
  <si>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</si>
  <si>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</si>
  <si>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</si>
  <si>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</si>
  <si>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</si>
  <si>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</si>
  <si>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</si>
  <si>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</si>
  <si>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</si>
  <si>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</si>
  <si>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</si>
  <si>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</si>
  <si>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</si>
  <si>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</si>
  <si>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</si>
  <si>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</si>
  <si>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</si>
  <si>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</si>
  <si>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</si>
  <si>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</si>
  <si>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</si>
  <si>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</si>
  <si>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</si>
  <si>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</si>
  <si>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</si>
  <si>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</si>
  <si>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</si>
  <si>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</si>
  <si>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</si>
  <si>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</si>
  <si>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</si>
  <si>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</si>
  <si>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</si>
  <si>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</si>
  <si>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</si>
  <si>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</si>
  <si>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</si>
  <si>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</si>
  <si>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</si>
  <si>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</si>
  <si>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</si>
  <si>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</si>
  <si>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</si>
  <si>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</si>
  <si>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</si>
  <si>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</si>
  <si>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</si>
  <si>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</si>
  <si>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</si>
  <si>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</si>
  <si>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</si>
  <si>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</si>
  <si>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</si>
  <si>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</si>
  <si>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</si>
  <si>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</si>
  <si>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</si>
  <si>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</si>
  <si>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</si>
  <si>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</si>
  <si>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</si>
  <si>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</si>
  <si>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</si>
  <si>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</si>
  <si>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</si>
  <si>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</si>
  <si>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</si>
  <si>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</si>
  <si>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</si>
  <si>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</si>
  <si>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</si>
  <si>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</si>
  <si>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</si>
  <si>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</si>
  <si>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</si>
  <si>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</si>
  <si>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</si>
  <si>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</si>
  <si>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</si>
  <si>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</si>
  <si>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</si>
  <si>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</si>
  <si>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</si>
  <si>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</si>
  <si>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</si>
  <si>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</si>
  <si>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</si>
  <si>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</si>
  <si>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</si>
  <si>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</si>
  <si>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</si>
  <si>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</si>
  <si>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</si>
  <si>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</si>
  <si>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</si>
  <si>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</si>
  <si>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</si>
  <si>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</si>
  <si>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</si>
  <si>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</si>
  <si>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</si>
  <si>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</si>
  <si>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</si>
  <si>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</si>
  <si>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</si>
  <si>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</si>
  <si>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</si>
  <si>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</si>
  <si>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</si>
  <si>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</si>
  <si>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</si>
  <si>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</si>
  <si>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</si>
  <si>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</si>
  <si>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</si>
  <si>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</si>
  <si>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</si>
  <si>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</si>
  <si>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</si>
  <si>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</si>
  <si>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</si>
  <si>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</si>
  <si>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</si>
  <si>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</si>
  <si>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</si>
  <si>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</si>
  <si>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</si>
  <si>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</si>
  <si>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</si>
  <si>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</si>
  <si>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</si>
  <si>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</si>
  <si>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</si>
  <si>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</si>
  <si>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</si>
  <si>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</si>
  <si>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</si>
  <si>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</si>
  <si>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</si>
  <si>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</si>
  <si>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</si>
  <si>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</si>
  <si>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</si>
  <si>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</si>
  <si>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</si>
  <si>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</si>
  <si>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</si>
  <si>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</si>
  <si>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</si>
  <si>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</si>
  <si>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</si>
  <si>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</si>
  <si>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</si>
  <si>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</si>
  <si>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</si>
  <si>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</si>
  <si>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</si>
  <si>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</si>
  <si>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</si>
  <si>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</si>
  <si>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</si>
  <si>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</si>
  <si>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</si>
  <si>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</si>
  <si>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</si>
  <si>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</si>
  <si>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</si>
  <si>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</si>
  <si>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</si>
  <si>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</si>
  <si>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</si>
  <si>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</si>
  <si>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</si>
  <si>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</si>
  <si>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</si>
  <si>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</si>
  <si>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</si>
  <si>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</si>
  <si>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</si>
  <si>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</si>
  <si>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</si>
  <si>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</si>
  <si>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</si>
  <si>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</si>
  <si>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</si>
  <si>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</si>
  <si>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</si>
  <si>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</si>
  <si>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</si>
  <si>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</si>
  <si>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</si>
  <si>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</si>
  <si>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</si>
  <si>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</si>
  <si>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</si>
  <si>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</si>
  <si>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</si>
  <si>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</si>
  <si>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</si>
  <si>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</si>
  <si>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</si>
  <si>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</si>
  <si>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</si>
  <si>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</si>
  <si>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</si>
  <si>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</si>
  <si>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</si>
  <si>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</si>
  <si>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</si>
  <si>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</si>
  <si>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</si>
  <si>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</si>
  <si>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</si>
  <si>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</si>
  <si>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</si>
  <si>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</si>
  <si>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</si>
  <si>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</si>
  <si>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</si>
  <si>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</si>
  <si>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</si>
  <si>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</si>
  <si>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</si>
  <si>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</si>
  <si>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</si>
  <si>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</si>
  <si>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</si>
  <si>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</si>
  <si>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</si>
  <si>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</si>
  <si>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</si>
  <si>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</si>
  <si>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</si>
  <si>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</si>
  <si>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</si>
  <si>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</si>
  <si>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</si>
  <si>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</si>
  <si>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</si>
  <si>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</si>
  <si>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</si>
  <si>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</si>
  <si>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</si>
  <si>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</si>
  <si>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</si>
  <si>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</si>
  <si>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</si>
  <si>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</si>
  <si>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</si>
  <si>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</si>
  <si>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</si>
  <si>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</si>
  <si>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</si>
  <si>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</si>
  <si>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</si>
  <si>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</si>
  <si>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</si>
  <si>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</si>
  <si>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</si>
  <si>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</si>
  <si>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</si>
  <si>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</si>
  <si>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</si>
  <si>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</si>
  <si>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</si>
  <si>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</si>
  <si>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</si>
  <si>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</si>
  <si>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</si>
  <si>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</si>
  <si>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</si>
  <si>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</si>
  <si>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</si>
  <si>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</si>
  <si>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</si>
  <si>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</si>
  <si>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</si>
  <si>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</si>
  <si>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</si>
  <si>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</si>
  <si>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</si>
  <si>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</si>
  <si>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</si>
  <si>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</si>
  <si>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</si>
  <si>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</si>
  <si>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</si>
  <si>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</si>
  <si>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</si>
  <si>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</si>
  <si>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</si>
  <si>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</si>
  <si>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</si>
  <si>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</si>
  <si>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</si>
  <si>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</si>
  <si>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</si>
  <si>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</si>
  <si>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</si>
  <si>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</si>
  <si>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</si>
  <si>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</si>
  <si>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</si>
  <si>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</si>
  <si>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</si>
  <si>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</si>
  <si>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</si>
  <si>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</si>
  <si>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</si>
  <si>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</si>
  <si>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</si>
  <si>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</si>
  <si>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</si>
  <si>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</si>
  <si>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</si>
  <si>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</si>
  <si>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</si>
  <si>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</si>
  <si>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</si>
  <si>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</si>
  <si>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</si>
  <si>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</si>
  <si>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</si>
  <si>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</si>
  <si>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</si>
  <si>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</si>
  <si>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</si>
  <si>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</si>
  <si>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</si>
  <si>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</si>
  <si>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</si>
  <si>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</si>
  <si>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</si>
  <si>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</si>
  <si>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</si>
  <si>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</si>
  <si>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</si>
  <si>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</si>
  <si>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</si>
  <si>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</si>
  <si>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</si>
  <si>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</si>
  <si>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</si>
  <si>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</si>
  <si>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</si>
  <si>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</si>
  <si>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</si>
  <si>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</si>
  <si>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</si>
  <si>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</si>
  <si>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</si>
  <si>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</si>
  <si>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</si>
  <si>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</si>
  <si>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</si>
  <si>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</si>
  <si>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</si>
  <si>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</si>
  <si>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</si>
  <si>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</si>
  <si>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</si>
  <si>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</si>
  <si>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</si>
  <si>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</si>
  <si>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</si>
  <si>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</si>
  <si>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</si>
  <si>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</si>
  <si>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</si>
  <si>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</si>
  <si>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</si>
  <si>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</si>
  <si>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</si>
  <si>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</si>
  <si>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</si>
  <si>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</si>
  <si>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</si>
  <si>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</si>
  <si>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</si>
  <si>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</si>
  <si>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</si>
  <si>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</si>
  <si>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</si>
  <si>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</si>
  <si>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</si>
  <si>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</si>
  <si>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</si>
  <si>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</si>
  <si>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</si>
  <si>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</si>
  <si>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</si>
  <si>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</si>
  <si>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</si>
  <si>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</si>
  <si>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</si>
  <si>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</si>
  <si>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</si>
  <si>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</si>
  <si>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</si>
  <si>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</si>
  <si>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</si>
  <si>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</si>
  <si>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</si>
  <si>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</si>
  <si>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</si>
  <si>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</si>
  <si>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</si>
  <si>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</si>
  <si>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</si>
  <si>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</si>
  <si>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</si>
  <si>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</si>
  <si>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</si>
  <si>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</si>
  <si>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</si>
  <si>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</si>
  <si>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</si>
  <si>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</si>
  <si>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</si>
  <si>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</si>
  <si>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</si>
  <si>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</si>
  <si>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</si>
  <si>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</si>
  <si>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</si>
  <si>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</si>
  <si>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</si>
  <si>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</si>
  <si>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</si>
  <si>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</si>
  <si>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</si>
  <si>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</si>
  <si>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</si>
  <si>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</si>
  <si>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</si>
  <si>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</si>
  <si>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</si>
  <si>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</si>
  <si>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</si>
  <si>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</si>
  <si>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</si>
  <si>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</si>
  <si>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</si>
  <si>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</si>
  <si>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</si>
  <si>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</si>
  <si>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</si>
  <si>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</si>
  <si>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</si>
  <si>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</si>
  <si>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</si>
  <si>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</si>
  <si>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</si>
  <si>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</si>
  <si>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</si>
  <si>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</si>
  <si>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</si>
  <si>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</si>
  <si>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</si>
  <si>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</si>
  <si>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</si>
  <si>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</si>
  <si>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</si>
  <si>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</si>
  <si>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</si>
  <si>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</si>
  <si>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</si>
  <si>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</si>
  <si>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</si>
  <si>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</si>
  <si>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</si>
  <si>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</si>
  <si>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</si>
  <si>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</si>
  <si>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</si>
  <si>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</si>
  <si>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</si>
  <si>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</si>
  <si>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</si>
  <si>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</si>
  <si>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</si>
  <si>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</si>
  <si>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</si>
  <si>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</si>
  <si>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</si>
  <si>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</si>
  <si>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</si>
  <si>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</si>
  <si>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</si>
  <si>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</si>
  <si>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</si>
  <si>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</si>
  <si>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</si>
  <si>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</si>
  <si>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</si>
  <si>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</si>
  <si>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</si>
  <si>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</si>
  <si>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</si>
  <si>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</si>
  <si>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</si>
  <si>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</si>
  <si>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</si>
  <si>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</si>
  <si>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</si>
  <si>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</si>
  <si>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</si>
  <si>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</si>
  <si>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</si>
  <si>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</si>
  <si>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</si>
  <si>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</si>
  <si>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</si>
  <si>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</si>
  <si>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</si>
  <si>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</si>
  <si>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</si>
  <si>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</si>
  <si>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</si>
  <si>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</si>
  <si>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</si>
  <si>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</si>
  <si>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</si>
  <si>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</si>
  <si>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</si>
  <si>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</si>
  <si>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</si>
  <si>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</si>
  <si>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</si>
  <si>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</si>
  <si>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</si>
  <si>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</si>
  <si>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</si>
  <si>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</si>
  <si>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</si>
  <si>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</si>
  <si>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</si>
  <si>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</si>
  <si>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</si>
  <si>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</si>
  <si>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</si>
  <si>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</si>
  <si>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</si>
  <si>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</si>
  <si>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</si>
  <si>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</si>
  <si>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</si>
  <si>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</si>
  <si>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</si>
  <si>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</si>
  <si>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</si>
  <si>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</si>
  <si>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</si>
  <si>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</si>
  <si>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</si>
  <si>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</si>
  <si>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</si>
  <si>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</si>
  <si>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</si>
  <si>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</si>
  <si>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</si>
  <si>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</si>
  <si>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</si>
  <si>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</si>
  <si>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</si>
  <si>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</si>
  <si>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</si>
  <si>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</si>
  <si>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</si>
  <si>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</si>
  <si>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</si>
  <si>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</si>
  <si>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</si>
  <si>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</si>
  <si>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</si>
  <si>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</si>
  <si>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</si>
  <si>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</si>
  <si>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</si>
  <si>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</si>
  <si>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</si>
  <si>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</si>
  <si>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</si>
  <si>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</si>
  <si>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</si>
  <si>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</si>
  <si>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</si>
  <si>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</si>
  <si>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</si>
  <si>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</si>
  <si>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</si>
  <si>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</si>
  <si>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</si>
  <si>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</si>
  <si>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</si>
  <si>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</si>
  <si>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</si>
  <si>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</si>
  <si>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</si>
  <si>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</si>
  <si>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</si>
  <si>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</si>
  <si>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</si>
  <si>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</si>
  <si>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</si>
  <si>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</si>
  <si>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</si>
  <si>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</si>
  <si>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</si>
  <si>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</si>
  <si>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</si>
  <si>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</si>
  <si>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</si>
  <si>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</si>
  <si>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</si>
  <si>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</si>
  <si>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</si>
  <si>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</si>
  <si>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</si>
  <si>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</si>
  <si>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</si>
  <si>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</si>
  <si>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</si>
  <si>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</si>
  <si>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</si>
  <si>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</si>
  <si>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</si>
  <si>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</si>
  <si>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</si>
  <si>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</si>
  <si>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</si>
  <si>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</si>
  <si>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</si>
  <si>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</si>
  <si>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</si>
  <si>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</si>
  <si>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</si>
  <si>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</si>
  <si>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</si>
  <si>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</si>
  <si>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</si>
  <si>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</si>
  <si>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</si>
  <si>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</si>
  <si>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</si>
  <si>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</si>
  <si>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</si>
  <si>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</si>
  <si>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</si>
  <si>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</si>
  <si>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</si>
  <si>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</si>
  <si>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</si>
  <si>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</si>
  <si>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</si>
  <si>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</si>
  <si>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</si>
  <si>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</si>
  <si>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</si>
  <si>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</si>
  <si>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</si>
  <si>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</si>
  <si>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</si>
  <si>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</si>
  <si>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</si>
  <si>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</si>
  <si>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</si>
  <si>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</si>
  <si>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</si>
  <si>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</si>
  <si>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</si>
  <si>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</si>
  <si>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</si>
  <si>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</si>
  <si>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</si>
  <si>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</si>
  <si>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</si>
  <si>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</si>
  <si>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</si>
  <si>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</si>
  <si>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</si>
  <si>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</si>
  <si>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</si>
  <si>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</si>
  <si>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</si>
  <si>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</si>
  <si>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</si>
  <si>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</si>
  <si>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</si>
  <si>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</si>
  <si>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</si>
  <si>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</si>
  <si>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</si>
  <si>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</si>
  <si>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</si>
  <si>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</si>
  <si>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</si>
  <si>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</si>
  <si>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</si>
  <si>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</si>
  <si>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</si>
  <si>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</si>
  <si>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</si>
  <si>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</si>
  <si>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</si>
  <si>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</si>
  <si>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</si>
  <si>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</si>
  <si>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</si>
  <si>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</si>
  <si>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</si>
  <si>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</si>
  <si>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</si>
  <si>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</si>
  <si>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</si>
  <si>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</si>
  <si>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</si>
  <si>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</si>
  <si>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</si>
  <si>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</si>
  <si>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</si>
  <si>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</si>
  <si>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</si>
  <si>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</si>
  <si>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</si>
  <si>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</si>
  <si>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</si>
  <si>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</si>
  <si>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</si>
  <si>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</si>
  <si>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</si>
  <si>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</si>
  <si>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</si>
  <si>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</si>
  <si>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</si>
  <si>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</si>
  <si>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</si>
  <si>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</si>
  <si>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</si>
  <si>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</si>
  <si>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</si>
  <si>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</si>
  <si>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</si>
  <si>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</si>
  <si>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</si>
  <si>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</si>
  <si>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</si>
  <si>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</si>
  <si>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</si>
  <si>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</si>
  <si>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</si>
  <si>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</si>
  <si>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</si>
  <si>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</si>
  <si>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</si>
  <si>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</si>
  <si>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</si>
  <si>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</si>
  <si>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</si>
  <si>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</si>
  <si>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</si>
  <si>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</si>
  <si>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</si>
  <si>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</si>
  <si>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</si>
  <si>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</si>
  <si>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</si>
  <si>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</si>
  <si>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</si>
  <si>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</si>
  <si>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</si>
  <si>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</si>
  <si>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</si>
  <si>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</si>
  <si>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</si>
  <si>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</si>
  <si>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</si>
  <si>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</si>
  <si>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</si>
  <si>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</si>
  <si>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</si>
  <si>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</si>
  <si>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</si>
  <si>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</si>
  <si>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</si>
  <si>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</si>
  <si>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</si>
  <si>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</si>
  <si>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</si>
  <si>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</si>
  <si>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</si>
  <si>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</si>
  <si>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</si>
  <si>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</si>
  <si>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</si>
  <si>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</si>
  <si>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</si>
  <si>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</si>
  <si>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</si>
  <si>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</si>
  <si>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</si>
  <si>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</si>
  <si>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</si>
  <si>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</si>
  <si>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</si>
  <si>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</si>
  <si>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</si>
  <si>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</si>
  <si>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</si>
  <si>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</si>
  <si>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</si>
  <si>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</si>
  <si>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</si>
  <si>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</si>
  <si>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</si>
  <si>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</si>
  <si>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</si>
  <si>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</si>
  <si>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</si>
  <si>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</si>
  <si>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</si>
  <si>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</si>
  <si>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</si>
  <si>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</si>
  <si>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</si>
  <si>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</si>
  <si>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</si>
  <si>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</si>
  <si>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</si>
  <si>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</si>
  <si>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</si>
  <si>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</si>
  <si>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</si>
  <si>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</si>
  <si>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</si>
  <si>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</si>
  <si>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</si>
  <si>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</si>
  <si>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</si>
  <si>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</si>
  <si>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</si>
  <si>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</si>
  <si>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</si>
  <si>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</si>
  <si>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</si>
  <si>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</si>
  <si>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</si>
  <si>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</si>
  <si>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</si>
  <si>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</si>
  <si>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</si>
  <si>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</si>
  <si>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</si>
  <si>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</si>
  <si>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</si>
  <si>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</si>
  <si>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</si>
  <si>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</si>
  <si>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</si>
  <si>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</si>
  <si>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</si>
  <si>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</si>
  <si>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</si>
  <si>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</si>
  <si>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</si>
  <si>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</si>
  <si>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</si>
  <si>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</si>
  <si>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</si>
  <si>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</si>
  <si>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</si>
  <si>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</si>
  <si>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</si>
  <si>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</si>
  <si>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</si>
  <si>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</si>
  <si>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</si>
  <si>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</si>
  <si>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</si>
  <si>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</si>
  <si>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</si>
  <si>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</si>
  <si>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</si>
  <si>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</si>
  <si>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</si>
  <si>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</si>
  <si>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</si>
  <si>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</si>
  <si>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</si>
  <si>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</si>
  <si>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</si>
  <si>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</si>
  <si>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</si>
  <si>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</si>
  <si>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</si>
  <si>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</si>
  <si>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</si>
  <si>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</si>
  <si>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</si>
  <si>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</si>
  <si>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</si>
  <si>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</si>
  <si>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</si>
  <si>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</si>
  <si>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</si>
  <si>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</si>
  <si>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</si>
  <si>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</si>
  <si>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</si>
  <si>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</si>
  <si>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</si>
  <si>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</si>
  <si>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</si>
  <si>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</si>
  <si>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</si>
  <si>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</si>
  <si>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</si>
  <si>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</si>
  <si>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</si>
  <si>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</si>
  <si>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</si>
  <si>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</si>
  <si>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</si>
  <si>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</si>
  <si>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</si>
  <si>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</si>
  <si>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</si>
  <si>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</si>
  <si>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</si>
  <si>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</si>
  <si>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</si>
  <si>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</si>
  <si>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</si>
  <si>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</si>
  <si>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</si>
  <si>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</si>
  <si>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</si>
  <si>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</si>
  <si>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</si>
  <si>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</si>
  <si>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</si>
  <si>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</si>
  <si>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</si>
  <si>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</si>
  <si>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</si>
  <si>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</si>
  <si>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</si>
  <si>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</si>
  <si>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</si>
  <si>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</si>
  <si>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</si>
  <si>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</si>
  <si>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</si>
  <si>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</si>
  <si>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</si>
  <si>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</si>
  <si>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</si>
  <si>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</si>
  <si>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</si>
  <si>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</si>
  <si>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</si>
  <si>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</si>
  <si>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</si>
  <si>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</si>
  <si>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</si>
  <si>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</si>
  <si>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</si>
  <si>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</si>
  <si>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</si>
  <si>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</si>
  <si>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</si>
  <si>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</si>
  <si>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</si>
  <si>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</si>
  <si>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</si>
  <si>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</si>
  <si>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</si>
  <si>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</si>
  <si>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</si>
  <si>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</si>
  <si>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</si>
  <si>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</si>
  <si>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</si>
  <si>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</si>
  <si>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</si>
  <si>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</si>
  <si>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</si>
  <si>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</si>
  <si>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</si>
  <si>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</si>
  <si>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</si>
  <si>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</si>
  <si>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</si>
  <si>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</si>
  <si>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</si>
  <si>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</si>
  <si>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</si>
  <si>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</si>
  <si>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</si>
  <si>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</si>
  <si>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</si>
  <si>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</si>
  <si>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</si>
  <si>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</si>
  <si>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</si>
  <si>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</si>
  <si>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</si>
  <si>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</si>
  <si>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</si>
  <si>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</si>
  <si>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</si>
  <si>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</si>
  <si>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</si>
  <si>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</si>
  <si>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</si>
  <si>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</si>
  <si>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</si>
  <si>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</si>
  <si>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</si>
  <si>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</si>
  <si>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</si>
  <si>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</si>
  <si>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</si>
  <si>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</si>
  <si>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</si>
  <si>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</si>
  <si>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</si>
  <si>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</si>
  <si>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</si>
  <si>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</si>
  <si>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</si>
  <si>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</si>
  <si>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</si>
  <si>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</si>
  <si>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</si>
  <si>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</si>
  <si>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</si>
  <si>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</si>
  <si>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</si>
  <si>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</si>
  <si>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</si>
  <si>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</si>
  <si>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</si>
  <si>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</si>
  <si>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</si>
  <si>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</si>
  <si>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</si>
  <si>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</si>
  <si>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</si>
  <si>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</si>
  <si>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</si>
  <si>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</si>
  <si>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</si>
  <si>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</si>
  <si>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</si>
  <si>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</si>
  <si>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</si>
  <si>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</si>
  <si>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</si>
  <si>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</si>
  <si>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</si>
  <si>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</si>
  <si>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</si>
  <si>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</si>
  <si>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</si>
  <si>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</si>
  <si>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</si>
  <si>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</si>
  <si>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</si>
  <si>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</si>
  <si>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</si>
  <si>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</si>
  <si>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</si>
  <si>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</si>
  <si>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</si>
  <si>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</si>
  <si>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</si>
  <si>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</si>
  <si>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</si>
  <si>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</si>
  <si>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</si>
  <si>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</si>
  <si>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</si>
  <si>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</si>
  <si>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</si>
  <si>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</si>
  <si>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</si>
  <si>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</si>
  <si>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</si>
  <si>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</si>
  <si>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</si>
  <si>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</si>
  <si>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</si>
  <si>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</si>
  <si>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</si>
  <si>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</si>
  <si>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</si>
  <si>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</si>
  <si>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</si>
  <si>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</si>
  <si>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</si>
  <si>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</si>
  <si>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</si>
  <si>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</si>
  <si>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</si>
  <si>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</si>
  <si>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</si>
  <si>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</si>
  <si>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</si>
  <si>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</si>
  <si>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</si>
  <si>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</si>
  <si>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</si>
  <si>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</si>
  <si>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</si>
  <si>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</si>
  <si>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</si>
  <si>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</si>
  <si>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</si>
  <si>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</si>
  <si>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</si>
  <si>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</si>
  <si>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</si>
  <si>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</si>
  <si>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</si>
  <si>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</si>
  <si>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</si>
  <si>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</si>
  <si>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</si>
  <si>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</si>
  <si>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</si>
  <si>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</si>
  <si>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</si>
  <si>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</si>
  <si>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</si>
  <si>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</si>
  <si>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</si>
  <si>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</si>
  <si>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</si>
  <si>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</si>
  <si>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</si>
  <si>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</si>
  <si>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</si>
  <si>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</si>
  <si>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</si>
  <si>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</si>
  <si>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</si>
  <si>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</si>
  <si>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</si>
  <si>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</si>
  <si>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</si>
  <si>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</si>
  <si>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</si>
  <si>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</si>
  <si>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</si>
  <si>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</si>
  <si>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</si>
  <si>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</si>
  <si>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</si>
  <si>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</si>
  <si>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</si>
  <si>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</si>
  <si>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</si>
  <si>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</si>
  <si>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</si>
  <si>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</si>
  <si>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</si>
  <si>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</si>
  <si>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</si>
  <si>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</si>
  <si>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</si>
  <si>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</si>
  <si>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</si>
  <si>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</si>
  <si>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</si>
  <si>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</si>
  <si>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</si>
  <si>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</si>
  <si>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</si>
  <si>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</si>
  <si>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</si>
  <si>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</si>
  <si>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</si>
  <si>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</si>
  <si>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</si>
  <si>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</si>
  <si>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</si>
  <si>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</si>
  <si>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</si>
  <si>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</si>
  <si>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</si>
  <si>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</si>
  <si>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</si>
  <si>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</si>
  <si>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</si>
  <si>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</si>
  <si>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</si>
  <si>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</si>
  <si>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</si>
  <si>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</si>
  <si>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</si>
  <si>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</si>
  <si>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</si>
  <si>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</si>
  <si>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</si>
  <si>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</si>
  <si>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</si>
  <si>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</si>
  <si>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</si>
  <si>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</si>
  <si>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</si>
  <si>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</si>
  <si>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</si>
  <si>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</si>
  <si>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</si>
  <si>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</si>
  <si>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</si>
  <si>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</si>
  <si>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</si>
  <si>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</si>
  <si>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</si>
  <si>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</si>
  <si>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</si>
  <si>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</si>
  <si>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</si>
  <si>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</si>
  <si>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</si>
  <si>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</si>
  <si>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</si>
  <si>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</si>
  <si>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</si>
  <si>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</si>
  <si>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</si>
  <si>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</si>
  <si>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</si>
  <si>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</si>
  <si>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</si>
  <si>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</si>
  <si>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</si>
  <si>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</si>
  <si>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</si>
  <si>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</si>
  <si>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</si>
  <si>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</si>
  <si>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</si>
  <si>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</si>
  <si>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</si>
  <si>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</si>
  <si>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</si>
  <si>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</si>
  <si>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</si>
  <si>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</si>
  <si>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</si>
  <si>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</si>
  <si>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</si>
  <si>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</si>
  <si>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</si>
  <si>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</si>
  <si>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</si>
  <si>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</si>
  <si>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</si>
  <si>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</si>
  <si>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</si>
  <si>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</si>
  <si>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</si>
  <si>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</si>
  <si>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</si>
  <si>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</si>
  <si>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</si>
  <si>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</si>
  <si>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</si>
  <si>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</si>
  <si>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</si>
  <si>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</si>
  <si>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</si>
  <si>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</si>
  <si>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</si>
  <si>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</si>
  <si>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</si>
  <si>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</si>
  <si>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</si>
  <si>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</si>
  <si>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</si>
  <si>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</si>
  <si>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</si>
  <si>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</si>
  <si>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</si>
  <si>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</si>
  <si>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</si>
  <si>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</si>
  <si>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</si>
  <si>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</si>
  <si>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</si>
  <si>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</si>
  <si>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</si>
  <si>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</si>
  <si>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</si>
  <si>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</si>
  <si>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</si>
  <si>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</si>
  <si>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</si>
  <si>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</si>
  <si>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</si>
  <si>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</si>
  <si>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</si>
  <si>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</si>
  <si>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</si>
  <si>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</si>
  <si>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</si>
  <si>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</si>
  <si>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</si>
  <si>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</si>
  <si>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</si>
  <si>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</si>
  <si>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</si>
  <si>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</si>
  <si>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</si>
  <si>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</si>
  <si>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</si>
  <si>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</si>
  <si>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</si>
  <si>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</si>
  <si>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</si>
  <si>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</si>
  <si>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</si>
  <si>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</si>
  <si>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</si>
  <si>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</si>
  <si>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</si>
  <si>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</si>
  <si>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</si>
  <si>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</si>
  <si>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</si>
  <si>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</si>
  <si>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</si>
  <si>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</si>
  <si>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</si>
  <si>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</si>
  <si>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</si>
  <si>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</si>
  <si>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</si>
  <si>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</si>
  <si>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</si>
  <si>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</si>
  <si>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</si>
  <si>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</si>
  <si>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</si>
  <si>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</si>
  <si>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</si>
  <si>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</si>
  <si>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</si>
  <si>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</si>
  <si>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</si>
  <si>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</si>
  <si>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</si>
  <si>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</si>
  <si>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</si>
  <si>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</si>
  <si>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</si>
  <si>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</si>
  <si>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</si>
  <si>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</si>
  <si>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</si>
  <si>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</si>
  <si>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</si>
  <si>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</si>
  <si>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</si>
  <si>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</si>
  <si>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</si>
  <si>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</si>
  <si>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</si>
  <si>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</si>
  <si>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</si>
  <si>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</si>
  <si>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</si>
  <si>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</si>
  <si>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</si>
  <si>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</si>
  <si>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</si>
  <si>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</si>
  <si>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</si>
  <si>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</si>
  <si>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</si>
  <si>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</si>
  <si>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</si>
  <si>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</si>
  <si>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</si>
  <si>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</si>
  <si>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</si>
  <si>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</si>
  <si>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</si>
  <si>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</si>
  <si>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</si>
  <si>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</si>
  <si>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</si>
  <si>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</si>
  <si>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</si>
  <si>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</si>
  <si>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</si>
  <si>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</si>
  <si>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</si>
  <si>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</si>
  <si>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</si>
  <si>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</si>
  <si>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</si>
  <si>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</si>
  <si>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</si>
  <si>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</si>
  <si>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</si>
  <si>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</si>
  <si>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</si>
  <si>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</si>
  <si>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</si>
  <si>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</si>
  <si>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</si>
  <si>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</si>
  <si>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</si>
  <si>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</si>
  <si>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</si>
  <si>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</si>
  <si>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</si>
  <si>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</si>
  <si>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</si>
  <si>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</si>
  <si>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</si>
  <si>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</si>
  <si>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</si>
  <si>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</si>
  <si>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</si>
  <si>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</si>
  <si>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</si>
  <si>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</si>
  <si>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</si>
  <si>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</si>
  <si>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</si>
  <si>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</si>
  <si>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</si>
  <si>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</si>
  <si>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</si>
  <si>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</si>
  <si>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</si>
  <si>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</si>
  <si>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</si>
  <si>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</si>
  <si>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</si>
  <si>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</si>
  <si>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</si>
  <si>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</si>
  <si>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</si>
  <si>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</si>
  <si>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</si>
  <si>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</si>
  <si>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</si>
  <si>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</si>
  <si>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</si>
  <si>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</si>
  <si>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</si>
  <si>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</si>
  <si>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</si>
  <si>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</si>
  <si>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</si>
  <si>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</si>
  <si>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</si>
  <si>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</si>
  <si>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</si>
  <si>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</si>
  <si>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</si>
  <si>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</si>
  <si>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</si>
  <si>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</si>
  <si>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</si>
  <si>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</si>
  <si>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</si>
  <si>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</si>
  <si>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</si>
  <si>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</si>
  <si>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</si>
  <si>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</si>
  <si>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</si>
  <si>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</si>
  <si>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</si>
  <si>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</si>
  <si>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</si>
  <si>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</si>
  <si>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</si>
  <si>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</si>
  <si>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</si>
  <si>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</si>
  <si>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</si>
  <si>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</si>
  <si>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</si>
  <si>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</si>
  <si>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</si>
  <si>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</si>
  <si>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</si>
  <si>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</si>
  <si>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</si>
  <si>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</si>
  <si>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</si>
  <si>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</si>
  <si>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</si>
  <si>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</si>
  <si>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</si>
  <si>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</si>
  <si>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</si>
  <si>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</si>
  <si>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</si>
  <si>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</si>
  <si>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</si>
  <si>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</si>
  <si>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</si>
  <si>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</si>
  <si>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</si>
  <si>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</si>
  <si>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</si>
  <si>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</si>
  <si>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</si>
  <si>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</si>
  <si>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</si>
  <si>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</si>
  <si>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</si>
  <si>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</si>
  <si>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</si>
  <si>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</si>
  <si>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</si>
  <si>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</si>
  <si>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</si>
  <si>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</si>
  <si>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</si>
  <si>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</si>
  <si>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</si>
  <si>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</si>
  <si>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</si>
  <si>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</si>
  <si>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</si>
  <si>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</si>
  <si>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</si>
  <si>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</si>
  <si>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</si>
  <si>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</si>
  <si>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</si>
  <si>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</si>
  <si>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</si>
  <si>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</si>
  <si>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</si>
  <si>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</si>
  <si>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</si>
  <si>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</si>
  <si>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</si>
  <si>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</si>
  <si>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</si>
  <si>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</si>
  <si>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</si>
  <si>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</si>
  <si>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</si>
  <si>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</si>
  <si>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</si>
  <si>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</si>
  <si>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</si>
  <si>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</si>
  <si>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</si>
  <si>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</si>
  <si>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</si>
  <si>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</si>
  <si>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</si>
  <si>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</si>
  <si>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</si>
  <si>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</si>
  <si>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</si>
  <si>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</si>
  <si>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</si>
  <si>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</si>
  <si>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</si>
  <si>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</si>
  <si>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</si>
  <si>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</si>
  <si>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</si>
  <si>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</si>
  <si>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</si>
  <si>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</si>
  <si>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</si>
  <si>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</si>
  <si>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</si>
  <si>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</si>
  <si>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</si>
  <si>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</si>
  <si>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</si>
  <si>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</si>
  <si>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</si>
  <si>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</si>
  <si>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</si>
  <si>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</si>
  <si>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</si>
  <si>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</si>
  <si>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</si>
  <si>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</si>
  <si>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</si>
  <si>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</si>
  <si>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</si>
  <si>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</si>
  <si>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</si>
  <si>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</si>
  <si>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</si>
  <si>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</si>
  <si>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</si>
  <si>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</si>
  <si>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</si>
  <si>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</si>
  <si>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</si>
  <si>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</si>
  <si>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</si>
  <si>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</si>
  <si>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</si>
  <si>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</si>
  <si>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</si>
  <si>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</si>
  <si>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</si>
  <si>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</si>
  <si>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</si>
  <si>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</si>
  <si>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</si>
  <si>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</si>
  <si>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</si>
  <si>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</si>
  <si>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</si>
  <si>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</si>
  <si>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</si>
  <si>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</si>
  <si>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</si>
  <si>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</si>
  <si>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</si>
  <si>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</si>
  <si>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</si>
  <si>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</si>
  <si>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</si>
  <si>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</si>
  <si>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</si>
  <si>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</si>
  <si>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</si>
  <si>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</si>
  <si>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</si>
  <si>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</si>
  <si>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</si>
  <si>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</si>
  <si>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</si>
  <si>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</si>
  <si>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</si>
  <si>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</si>
  <si>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</si>
  <si>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</si>
  <si>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</si>
  <si>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</si>
  <si>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</si>
  <si>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</si>
  <si>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</si>
  <si>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</si>
  <si>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</si>
  <si>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</si>
  <si>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</si>
  <si>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</si>
  <si>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</si>
  <si>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</si>
  <si>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</si>
  <si>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</si>
  <si>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</si>
  <si>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</si>
  <si>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</si>
  <si>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</si>
  <si>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</si>
  <si>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</si>
  <si>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</si>
  <si>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</si>
  <si>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</si>
  <si>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</si>
  <si>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</si>
  <si>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</si>
  <si>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</si>
  <si>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</si>
  <si>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</si>
  <si>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</si>
  <si>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</si>
  <si>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</si>
  <si>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</si>
  <si>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</si>
  <si>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</si>
  <si>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</si>
  <si>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</si>
  <si>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</si>
  <si>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</si>
  <si>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</si>
  <si>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</si>
  <si>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</si>
  <si>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</si>
  <si>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</si>
  <si>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</si>
  <si>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</si>
  <si>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</si>
  <si>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</si>
  <si>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</si>
  <si>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</si>
  <si>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</si>
  <si>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</si>
  <si>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</si>
  <si>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</si>
  <si>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</si>
  <si>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</si>
  <si>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</si>
  <si>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</si>
  <si>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</si>
  <si>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</si>
  <si>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</si>
  <si>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</si>
  <si>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</si>
  <si>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</si>
  <si>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</si>
  <si>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</si>
  <si>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</si>
  <si>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</si>
  <si>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</si>
  <si>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</si>
  <si>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</si>
  <si>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</si>
  <si>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</si>
  <si>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</si>
  <si>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</si>
  <si>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</si>
  <si>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</si>
  <si>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</si>
  <si>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</si>
  <si>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</si>
  <si>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</si>
  <si>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</si>
  <si>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</si>
  <si>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</si>
  <si>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</si>
  <si>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</si>
  <si>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</si>
  <si>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</si>
  <si>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</si>
  <si>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</si>
  <si>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</si>
  <si>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</si>
  <si>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</si>
  <si>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</si>
  <si>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</si>
  <si>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</si>
  <si>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</si>
  <si>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</si>
  <si>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</si>
  <si>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</si>
  <si>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</si>
  <si>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</si>
  <si>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</si>
  <si>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</si>
  <si>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</si>
  <si>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</si>
  <si>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</si>
  <si>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</si>
  <si>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</si>
  <si>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</si>
  <si>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</si>
  <si>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</si>
  <si>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</si>
  <si>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</si>
  <si>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</si>
  <si>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</si>
  <si>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</si>
  <si>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</si>
  <si>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</si>
  <si>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</si>
  <si>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</si>
  <si>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</si>
  <si>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</si>
  <si>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</si>
  <si>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</si>
  <si>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</si>
  <si>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</si>
  <si>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</si>
  <si>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</si>
  <si>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</si>
  <si>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</si>
  <si>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</si>
  <si>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</si>
  <si>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</si>
  <si>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</si>
  <si>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</si>
  <si>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</si>
  <si>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</si>
  <si>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</si>
  <si>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</si>
  <si>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</si>
  <si>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</si>
  <si>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</si>
  <si>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</si>
  <si>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</si>
  <si>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</si>
  <si>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</si>
  <si>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</si>
  <si>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</si>
  <si>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</si>
  <si>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</si>
  <si>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</si>
  <si>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</si>
  <si>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</si>
  <si>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</si>
  <si>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</si>
  <si>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</si>
  <si>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</si>
  <si>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</si>
  <si>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</si>
  <si>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</si>
  <si>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</si>
  <si>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</si>
  <si>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</si>
  <si>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</si>
  <si>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</si>
  <si>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</si>
  <si>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</si>
  <si>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</si>
  <si>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</si>
  <si>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</si>
  <si>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</si>
  <si>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</si>
  <si>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</si>
  <si>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</si>
  <si>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</si>
  <si>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</si>
  <si>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</si>
  <si>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</si>
  <si>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</si>
  <si>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</si>
  <si>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</si>
  <si>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</si>
  <si>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</si>
  <si>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</si>
  <si>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</si>
  <si>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</si>
  <si>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</si>
  <si>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</si>
  <si>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</si>
  <si>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</si>
  <si>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</si>
  <si>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</si>
  <si>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</si>
  <si>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</si>
  <si>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</si>
  <si>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</si>
  <si>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</si>
  <si>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</si>
  <si>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</si>
  <si>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</si>
  <si>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</si>
  <si>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</si>
  <si>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</si>
  <si>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</si>
  <si>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</si>
  <si>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</si>
  <si>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</si>
  <si>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</si>
  <si>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</si>
  <si>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</si>
  <si>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</si>
  <si>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</si>
  <si>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</si>
  <si>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</si>
  <si>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</si>
  <si>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</si>
  <si>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</si>
  <si>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</si>
  <si>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</si>
  <si>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</si>
  <si>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</si>
  <si>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</si>
  <si>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</si>
  <si>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</si>
  <si>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</si>
  <si>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</si>
  <si>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</si>
  <si>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</si>
  <si>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</si>
  <si>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</si>
  <si>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</si>
  <si>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</si>
  <si>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</si>
  <si>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</si>
  <si>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</si>
  <si>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</si>
  <si>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</si>
  <si>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</si>
  <si>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</si>
  <si>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</si>
  <si>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</si>
  <si>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</si>
  <si>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</si>
  <si>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</si>
  <si>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</si>
  <si>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</si>
  <si>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</si>
  <si>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</si>
  <si>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</si>
  <si>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</si>
  <si>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</si>
  <si>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</si>
  <si>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</si>
  <si>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</si>
  <si>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</si>
  <si>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</si>
  <si>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</si>
  <si>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</si>
  <si>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</si>
  <si>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</si>
  <si>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</si>
  <si>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</si>
  <si>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</si>
  <si>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</si>
  <si>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</si>
  <si>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</si>
  <si>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</si>
  <si>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</si>
  <si>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</si>
  <si>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</si>
  <si>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</si>
  <si>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</si>
  <si>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</si>
  <si>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</si>
  <si>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</si>
  <si>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</si>
  <si>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</si>
  <si>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</si>
  <si>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</si>
  <si>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</si>
  <si>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</si>
  <si>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</si>
  <si>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</si>
  <si>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</si>
  <si>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</si>
  <si>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</si>
  <si>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</si>
  <si>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</si>
  <si>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</si>
  <si>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</si>
  <si>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</si>
  <si>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</si>
  <si>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</si>
  <si>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</si>
  <si>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</si>
  <si>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</si>
  <si>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</si>
  <si>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</si>
  <si>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</si>
  <si>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</si>
  <si>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</si>
  <si>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</si>
  <si>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</si>
  <si>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</si>
  <si>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</si>
  <si>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</si>
  <si>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</si>
  <si>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</si>
  <si>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</si>
  <si>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</si>
  <si>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</si>
  <si>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</si>
  <si>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</si>
  <si>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</si>
  <si>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</si>
  <si>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</si>
  <si>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</si>
  <si>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</si>
  <si>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</si>
  <si>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</si>
  <si>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</si>
  <si>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</si>
  <si>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</si>
  <si>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</si>
  <si>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</si>
  <si>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</si>
  <si>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</si>
  <si>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</si>
  <si>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</si>
  <si>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</si>
  <si>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</si>
  <si>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</si>
  <si>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</si>
  <si>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</si>
  <si>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</si>
  <si>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</si>
  <si>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</si>
  <si>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</si>
  <si>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</si>
  <si>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</si>
  <si>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</si>
  <si>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</si>
  <si>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</si>
  <si>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</si>
  <si>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</si>
  <si>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</si>
  <si>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</si>
  <si>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</si>
  <si>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</si>
  <si>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</si>
  <si>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</si>
  <si>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</si>
  <si>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</si>
  <si>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</si>
  <si>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</si>
  <si>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</si>
  <si>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</si>
  <si>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</si>
  <si>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</si>
  <si>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</si>
  <si>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</si>
  <si>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</si>
  <si>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</si>
  <si>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</si>
  <si>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</si>
  <si>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</si>
  <si>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</si>
  <si>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</si>
  <si>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</si>
  <si>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</si>
  <si>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</si>
  <si>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</si>
  <si>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</si>
  <si>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</si>
  <si>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</si>
  <si>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</si>
  <si>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</si>
  <si>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</si>
  <si>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</si>
  <si>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</si>
  <si>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</si>
  <si>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</si>
  <si>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</si>
  <si>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</si>
  <si>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</si>
  <si>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</si>
  <si>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</si>
  <si>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</si>
  <si>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</si>
  <si>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</si>
  <si>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</si>
  <si>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</si>
  <si>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</si>
  <si>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</si>
  <si>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</si>
  <si>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</si>
  <si>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</si>
  <si>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</si>
  <si>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</si>
  <si>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</si>
  <si>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</si>
  <si>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</si>
  <si>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</si>
  <si>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</si>
  <si>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</si>
  <si>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</si>
  <si>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</si>
  <si>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</si>
  <si>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</si>
  <si>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</si>
  <si>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</si>
  <si>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</si>
  <si>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</si>
  <si>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</si>
  <si>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</si>
  <si>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</si>
  <si>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</si>
  <si>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</si>
  <si>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</si>
  <si>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</si>
  <si>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</si>
  <si>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</si>
  <si>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</si>
  <si>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</si>
  <si>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</si>
  <si>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</si>
  <si>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</si>
  <si>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</si>
  <si>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</si>
  <si>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</si>
  <si>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</si>
  <si>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</si>
  <si>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</si>
  <si>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</si>
  <si>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</si>
  <si>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</si>
  <si>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</si>
  <si>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</si>
  <si>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</si>
  <si>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</si>
  <si>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</si>
  <si>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</si>
  <si>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</si>
  <si>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</si>
  <si>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</si>
  <si>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</si>
  <si>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</si>
  <si>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</si>
  <si>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</si>
  <si>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</si>
  <si>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</si>
  <si>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</si>
  <si>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</si>
  <si>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</si>
  <si>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</si>
  <si>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</si>
  <si>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</si>
  <si>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</si>
  <si>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</si>
  <si>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</si>
  <si>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</si>
  <si>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</si>
  <si>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</si>
  <si>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</si>
  <si>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</si>
  <si>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</si>
  <si>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</si>
  <si>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</si>
  <si>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</si>
  <si>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</si>
  <si>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</si>
  <si>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</si>
  <si>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</si>
  <si>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</si>
  <si>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</si>
  <si>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</si>
  <si>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</si>
  <si>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</si>
  <si>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</si>
  <si>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</si>
  <si>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</si>
  <si>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</si>
  <si>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</si>
  <si>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</si>
  <si>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</si>
  <si>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</si>
  <si>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</si>
  <si>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</si>
  <si>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</si>
  <si>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</si>
  <si>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</si>
  <si>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</si>
  <si>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</si>
  <si>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</si>
  <si>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</si>
  <si>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</si>
  <si>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</si>
  <si>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</si>
  <si>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</si>
  <si>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</si>
  <si>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</si>
  <si>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</si>
  <si>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</si>
  <si>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</si>
  <si>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</si>
  <si>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</si>
  <si>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</si>
  <si>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</si>
  <si>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</si>
  <si>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</si>
  <si>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</si>
  <si>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</si>
  <si>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</si>
  <si>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</si>
  <si>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</si>
  <si>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</si>
  <si>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</si>
  <si>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</si>
  <si>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</si>
  <si>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</si>
  <si>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</si>
  <si>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</si>
  <si>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</si>
  <si>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</si>
  <si>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</si>
  <si>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</si>
  <si>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</si>
  <si>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</si>
  <si>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</si>
  <si>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</si>
  <si>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</si>
  <si>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</si>
  <si>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</si>
  <si>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</si>
  <si>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</si>
  <si>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</si>
  <si>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</si>
  <si>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</si>
  <si>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</si>
  <si>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</si>
  <si>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</si>
  <si>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</si>
  <si>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</si>
  <si>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</si>
  <si>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</si>
  <si>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</si>
  <si>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</si>
  <si>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</si>
  <si>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</si>
  <si>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</si>
  <si>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</si>
  <si>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</si>
  <si>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</si>
  <si>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</si>
  <si>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</si>
  <si>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</si>
  <si>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</si>
  <si>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</si>
  <si>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</si>
  <si>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</si>
  <si>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</si>
  <si>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</si>
  <si>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</si>
  <si>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</si>
  <si>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</si>
  <si>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</si>
  <si>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</si>
  <si>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</si>
  <si>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</si>
  <si>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</si>
  <si>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</si>
  <si>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</si>
  <si>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</si>
  <si>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</si>
  <si>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</si>
  <si>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</si>
  <si>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</si>
  <si>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</si>
  <si>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</si>
  <si>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</si>
  <si>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</si>
  <si>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</si>
  <si>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</si>
  <si>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</si>
  <si>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</si>
  <si>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</si>
  <si>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</si>
  <si>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</si>
  <si>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</si>
  <si>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</si>
  <si>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</si>
  <si>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</si>
  <si>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</si>
  <si>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</si>
  <si>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</si>
  <si>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</si>
  <si>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</si>
  <si>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</si>
  <si>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</si>
  <si>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</si>
  <si>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</si>
  <si>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</si>
  <si>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</si>
  <si>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</si>
  <si>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</si>
  <si>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</si>
  <si>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</si>
  <si>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</si>
  <si>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</si>
  <si>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</si>
  <si>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</si>
  <si>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</si>
  <si>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</si>
  <si>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</si>
  <si>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</si>
  <si>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</si>
  <si>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</si>
  <si>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</si>
  <si>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</si>
  <si>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</si>
  <si>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</si>
  <si>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</si>
  <si>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</si>
  <si>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</si>
  <si>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</si>
  <si>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</si>
  <si>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</si>
  <si>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</si>
  <si>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</si>
  <si>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</si>
  <si>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</si>
  <si>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</si>
  <si>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</si>
  <si>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</si>
  <si>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</si>
  <si>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</si>
  <si>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</si>
  <si>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</si>
  <si>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</si>
  <si>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</si>
  <si>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</si>
  <si>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</si>
  <si>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</si>
  <si>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</si>
  <si>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</si>
  <si>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</si>
  <si>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</si>
  <si>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</si>
  <si>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</si>
  <si>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</si>
  <si>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</si>
  <si>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</si>
  <si>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</si>
  <si>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</si>
  <si>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</si>
  <si>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</si>
  <si>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</si>
  <si>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</si>
  <si>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</si>
  <si>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</si>
  <si>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</si>
  <si>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</si>
  <si>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</si>
  <si>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</si>
  <si>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</si>
  <si>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</si>
  <si>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</si>
  <si>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</si>
  <si>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</si>
  <si>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</si>
  <si>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</si>
  <si>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</si>
  <si>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</si>
  <si>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</si>
  <si>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</si>
  <si>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</si>
  <si>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</si>
  <si>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</si>
  <si>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</si>
  <si>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</si>
  <si>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</si>
  <si>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</si>
  <si>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</si>
  <si>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</si>
  <si>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</si>
  <si>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</si>
  <si>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</si>
  <si>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</si>
  <si>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</si>
  <si>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</si>
  <si>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</si>
  <si>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</si>
  <si>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</si>
  <si>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</si>
  <si>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</si>
  <si>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</si>
  <si>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</si>
  <si>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</si>
  <si>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</si>
  <si>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</si>
  <si>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</si>
  <si>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</si>
  <si>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</si>
  <si>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</si>
  <si>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</si>
  <si>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</si>
  <si>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</si>
  <si>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</si>
  <si>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</si>
  <si>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</si>
  <si>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</si>
  <si>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</si>
  <si>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</si>
  <si>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</si>
  <si>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</si>
  <si>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</si>
  <si>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</si>
  <si>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</si>
  <si>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</si>
  <si>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</si>
  <si>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</si>
  <si>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</si>
  <si>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</si>
  <si>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</si>
  <si>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</si>
  <si>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</si>
  <si>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</si>
  <si>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</si>
  <si>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</si>
  <si>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</si>
  <si>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</si>
  <si>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</si>
  <si>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</si>
  <si>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</si>
  <si>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</si>
  <si>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</si>
  <si>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</si>
  <si>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</si>
  <si>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</si>
  <si>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</si>
  <si>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</si>
  <si>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</si>
  <si>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</si>
  <si>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</si>
  <si>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</si>
  <si>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</si>
  <si>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</si>
  <si>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</si>
  <si>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</si>
  <si>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</si>
  <si>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</si>
  <si>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</si>
  <si>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</si>
  <si>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</si>
  <si>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</si>
  <si>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</si>
  <si>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</si>
  <si>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</si>
  <si>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</si>
  <si>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</si>
  <si>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</si>
  <si>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</si>
  <si>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</si>
  <si>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</si>
  <si>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</si>
  <si>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</si>
  <si>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</si>
  <si>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</si>
  <si>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</si>
  <si>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</si>
  <si>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</si>
  <si>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</si>
  <si>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</si>
  <si>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</si>
  <si>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</si>
  <si>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</si>
  <si>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</si>
  <si>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</si>
  <si>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</si>
  <si>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</si>
  <si>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</si>
  <si>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</si>
  <si>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</si>
  <si>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</si>
  <si>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</si>
  <si>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</si>
  <si>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</si>
  <si>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</si>
  <si>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</si>
  <si>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</si>
  <si>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</si>
  <si>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</si>
  <si>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</si>
  <si>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</si>
  <si>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</si>
  <si>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</si>
  <si>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</si>
  <si>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</si>
  <si>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</si>
  <si>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</si>
  <si>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</si>
  <si>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</si>
  <si>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</si>
  <si>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</si>
  <si>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</si>
  <si>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</si>
  <si>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</si>
  <si>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</si>
  <si>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</si>
  <si>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</si>
  <si>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</si>
  <si>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</si>
  <si>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</si>
  <si>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</si>
  <si>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</si>
  <si>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</si>
  <si>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</si>
  <si>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</si>
  <si>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</si>
  <si>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</si>
  <si>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</si>
  <si>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</si>
  <si>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</si>
  <si>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</si>
  <si>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</si>
  <si>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</si>
  <si>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</si>
  <si>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</si>
  <si>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</si>
  <si>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</si>
  <si>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</si>
  <si>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</si>
  <si>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</si>
  <si>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</si>
  <si>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</si>
  <si>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</si>
  <si>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</si>
  <si>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</si>
  <si>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</si>
  <si>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</si>
  <si>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</si>
  <si>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</si>
  <si>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</si>
  <si>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</si>
  <si>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</si>
  <si>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</si>
  <si>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</si>
  <si>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</si>
  <si>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</si>
  <si>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</si>
  <si>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</si>
  <si>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</si>
  <si>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</si>
  <si>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</si>
  <si>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</si>
  <si>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</si>
  <si>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</si>
  <si>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</si>
  <si>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</si>
  <si>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</si>
  <si>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</si>
  <si>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</si>
  <si>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</si>
  <si>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</si>
  <si>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</si>
  <si>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</si>
  <si>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</si>
  <si>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</si>
  <si>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</si>
  <si>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</si>
  <si>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</si>
  <si>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</si>
  <si>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</si>
  <si>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</si>
  <si>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</si>
  <si>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</si>
  <si>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</si>
  <si>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</si>
  <si>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</si>
  <si>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</si>
  <si>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</si>
  <si>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</si>
  <si>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</si>
  <si>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</si>
  <si>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</si>
  <si>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</si>
  <si>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</si>
  <si>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</si>
  <si>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</si>
  <si>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</si>
  <si>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</si>
  <si>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</si>
  <si>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</si>
  <si>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</si>
  <si>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</si>
  <si>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</si>
  <si>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</si>
  <si>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</si>
  <si>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</si>
  <si>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</si>
  <si>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</si>
  <si>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</si>
  <si>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</si>
  <si>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</si>
  <si>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</si>
  <si>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</si>
  <si>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</si>
  <si>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</si>
  <si>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</si>
  <si>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</si>
  <si>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</si>
  <si>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</si>
  <si>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</si>
  <si>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</si>
  <si>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</si>
  <si>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</si>
  <si>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</si>
  <si>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</si>
  <si>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</si>
  <si>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</si>
  <si>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</si>
  <si>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</si>
  <si>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</si>
  <si>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</si>
  <si>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</si>
  <si>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</si>
  <si>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</si>
  <si>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</si>
  <si>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</si>
  <si>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</si>
  <si>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</si>
  <si>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</si>
  <si>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</si>
  <si>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</si>
  <si>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</si>
  <si>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</si>
  <si>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</si>
  <si>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</si>
  <si>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</si>
  <si>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</si>
  <si>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</si>
  <si>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</si>
  <si>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</si>
  <si>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</si>
  <si>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</si>
  <si>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</si>
  <si>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</si>
  <si>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</si>
  <si>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</si>
  <si>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</si>
  <si>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</si>
  <si>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</si>
  <si>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</si>
  <si>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</si>
  <si>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</si>
  <si>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</si>
  <si>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</si>
  <si>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</si>
  <si>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</si>
  <si>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</si>
  <si>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</si>
  <si>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</si>
  <si>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</si>
  <si>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</si>
  <si>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</si>
  <si>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</si>
  <si>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</si>
  <si>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</si>
  <si>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</si>
  <si>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</si>
  <si>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</si>
  <si>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</si>
  <si>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</si>
  <si>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</si>
  <si>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</si>
  <si>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</si>
  <si>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</si>
  <si>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</si>
  <si>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</si>
  <si>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</si>
  <si>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</si>
  <si>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</si>
  <si>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</si>
  <si>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</si>
  <si>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</si>
  <si>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</si>
  <si>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</si>
  <si>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</si>
  <si>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</si>
  <si>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</si>
  <si>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</si>
  <si>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</si>
  <si>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</si>
  <si>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</si>
  <si>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</si>
  <si>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</si>
  <si>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</si>
  <si>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</si>
  <si>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</si>
  <si>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</si>
  <si>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</si>
  <si>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</si>
  <si>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</si>
  <si>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</si>
  <si>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</si>
  <si>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</si>
  <si>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</si>
  <si>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</si>
  <si>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</si>
  <si>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</si>
  <si>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</si>
  <si>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</si>
  <si>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</si>
  <si>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</si>
  <si>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</si>
  <si>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</si>
  <si>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</si>
  <si>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</si>
  <si>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</si>
  <si>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</si>
  <si>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</si>
  <si>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</si>
  <si>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</si>
  <si>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</si>
  <si>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</si>
  <si>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</si>
  <si>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</si>
  <si>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</si>
  <si>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</si>
  <si>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</si>
  <si>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</si>
  <si>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</si>
  <si>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</si>
  <si>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</si>
  <si>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</si>
  <si>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</si>
  <si>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</si>
  <si>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</si>
  <si>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</si>
  <si>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</si>
  <si>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</si>
  <si>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</si>
  <si>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</si>
  <si>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</si>
  <si>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</si>
  <si>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</si>
  <si>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</si>
  <si>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</si>
  <si>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</si>
  <si>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</si>
  <si>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</si>
  <si>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</si>
  <si>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</si>
  <si>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</si>
  <si>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</si>
  <si>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</si>
  <si>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</si>
  <si>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</si>
  <si>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</si>
  <si>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</si>
  <si>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</si>
  <si>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</si>
  <si>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</si>
  <si>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</si>
  <si>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</si>
  <si>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</si>
  <si>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</si>
  <si>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</si>
  <si>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</si>
  <si>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</si>
  <si>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</si>
  <si>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</si>
  <si>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</si>
  <si>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</si>
  <si>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</si>
  <si>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</si>
  <si>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</si>
  <si>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</si>
  <si>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</si>
  <si>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</si>
  <si>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</si>
  <si>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</si>
  <si>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</si>
  <si>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</si>
  <si>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</si>
  <si>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</si>
  <si>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</si>
  <si>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</si>
  <si>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</si>
  <si>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</si>
  <si>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</si>
  <si>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</si>
  <si>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</si>
  <si>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</si>
  <si>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</si>
  <si>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</si>
  <si>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</si>
  <si>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</si>
  <si>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</si>
  <si>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</si>
  <si>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</si>
  <si>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</si>
  <si>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</si>
  <si>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</si>
  <si>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</si>
  <si>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</si>
  <si>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</si>
  <si>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</si>
  <si>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</si>
  <si>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</si>
  <si>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</si>
  <si>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</si>
  <si>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</si>
  <si>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</si>
  <si>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</si>
  <si>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</si>
  <si>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</si>
  <si>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</si>
  <si>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</si>
  <si>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</si>
  <si>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</si>
  <si>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</si>
  <si>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</si>
  <si>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</si>
  <si>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</si>
  <si>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</si>
  <si>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</si>
  <si>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</si>
  <si>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</si>
  <si>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</si>
  <si>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</si>
  <si>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</si>
  <si>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</si>
  <si>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</si>
  <si>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</si>
  <si>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</si>
  <si>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</si>
  <si>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</si>
  <si>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</si>
  <si>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</si>
  <si>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</si>
  <si>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</si>
  <si>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</si>
  <si>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</si>
  <si>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</si>
  <si>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</si>
  <si>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</si>
  <si>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</si>
  <si>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</si>
  <si>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</si>
  <si>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</si>
  <si>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</si>
  <si>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</si>
  <si>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</si>
  <si>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</si>
  <si>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</si>
  <si>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</si>
  <si>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</si>
  <si>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</si>
  <si>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</si>
  <si>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</si>
  <si>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</si>
  <si>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</si>
  <si>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</si>
  <si>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</si>
  <si>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</si>
  <si>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</si>
  <si>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</si>
  <si>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</si>
  <si>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</si>
  <si>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</si>
  <si>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</si>
  <si>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</si>
  <si>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</si>
  <si>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</si>
  <si>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</si>
  <si>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</si>
  <si>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</si>
  <si>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</si>
  <si>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</si>
  <si>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</si>
  <si>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</si>
  <si>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</si>
  <si>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</si>
  <si>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</si>
  <si>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</si>
  <si>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</si>
  <si>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</si>
  <si>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</si>
  <si>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</si>
  <si>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</si>
  <si>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</si>
  <si>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</si>
  <si>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</si>
  <si>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</si>
  <si>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</si>
  <si>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</si>
  <si>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</si>
  <si>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</si>
  <si>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</si>
  <si>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</si>
  <si>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</si>
  <si>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</si>
  <si>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</si>
  <si>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</si>
  <si>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</si>
  <si>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</si>
  <si>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</si>
  <si>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</si>
  <si>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</si>
  <si>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</si>
  <si>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</si>
  <si>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</si>
  <si>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</si>
  <si>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</si>
  <si>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</si>
  <si>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</si>
  <si>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</si>
  <si>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</si>
  <si>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</si>
  <si>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</si>
  <si>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</si>
  <si>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</si>
  <si>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</si>
  <si>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</si>
  <si>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</si>
  <si>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</si>
  <si>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</si>
  <si>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</si>
  <si>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</si>
  <si>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</si>
  <si>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</si>
  <si>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</si>
  <si>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</si>
  <si>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</si>
  <si>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</si>
  <si>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</si>
  <si>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</si>
  <si>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</si>
  <si>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</si>
  <si>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</si>
  <si>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</si>
  <si>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</si>
  <si>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</si>
  <si>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</si>
  <si>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</si>
  <si>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</si>
  <si>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</si>
  <si>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</si>
  <si>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</si>
  <si>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</si>
  <si>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</si>
  <si>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</si>
  <si>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</si>
  <si>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</si>
  <si>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</si>
  <si>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</si>
  <si>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</si>
  <si>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</si>
  <si>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</si>
  <si>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</si>
  <si>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</si>
  <si>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</si>
  <si>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</si>
  <si>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</si>
  <si>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</si>
  <si>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</si>
  <si>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</si>
  <si>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</si>
  <si>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</si>
  <si>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</si>
  <si>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</si>
  <si>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</si>
  <si>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</si>
  <si>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</si>
  <si>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</si>
  <si>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</si>
  <si>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</si>
  <si>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</si>
  <si>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</si>
  <si>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</si>
  <si>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</si>
  <si>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</si>
  <si>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</si>
  <si>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</si>
  <si>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</si>
  <si>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</si>
  <si>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</si>
  <si>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</si>
  <si>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</si>
  <si>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</si>
  <si>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</si>
  <si>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</si>
  <si>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</si>
  <si>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</si>
  <si>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</si>
  <si>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</si>
  <si>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</si>
  <si>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</si>
  <si>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</si>
  <si>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</si>
  <si>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</si>
  <si>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</si>
  <si>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</si>
  <si>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</si>
  <si>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</si>
  <si>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</si>
  <si>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</si>
  <si>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</si>
  <si>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</si>
  <si>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</si>
  <si>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</si>
  <si>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</si>
  <si>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</si>
  <si>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</si>
  <si>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</si>
  <si>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</si>
  <si>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</si>
  <si>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</si>
  <si>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</si>
  <si>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</si>
  <si>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</si>
  <si>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</si>
  <si>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</si>
  <si>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</si>
  <si>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</si>
  <si>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</si>
  <si>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</si>
  <si>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</si>
  <si>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</si>
  <si>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</si>
  <si>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</si>
  <si>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</si>
  <si>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</si>
  <si>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</si>
  <si>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</si>
  <si>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</si>
  <si>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</si>
  <si>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</si>
  <si>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</si>
  <si>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</si>
  <si>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</si>
  <si>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</si>
  <si>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</si>
  <si>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</si>
  <si>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</si>
  <si>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</si>
  <si>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</si>
  <si>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</si>
  <si>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</si>
  <si>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</si>
  <si>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</si>
  <si>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</si>
  <si>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</si>
  <si>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</si>
  <si>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</si>
  <si>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</si>
  <si>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</si>
  <si>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</si>
  <si>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</si>
  <si>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</si>
  <si>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</si>
  <si>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</si>
  <si>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</si>
  <si>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</si>
  <si>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</si>
  <si>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</si>
  <si>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</si>
  <si>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</si>
  <si>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</si>
  <si>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</si>
  <si>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</si>
  <si>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</si>
  <si>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</si>
  <si>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</si>
  <si>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</si>
  <si>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</si>
  <si>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</si>
  <si>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</si>
  <si>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</si>
  <si>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</si>
  <si>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</si>
  <si>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</si>
  <si>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</si>
  <si>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</si>
  <si>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</si>
  <si>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</si>
  <si>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</si>
  <si>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</si>
  <si>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</si>
  <si>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</si>
  <si>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</si>
  <si>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</si>
  <si>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</si>
  <si>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</si>
  <si>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</si>
  <si>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</si>
  <si>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</si>
  <si>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</si>
  <si>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</si>
  <si>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</si>
  <si>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</si>
  <si>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</si>
  <si>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</si>
  <si>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</si>
  <si>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</si>
  <si>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</si>
  <si>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</si>
  <si>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</si>
  <si>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</si>
  <si>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</si>
  <si>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</si>
  <si>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</si>
  <si>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</si>
  <si>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</si>
  <si>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</si>
  <si>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</si>
  <si>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</si>
  <si>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</si>
  <si>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</si>
  <si>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</si>
  <si>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</si>
  <si>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</si>
  <si>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</si>
  <si>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</si>
  <si>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</si>
  <si>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</si>
  <si>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</si>
  <si>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</si>
  <si>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</si>
  <si>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</si>
  <si>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</si>
  <si>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</si>
  <si>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</si>
  <si>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</si>
  <si>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</si>
  <si>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</si>
  <si>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</si>
  <si>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</si>
  <si>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</si>
  <si>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</si>
  <si>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</si>
  <si>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</si>
  <si>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</si>
  <si>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</si>
  <si>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</si>
  <si>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</si>
  <si>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</si>
  <si>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</si>
  <si>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</si>
  <si>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</si>
  <si>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</si>
  <si>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</si>
  <si>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</si>
  <si>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</si>
  <si>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</si>
  <si>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</si>
  <si>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</si>
  <si>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</si>
  <si>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</si>
  <si>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</si>
  <si>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</si>
  <si>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</si>
  <si>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</si>
  <si>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</si>
  <si>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</si>
  <si>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</si>
  <si>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</si>
  <si>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</si>
  <si>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</si>
  <si>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</si>
  <si>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</si>
  <si>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</si>
  <si>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</si>
  <si>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</si>
  <si>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</si>
  <si>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</si>
  <si>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</si>
  <si>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</si>
  <si>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</si>
  <si>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</si>
  <si>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</si>
  <si>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</si>
  <si>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</si>
  <si>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</si>
  <si>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</si>
  <si>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</si>
  <si>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</si>
  <si>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</si>
  <si>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</si>
  <si>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</si>
  <si>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</si>
  <si>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</si>
  <si>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</si>
  <si>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</si>
  <si>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</si>
  <si>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</si>
  <si>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</si>
  <si>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</si>
  <si>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</si>
  <si>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</si>
  <si>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</si>
  <si>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</si>
  <si>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</si>
  <si>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</si>
  <si>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</si>
  <si>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</si>
  <si>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</si>
  <si>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</si>
  <si>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</si>
  <si>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</si>
  <si>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</si>
  <si>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</si>
  <si>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</si>
  <si>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</si>
  <si>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</si>
  <si>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</si>
  <si>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</si>
  <si>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</si>
  <si>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</si>
  <si>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</si>
  <si>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</si>
  <si>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</si>
  <si>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</si>
  <si>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</si>
  <si>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</si>
  <si>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</si>
  <si>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</si>
  <si>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</si>
  <si>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</si>
  <si>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</si>
  <si>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</si>
  <si>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</si>
  <si>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</si>
  <si>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</si>
  <si>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</si>
  <si>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</si>
  <si>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</si>
  <si>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</si>
  <si>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</si>
  <si>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</si>
  <si>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</si>
  <si>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</si>
  <si>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</si>
  <si>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</si>
  <si>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</si>
  <si>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</si>
  <si>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</si>
  <si>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</si>
  <si>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</si>
  <si>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</si>
  <si>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</si>
  <si>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</si>
  <si>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</si>
  <si>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</si>
  <si>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</si>
  <si>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</si>
  <si>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</si>
  <si>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</si>
  <si>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</si>
  <si>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</si>
  <si>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</si>
  <si>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</si>
  <si>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</si>
  <si>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</si>
  <si>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</si>
  <si>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</si>
  <si>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</si>
  <si>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</si>
  <si>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</si>
  <si>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</si>
  <si>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</si>
  <si>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</si>
  <si>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</si>
  <si>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</si>
  <si>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</si>
  <si>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</si>
  <si>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</si>
  <si>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</si>
  <si>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</si>
  <si>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</si>
  <si>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</si>
  <si>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</si>
  <si>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</si>
  <si>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</si>
  <si>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</si>
  <si>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</si>
  <si>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</si>
  <si>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</si>
  <si>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</si>
  <si>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</si>
  <si>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</si>
  <si>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</si>
  <si>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</si>
  <si>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</si>
  <si>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</si>
  <si>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</si>
  <si>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</si>
  <si>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</si>
  <si>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</si>
  <si>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</si>
  <si>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</si>
  <si>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</si>
  <si>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</si>
  <si>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</si>
  <si>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</si>
  <si>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</si>
  <si>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</si>
  <si>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</si>
  <si>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</si>
  <si>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</si>
  <si>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</si>
  <si>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</si>
  <si>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</si>
  <si>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</si>
  <si>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</si>
  <si>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</si>
  <si>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</si>
  <si>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</si>
  <si>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</si>
  <si>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</si>
  <si>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</si>
  <si>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</si>
  <si>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</si>
  <si>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</si>
  <si>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</si>
  <si>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</si>
  <si>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</si>
  <si>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</si>
  <si>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</si>
  <si>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</si>
  <si>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</si>
  <si>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</si>
  <si>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</si>
  <si>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</si>
  <si>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</si>
  <si>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</si>
  <si>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</si>
  <si>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</si>
  <si>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</si>
  <si>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</si>
  <si>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</si>
  <si>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</si>
  <si>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</si>
  <si>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</si>
  <si>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</si>
  <si>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</si>
  <si>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</si>
  <si>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</si>
  <si>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</si>
  <si>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</si>
  <si>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</si>
  <si>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</si>
  <si>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</si>
  <si>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</si>
  <si>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</si>
  <si>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</si>
  <si>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</si>
  <si>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</si>
  <si>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</si>
  <si>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</si>
  <si>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</si>
  <si>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</si>
  <si>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</si>
  <si>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</si>
  <si>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</si>
  <si>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</si>
  <si>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</si>
  <si>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</si>
  <si>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</si>
  <si>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</si>
  <si>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</si>
  <si>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</si>
  <si>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</si>
  <si>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</si>
  <si>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</si>
  <si>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</si>
  <si>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</si>
  <si>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</si>
  <si>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</si>
  <si>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</si>
  <si>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</si>
  <si>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</si>
  <si>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</si>
  <si>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</si>
  <si>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</si>
  <si>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</si>
  <si>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</si>
  <si>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</si>
  <si>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</si>
  <si>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</si>
  <si>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</si>
  <si>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</si>
  <si>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</si>
  <si>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</si>
  <si>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</si>
  <si>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</si>
  <si>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</si>
  <si>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</si>
  <si>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</si>
  <si>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</si>
  <si>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</si>
  <si>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</si>
  <si>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</si>
  <si>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</si>
  <si>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</si>
  <si>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</si>
  <si>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</si>
  <si>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</si>
  <si>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</si>
  <si>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</si>
  <si>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</si>
  <si>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</si>
  <si>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</si>
  <si>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</si>
  <si>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</si>
  <si>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</si>
  <si>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</si>
  <si>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</si>
  <si>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</si>
  <si>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</si>
  <si>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</si>
  <si>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</si>
  <si>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</si>
  <si>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</si>
  <si>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</si>
  <si>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</si>
  <si>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</si>
  <si>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</si>
  <si>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</si>
  <si>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</si>
  <si>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</si>
  <si>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</si>
  <si>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</si>
  <si>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</si>
  <si>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</si>
  <si>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</si>
  <si>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</si>
  <si>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</si>
  <si>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</si>
  <si>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</si>
  <si>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</si>
  <si>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</si>
  <si>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</si>
  <si>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</si>
  <si>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</si>
  <si>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</si>
  <si>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</si>
  <si>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</si>
  <si>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</si>
  <si>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</si>
  <si>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</si>
  <si>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</si>
  <si>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</si>
  <si>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</si>
  <si>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</si>
  <si>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</si>
  <si>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</si>
  <si>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</si>
  <si>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</si>
  <si>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</si>
  <si>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</si>
  <si>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</si>
  <si>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</si>
  <si>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</si>
  <si>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</si>
  <si>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</si>
  <si>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</si>
  <si>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</si>
  <si>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</si>
  <si>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</si>
  <si>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</si>
  <si>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</si>
  <si>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</si>
  <si>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</si>
  <si>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</si>
  <si>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</si>
  <si>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</si>
  <si>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</si>
  <si>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</si>
  <si>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</si>
  <si>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</si>
  <si>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</si>
  <si>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</si>
  <si>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</si>
  <si>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</si>
  <si>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</si>
  <si>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</si>
  <si>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</si>
  <si>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</si>
  <si>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</si>
  <si>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</si>
  <si>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</si>
  <si>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</si>
  <si>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</si>
  <si>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</si>
  <si>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</si>
  <si>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</si>
  <si>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</si>
  <si>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</si>
  <si>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</si>
  <si>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</si>
  <si>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</si>
  <si>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</si>
  <si>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</si>
  <si>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</si>
  <si>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</si>
  <si>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</si>
  <si>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</si>
  <si>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</si>
  <si>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</si>
  <si>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</si>
  <si>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</si>
  <si>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</si>
  <si>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</si>
  <si>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</si>
  <si>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</si>
  <si>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</si>
  <si>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</si>
  <si>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</si>
  <si>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</si>
  <si>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</si>
  <si>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</si>
  <si>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</si>
  <si>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</si>
  <si>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</si>
  <si>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</si>
  <si>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</si>
  <si>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</si>
  <si>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</si>
  <si>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</si>
  <si>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</si>
  <si>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</si>
  <si>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</si>
  <si>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</si>
  <si>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</si>
  <si>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</si>
  <si>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</si>
  <si>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</si>
  <si>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</si>
  <si>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</si>
  <si>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</si>
  <si>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</si>
  <si>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</si>
  <si>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</si>
  <si>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</si>
  <si>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</si>
  <si>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</si>
  <si>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</si>
  <si>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</si>
  <si>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</si>
  <si>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</si>
  <si>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</si>
  <si>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</si>
  <si>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</si>
  <si>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</si>
  <si>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</si>
  <si>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</si>
  <si>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</si>
  <si>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</si>
  <si>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</si>
  <si>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</si>
  <si>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</si>
  <si>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</si>
  <si>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</si>
  <si>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</si>
  <si>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</si>
  <si>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</si>
  <si>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</si>
  <si>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</si>
  <si>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</si>
  <si>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</si>
  <si>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</si>
  <si>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</si>
  <si>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</si>
  <si>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</si>
  <si>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</si>
  <si>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</si>
  <si>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</si>
  <si>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</si>
  <si>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</si>
  <si>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</si>
  <si>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</si>
  <si>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</si>
  <si>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</si>
  <si>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</si>
  <si>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</si>
  <si>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</si>
  <si>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</si>
  <si>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</si>
  <si>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</si>
  <si>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</si>
  <si>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</si>
  <si>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</si>
  <si>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</si>
  <si>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</si>
  <si>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</si>
  <si>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</si>
  <si>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</si>
  <si>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</si>
  <si>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</si>
  <si>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</si>
  <si>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</si>
  <si>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</si>
  <si>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</si>
  <si>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</si>
  <si>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</si>
  <si>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</si>
  <si>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</si>
  <si>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</si>
  <si>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</si>
  <si>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</si>
  <si>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</si>
  <si>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</si>
  <si>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</si>
  <si>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</si>
  <si>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</si>
  <si>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</si>
  <si>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</si>
  <si>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</si>
  <si>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</si>
  <si>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</si>
  <si>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</si>
  <si>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</si>
  <si>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</si>
  <si>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</si>
  <si>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</si>
  <si>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</si>
  <si>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</si>
  <si>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</si>
  <si>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</si>
  <si>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</si>
  <si>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</si>
  <si>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</si>
  <si>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</si>
  <si>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</si>
  <si>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</si>
  <si>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</si>
  <si>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</si>
  <si>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</si>
  <si>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</si>
  <si>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</si>
  <si>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</si>
  <si>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</si>
  <si>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</si>
  <si>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</si>
  <si>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</si>
  <si>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</si>
  <si>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</si>
  <si>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</si>
  <si>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</si>
  <si>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</si>
  <si>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</si>
  <si>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</si>
  <si>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</si>
  <si>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</si>
  <si>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</si>
  <si>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</si>
  <si>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</si>
  <si>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</si>
  <si>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</si>
  <si>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</si>
  <si>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</si>
  <si>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</si>
  <si>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</si>
  <si>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</si>
  <si>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</si>
  <si>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</si>
  <si>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</si>
  <si>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</si>
  <si>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</si>
  <si>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</si>
  <si>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</si>
  <si>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</si>
  <si>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</si>
  <si>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</si>
  <si>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</si>
  <si>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</si>
  <si>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</si>
  <si>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</si>
  <si>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</si>
  <si>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</si>
  <si>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</si>
  <si>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</si>
  <si>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</si>
  <si>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</si>
  <si>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</si>
  <si>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</si>
  <si>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</si>
  <si>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</si>
  <si>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</si>
  <si>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</si>
  <si>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</si>
  <si>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</si>
  <si>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</si>
  <si>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</si>
  <si>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</si>
  <si>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</si>
  <si>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</si>
  <si>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</si>
  <si>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</si>
  <si>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</si>
  <si>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</si>
  <si>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</si>
  <si>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</si>
  <si>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</si>
  <si>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</si>
  <si>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</si>
  <si>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</si>
  <si>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</si>
  <si>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</si>
  <si>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</si>
  <si>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</si>
  <si>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</si>
  <si>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</si>
  <si>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</si>
  <si>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</si>
  <si>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</si>
  <si>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</si>
  <si>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</si>
  <si>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</si>
  <si>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</si>
  <si>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</si>
  <si>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</si>
  <si>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</si>
  <si>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</si>
  <si>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</si>
  <si>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</si>
  <si>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</si>
  <si>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</si>
  <si>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</si>
  <si>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</si>
  <si>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</si>
  <si>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</si>
  <si>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</si>
  <si>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</si>
  <si>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</si>
  <si>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</si>
  <si>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</si>
  <si>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</si>
  <si>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</si>
  <si>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</si>
  <si>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</si>
  <si>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</si>
  <si>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</si>
  <si>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</si>
  <si>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</si>
  <si>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</si>
  <si>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</si>
  <si>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</si>
  <si>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</si>
  <si>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</si>
  <si>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</si>
  <si>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</si>
  <si>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</si>
  <si>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</si>
  <si>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</si>
  <si>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</si>
  <si>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</si>
  <si>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</si>
  <si>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</si>
  <si>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</si>
  <si>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</si>
  <si>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</si>
  <si>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</si>
  <si>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</si>
  <si>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</si>
  <si>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</si>
  <si>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</si>
  <si>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</si>
  <si>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</si>
  <si>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</si>
  <si>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</si>
  <si>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</si>
  <si>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</si>
  <si>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</si>
  <si>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</si>
  <si>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</si>
  <si>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</si>
  <si>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</si>
  <si>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</si>
  <si>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</si>
  <si>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</si>
  <si>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</si>
  <si>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</si>
  <si>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</si>
  <si>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</si>
  <si>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</si>
  <si>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</si>
  <si>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</si>
  <si>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</si>
  <si>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</si>
  <si>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</si>
  <si>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</si>
  <si>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</si>
  <si>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</si>
  <si>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</si>
  <si>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</si>
  <si>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</si>
  <si>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</si>
  <si>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</si>
  <si>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</si>
  <si>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</si>
  <si>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</si>
  <si>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</si>
  <si>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</si>
  <si>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</si>
  <si>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</si>
  <si>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</si>
  <si>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</si>
  <si>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</si>
  <si>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</si>
  <si>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</si>
  <si>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</si>
  <si>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</si>
  <si>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</si>
  <si>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</si>
  <si>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</si>
  <si>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</si>
  <si>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Mendota city; California</t>
  </si>
  <si>
    <t>Note: This data was unavailable for City of Mendota. The local jurisdiction should update this table with the most recent data on the number of permitted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</si>
</sst>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9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Fill="1" applyBorder="1" applyAlignment="1"/>
    <xf numFmtId="0" fontId="52" fillId="0" borderId="3" xfId="0" applyFont="1" applyFill="1" applyBorder="1" applyAlignment="1"/>
    <xf numFmtId="0" fontId="53" fillId="0" borderId="3" xfId="0" applyFont="1" applyFill="1" applyBorder="1" applyAlignment="1">
      <alignment wrapText="1"/>
    </xf>
    <xf numFmtId="0" fontId="53" fillId="0" borderId="27" xfId="0" applyFont="1" applyFill="1" applyBorder="1" applyAlignment="1">
      <alignment wrapText="1"/>
    </xf>
    <xf numFmtId="0" fontId="52" fillId="0" borderId="27" xfId="0" applyFont="1" applyFill="1" applyBorder="1" applyAlignment="1"/>
    <xf numFmtId="0" fontId="52" fillId="0" borderId="60" xfId="0" applyFont="1" applyFill="1" applyBorder="1" applyAlignment="1"/>
    <xf numFmtId="0" fontId="52" fillId="0" borderId="0" xfId="0" applyFont="1" applyFill="1" applyBorder="1" applyAlignment="1"/>
    <xf numFmtId="3" fontId="52" fillId="0" borderId="0" xfId="0" applyNumberFormat="1" applyFont="1" applyFill="1" applyBorder="1" applyAlignment="1"/>
    <xf numFmtId="4" fontId="52" fillId="0" borderId="0" xfId="0" applyNumberFormat="1" applyFont="1" applyFill="1" applyBorder="1" applyAlignment="1"/>
    <xf numFmtId="0" fontId="52" fillId="0" borderId="5" xfId="0" applyFont="1" applyFill="1" applyBorder="1" applyAlignment="1"/>
    <xf numFmtId="10" fontId="52" fillId="23" borderId="5" xfId="0" applyNumberFormat="1" applyFont="1" applyFill="1" applyBorder="1" applyAlignment="1"/>
    <xf numFmtId="0" fontId="52" fillId="0" borderId="61" xfId="0" applyFont="1" applyFill="1" applyBorder="1" applyAlignment="1"/>
    <xf numFmtId="0" fontId="52" fillId="0" borderId="54" xfId="0" applyFont="1" applyFill="1" applyBorder="1" applyAlignment="1"/>
    <xf numFmtId="3" fontId="52" fillId="0" borderId="54" xfId="0" applyNumberFormat="1" applyFont="1" applyFill="1" applyBorder="1" applyAlignment="1"/>
    <xf numFmtId="10" fontId="52" fillId="23" borderId="62" xfId="0" applyNumberFormat="1" applyFont="1" applyFill="1" applyBorder="1" applyAlignment="1"/>
    <xf numFmtId="4" fontId="52" fillId="0" borderId="54" xfId="0" applyNumberFormat="1" applyFont="1" applyFill="1" applyBorder="1" applyAlignment="1"/>
    <xf numFmtId="0" fontId="52" fillId="0" borderId="62" xfId="0" applyFont="1" applyFill="1" applyBorder="1" applyAlignment="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0" fillId="5" borderId="0" xfId="0" applyFill="1" applyBorder="1"/>
    <xf numFmtId="3" fontId="0" fillId="5" borderId="0" xfId="0" applyNumberFormat="1" applyFill="1"/>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3"/>
              <c:layout>
                <c:manualLayout>
                  <c:x val="0"/>
                  <c:y val="-6.4312380205531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15-484C-B12F-324A5527EE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5038</c:v>
                </c:pt>
                <c:pt idx="1">
                  <c:v>6821</c:v>
                </c:pt>
                <c:pt idx="2">
                  <c:v>7890</c:v>
                </c:pt>
                <c:pt idx="3">
                  <c:v>11014</c:v>
                </c:pt>
                <c:pt idx="4">
                  <c:v>12595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9.3118648630458878E-3"/>
                  <c:y val="-2.7210864668738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1.8316172016959419E-2"/>
                  <c:y val="-9.5941194322135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0.35391028185788009</c:v>
                </c:pt>
                <c:pt idx="2">
                  <c:v>0.15672188828617506</c:v>
                </c:pt>
                <c:pt idx="3">
                  <c:v>0.39594423320659061</c:v>
                </c:pt>
                <c:pt idx="4">
                  <c:v>0.14354457962593065</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c:v>
                </c:pt>
                <c:pt idx="1">
                  <c:v>0.21718377088305491</c:v>
                </c:pt>
                <c:pt idx="2">
                  <c:v>0.11455847255369929</c:v>
                </c:pt>
                <c:pt idx="3">
                  <c:v>0.11933174224343675</c:v>
                </c:pt>
                <c:pt idx="4">
                  <c:v>0.21241050119331742</c:v>
                </c:pt>
                <c:pt idx="5">
                  <c:v>2.6252983293556086E-2</c:v>
                </c:pt>
                <c:pt idx="6">
                  <c:v>0</c:v>
                </c:pt>
                <c:pt idx="7">
                  <c:v>0</c:v>
                </c:pt>
                <c:pt idx="8">
                  <c:v>0</c:v>
                </c:pt>
                <c:pt idx="9">
                  <c:v>5.0119331742243436E-2</c:v>
                </c:pt>
                <c:pt idx="10">
                  <c:v>0.14558472553699284</c:v>
                </c:pt>
                <c:pt idx="11">
                  <c:v>1.9093078758949882E-2</c:v>
                </c:pt>
                <c:pt idx="12">
                  <c:v>7.1599045346062054E-2</c:v>
                </c:pt>
                <c:pt idx="13">
                  <c:v>0</c:v>
                </c:pt>
                <c:pt idx="14">
                  <c:v>0</c:v>
                </c:pt>
                <c:pt idx="15">
                  <c:v>2.386634844868735E-2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Mendota</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0</c:v>
                      </c:pt>
                      <c:pt idx="1">
                        <c:v>91</c:v>
                      </c:pt>
                      <c:pt idx="2">
                        <c:v>48</c:v>
                      </c:pt>
                      <c:pt idx="3">
                        <c:v>50</c:v>
                      </c:pt>
                      <c:pt idx="4">
                        <c:v>89</c:v>
                      </c:pt>
                      <c:pt idx="5">
                        <c:v>11</c:v>
                      </c:pt>
                      <c:pt idx="6">
                        <c:v>0</c:v>
                      </c:pt>
                      <c:pt idx="7">
                        <c:v>0</c:v>
                      </c:pt>
                      <c:pt idx="8">
                        <c:v>0</c:v>
                      </c:pt>
                      <c:pt idx="9">
                        <c:v>21</c:v>
                      </c:pt>
                      <c:pt idx="10">
                        <c:v>61</c:v>
                      </c:pt>
                      <c:pt idx="11">
                        <c:v>8</c:v>
                      </c:pt>
                      <c:pt idx="12">
                        <c:v>30</c:v>
                      </c:pt>
                      <c:pt idx="13">
                        <c:v>0</c:v>
                      </c:pt>
                      <c:pt idx="14">
                        <c:v>0</c:v>
                      </c:pt>
                      <c:pt idx="15">
                        <c:v>10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Mendota</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4.0599999999999996</c:v>
                </c:pt>
                <c:pt idx="1">
                  <c:v>3.91</c:v>
                </c:pt>
                <c:pt idx="2">
                  <c:v>4.29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7.85597381342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7-422F-A25F-C7EF5DC86D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1318</c:v>
                </c:pt>
                <c:pt idx="1">
                  <c:v>1683</c:v>
                </c:pt>
                <c:pt idx="2">
                  <c:v>1825</c:v>
                </c:pt>
                <c:pt idx="3">
                  <c:v>2424</c:v>
                </c:pt>
                <c:pt idx="4">
                  <c:v>2838</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5.2616724735745746E-2"/>
                  <c:y val="-0.118649190590306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E1-419A-8426-4A17AED516EA}"/>
                </c:ext>
              </c:extLst>
            </c:dLbl>
            <c:dLbl>
              <c:idx val="4"/>
              <c:layout>
                <c:manualLayout>
                  <c:x val="-4.5113745594360939E-2"/>
                  <c:y val="-8.1382109844965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E1-419A-8426-4A17AED516E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0.27693474962063735</c:v>
                </c:pt>
                <c:pt idx="2">
                  <c:v>8.4373143196672606E-2</c:v>
                </c:pt>
                <c:pt idx="3">
                  <c:v>0.32821917808219175</c:v>
                </c:pt>
                <c:pt idx="4">
                  <c:v>0.1707920792079208</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0.55250176180408739</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0.11205073995771671</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0.20648343904157856</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0.12896405919661733</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0.40239605355884428</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0.15010570824524314</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7.7871740662438335E-2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3.4178999295278366E-2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5.0387596899224806E-2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0.1018322762508809</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4.5454545454545456E-2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8.8090204369274134E-3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4.827343199436223E-2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3.875968992248062E-3</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5.637773079633545E-2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2.0436927413671601E-2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Mendota</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9.6525096525096526E-2</c:v>
                </c:pt>
                <c:pt idx="1">
                  <c:v>0.37854889589905361</c:v>
                </c:pt>
                <c:pt idx="2">
                  <c:v>0.44391408114558473</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25</c:v>
                      </c:pt>
                      <c:pt idx="1">
                        <c:v>120</c:v>
                      </c:pt>
                      <c:pt idx="2" formatCode="#,##0">
                        <c:v>186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0.11874559548978153</c:v>
                </c:pt>
                <c:pt idx="1">
                  <c:v>0.11839323467230445</c:v>
                </c:pt>
                <c:pt idx="2">
                  <c:v>0.14517265680056377</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337</c:v>
                      </c:pt>
                      <c:pt idx="1">
                        <c:v>336</c:v>
                      </c:pt>
                      <c:pt idx="2">
                        <c:v>412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0.14724164724164723</c:v>
                </c:pt>
                <c:pt idx="1">
                  <c:v>9.7837281153450056E-2</c:v>
                </c:pt>
                <c:pt idx="2">
                  <c:v>9.8661028893587036E-2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0.10178710178710179</c:v>
                </c:pt>
                <c:pt idx="1">
                  <c:v>0.20494335736354274</c:v>
                </c:pt>
                <c:pt idx="2">
                  <c:v>0.16701902748414377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0.17404817404817402</c:v>
                </c:pt>
                <c:pt idx="1">
                  <c:v>0.19842087195331273</c:v>
                </c:pt>
                <c:pt idx="2">
                  <c:v>0.1546863988724454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0.24825174825174823</c:v>
                </c:pt>
                <c:pt idx="1">
                  <c:v>0.18091314795743219</c:v>
                </c:pt>
                <c:pt idx="2">
                  <c:v>0.19732205778717404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0.11655011655011656</c:v>
                </c:pt>
                <c:pt idx="1">
                  <c:v>0.17336079642979746</c:v>
                </c:pt>
                <c:pt idx="2">
                  <c:v>0.11874559548978153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0.13325563325563325</c:v>
                </c:pt>
                <c:pt idx="1">
                  <c:v>9.1658084449021626E-2</c:v>
                </c:pt>
                <c:pt idx="2">
                  <c:v>0.11839323467230445</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7.8865578865578864E-2</c:v>
                </c:pt>
                <c:pt idx="1">
                  <c:v>5.2866460693443182E-2</c:v>
                </c:pt>
                <c:pt idx="2">
                  <c:v>0.14517265680056377</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0.45299145299145299</c:v>
                      </c:pt>
                      <c:pt idx="1">
                        <c:v>0.37178166838311022</c:v>
                      </c:pt>
                      <c:pt idx="2">
                        <c:v>0.47463002114164904</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4.7008547008547008E-2</c:v>
                      </c:pt>
                      <c:pt idx="1">
                        <c:v>2.8492962581531067E-2</c:v>
                      </c:pt>
                      <c:pt idx="2">
                        <c:v>3.0303030303030304E-2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5.6332556332556336E-2</c:v>
                      </c:pt>
                      <c:pt idx="1">
                        <c:v>7.1404050806728459E-2</c:v>
                      </c:pt>
                      <c:pt idx="2">
                        <c:v>3.8407329105003524E-2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4.584304584304584E-2</c:v>
                      </c:pt>
                      <c:pt idx="1">
                        <c:v>0.11465842773772743</c:v>
                      </c:pt>
                      <c:pt idx="2">
                        <c:v>7.5052854122621568E-2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0.12742812742812742</c:v>
                      </c:pt>
                      <c:pt idx="1">
                        <c:v>4.4284243048403706E-2</c:v>
                      </c:pt>
                      <c:pt idx="2">
                        <c:v>9.5137420718816063E-2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8.2362082362082367E-2</c:v>
                      </c:pt>
                      <c:pt idx="1">
                        <c:v>3.7418468932372127E-2</c:v>
                      </c:pt>
                      <c:pt idx="2">
                        <c:v>7.9633544749823815E-2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4.0404040404040407E-2</c:v>
                      </c:pt>
                      <c:pt idx="1">
                        <c:v>5.2523171987641608E-2</c:v>
                      </c:pt>
                      <c:pt idx="2">
                        <c:v>9.7251585623678652E-2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5.3613053613053616E-2</c:v>
                      </c:pt>
                      <c:pt idx="1">
                        <c:v>2.3000343288705802E-2</c:v>
                      </c:pt>
                      <c:pt idx="2">
                        <c:v>5.8844256518675121E-2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0.54700854700854706</c:v>
                      </c:pt>
                      <c:pt idx="1">
                        <c:v>0.62821833161688978</c:v>
                      </c:pt>
                      <c:pt idx="2">
                        <c:v>0.52536997885835091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0.10023310023310024</c:v>
                      </c:pt>
                      <c:pt idx="1">
                        <c:v>6.9344318571918986E-2</c:v>
                      </c:pt>
                      <c:pt idx="2">
                        <c:v>6.8357998590556732E-2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4.5454545454545456E-2</c:v>
                      </c:pt>
                      <c:pt idx="1">
                        <c:v>0.13353930655681429</c:v>
                      </c:pt>
                      <c:pt idx="2">
                        <c:v>0.12861169837914024</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0.12820512820512819</c:v>
                      </c:pt>
                      <c:pt idx="1">
                        <c:v>8.3762444215585305E-2</c:v>
                      </c:pt>
                      <c:pt idx="2">
                        <c:v>7.9633544749823815E-2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0.12082362082362082</c:v>
                      </c:pt>
                      <c:pt idx="1">
                        <c:v>0.13662890490902849</c:v>
                      </c:pt>
                      <c:pt idx="2">
                        <c:v>0.10218463706835799</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3.4188034188034191E-2</c:v>
                      </c:pt>
                      <c:pt idx="1">
                        <c:v>0.13594232749742532</c:v>
                      </c:pt>
                      <c:pt idx="2">
                        <c:v>3.9112050739957716E-2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9.2851592851592848E-2</c:v>
                      </c:pt>
                      <c:pt idx="1">
                        <c:v>3.9134912461380018E-2</c:v>
                      </c:pt>
                      <c:pt idx="2">
                        <c:v>2.1141649048625793E-2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2.5252525252525252E-2</c:v>
                      </c:pt>
                      <c:pt idx="1">
                        <c:v>2.9866117404737384E-2</c:v>
                      </c:pt>
                      <c:pt idx="2">
                        <c:v>8.6328400281888651E-2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2.13675213675213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6C-48CA-AE61-75F2301B64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888</c:v>
                </c:pt>
                <c:pt idx="1">
                  <c:v>878</c:v>
                </c:pt>
                <c:pt idx="2">
                  <c:v>1154</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2.136752136752137E-3"/>
                  <c:y val="-3.8798658016352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6C-48CA-AE61-75F2301B64B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-1.1261261261261261E-2</c:v>
                </c:pt>
                <c:pt idx="2">
                  <c:v>0.31435079726651483</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Mendota</c:v>
                </c:pt>
                <c:pt idx="1">
                  <c:v>Fresno County</c:v>
                </c:pt>
                <c:pt idx="2">
                  <c:v>California</c:v>
                </c:pt>
              </c:strCache>
            </c:strRef>
          </c:cat>
          <c:val>
            <c:numRef>
              <c:f>(Households!$B$316,Households!$D$316,Households!$F$316)</c:f>
              <c:numCache>
                <c:formatCode>0.0%</c:formatCode>
                <c:ptCount val="3"/>
                <c:pt idx="0">
                  <c:v>0.26300000000000001</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171</c:v>
                </c:pt>
                <c:pt idx="1">
                  <c:v>340</c:v>
                </c:pt>
                <c:pt idx="2">
                  <c:v>447</c:v>
                </c:pt>
                <c:pt idx="3">
                  <c:v>603</c:v>
                </c:pt>
                <c:pt idx="4">
                  <c:v>764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0.98830409356725146</c:v>
                </c:pt>
                <c:pt idx="2">
                  <c:v>0.31470588235294117</c:v>
                </c:pt>
                <c:pt idx="3">
                  <c:v>0.34899328859060402</c:v>
                </c:pt>
                <c:pt idx="4">
                  <c:v>0.2669983416252073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7468</c:v>
                </c:pt>
                <c:pt idx="1">
                  <c:v>10643</c:v>
                </c:pt>
                <c:pt idx="2">
                  <c:v>12169</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248</c:v>
                </c:pt>
                <c:pt idx="1">
                  <c:v>243</c:v>
                </c:pt>
                <c:pt idx="2">
                  <c:v>297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38</c:v>
                </c:pt>
                <c:pt idx="1">
                  <c:v>28</c:v>
                </c:pt>
                <c:pt idx="2">
                  <c:v>6</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32</c:v>
                </c:pt>
                <c:pt idx="1">
                  <c:v>26</c:v>
                </c:pt>
                <c:pt idx="2">
                  <c:v>22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57</c:v>
                </c:pt>
                <c:pt idx="1">
                  <c:v>43</c:v>
                </c:pt>
                <c:pt idx="2">
                  <c:v>15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0</c:v>
                </c:pt>
                <c:pt idx="1">
                  <c:v>1</c:v>
                </c:pt>
                <c:pt idx="2">
                  <c:v>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40</c:v>
                </c:pt>
                <c:pt idx="1">
                  <c:v>10</c:v>
                </c:pt>
                <c:pt idx="2">
                  <c:v>46</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Mendota</c:v>
                </c:pt>
                <c:pt idx="1">
                  <c:v>Fresno County</c:v>
                </c:pt>
                <c:pt idx="2">
                  <c:v>California</c:v>
                </c:pt>
              </c:strCache>
            </c:strRef>
          </c:cat>
          <c:val>
            <c:numRef>
              <c:f>(Households!$B$368,Households!$D$368,Households!$F$368)</c:f>
              <c:numCache>
                <c:formatCode>0.0%</c:formatCode>
                <c:ptCount val="3"/>
                <c:pt idx="0">
                  <c:v>0.32899999999999996</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7.9627470342455525E-17"/>
                  <c:y val="-2.2937395359421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ED-4494-A83D-42D765B3DD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216</c:v>
                </c:pt>
                <c:pt idx="1">
                  <c:v>317</c:v>
                </c:pt>
                <c:pt idx="2">
                  <c:v>250</c:v>
                </c:pt>
                <c:pt idx="3">
                  <c:v>609</c:v>
                </c:pt>
                <c:pt idx="4">
                  <c:v>659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82328790206E-2"/>
                  <c:y val="2.23311407235263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0.46759259259259262</c:v>
                </c:pt>
                <c:pt idx="2">
                  <c:v>-0.2113564668769716</c:v>
                </c:pt>
                <c:pt idx="3">
                  <c:v>1.4359999999999999</c:v>
                </c:pt>
                <c:pt idx="4">
                  <c:v>8.2101806239737271E-2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1.5669334656024605E-16"/>
                  <c:y val="-4.4475943373719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1DE-84B9-0A2A00AE3E5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45</c:v>
                </c:pt>
                <c:pt idx="1">
                  <c:v>97</c:v>
                </c:pt>
                <c:pt idx="2">
                  <c:v>223</c:v>
                </c:pt>
                <c:pt idx="3">
                  <c:v>494</c:v>
                </c:pt>
                <c:pt idx="4">
                  <c:v>398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7.8221280032303733E-2"/>
                  <c:y val="0.128438294662755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1DE-84B9-0A2A00AE3E5C}"/>
                </c:ext>
              </c:extLst>
            </c:dLbl>
            <c:dLbl>
              <c:idx val="4"/>
              <c:layout>
                <c:manualLayout>
                  <c:x val="-2.056632344033919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1.1555555555555554</c:v>
                </c:pt>
                <c:pt idx="2">
                  <c:v>1.2989690721649485</c:v>
                </c:pt>
                <c:pt idx="3">
                  <c:v>1.2152466367713004</c:v>
                </c:pt>
                <c:pt idx="4">
                  <c:v>-0.19433198380566802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0.24402730375426621</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0.49317406143344711</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0.22013651877133106</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4.2662116040955635E-2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Mendota</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0.61855670103092786</c:v>
                </c:pt>
                <c:pt idx="1">
                  <c:v>0.4606741573033708</c:v>
                </c:pt>
                <c:pt idx="2">
                  <c:v>0.51636363636363636</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0.2422680412371134</c:v>
                </c:pt>
                <c:pt idx="1">
                  <c:v>0.2247191011235955</c:v>
                </c:pt>
                <c:pt idx="2">
                  <c:v>0.2309090909090909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0.13917525773195877</c:v>
                </c:pt>
                <c:pt idx="1">
                  <c:v>0.28651685393258425</c:v>
                </c:pt>
                <c:pt idx="2">
                  <c:v>0.23454545454545456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2.8089887640449437E-2</c:v>
                </c:pt>
                <c:pt idx="2">
                  <c:v>1.8181818181818181E-2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0.68085106382978722</c:v>
                </c:pt>
                <c:pt idx="1">
                  <c:v>0.58520900321543412</c:v>
                </c:pt>
                <c:pt idx="2">
                  <c:v>0.60493827160493829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0.28723404255319152</c:v>
                </c:pt>
                <c:pt idx="1">
                  <c:v>0.32797427652733119</c:v>
                </c:pt>
                <c:pt idx="2">
                  <c:v>0.31851851851851853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640</c:v>
                </c:pt>
                <c:pt idx="1">
                  <c:v>717</c:v>
                </c:pt>
                <c:pt idx="2">
                  <c:v>948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0.1059722336318081</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0.11213341000575043</c:v>
                </c:pt>
                <c:pt idx="1">
                  <c:v>7.9000000000000001E-2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0.11673375503162736</c:v>
                </c:pt>
                <c:pt idx="1">
                  <c:v>8.299999999999999E-2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1.4540376242503901E-2</c:v>
                </c:pt>
                <c:pt idx="1">
                  <c:v>1.4999999999999999E-2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4.3621128727511706E-2</c:v>
                </c:pt>
                <c:pt idx="1">
                  <c:v>4.1000000000000002E-2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5.8243653988334837E-2</c:v>
                </c:pt>
                <c:pt idx="1">
                  <c:v>0.08</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4.633204633204633E-2</c:v>
                </c:pt>
                <c:pt idx="1">
                  <c:v>7.3999999999999996E-2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5.6189928530354059E-2</c:v>
                </c:pt>
                <c:pt idx="1">
                  <c:v>4.4999999999999998E-2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3.0559434814753962E-2</c:v>
                </c:pt>
                <c:pt idx="1">
                  <c:v>2.7E-2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Mendota</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2.1523042799638542E-2</c:v>
                </c:pt>
                <c:pt idx="1">
                  <c:v>1.4999999999999999E-2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0</c:v>
                </c:pt>
                <c:pt idx="2">
                  <c:v>0</c:v>
                </c:pt>
                <c:pt idx="3">
                  <c:v>0</c:v>
                </c:pt>
                <c:pt idx="4">
                  <c:v>0</c:v>
                </c:pt>
                <c:pt idx="5">
                  <c:v>35246</c:v>
                </c:pt>
                <c:pt idx="6">
                  <c:v>0</c:v>
                </c:pt>
                <c:pt idx="7">
                  <c:v>36804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2153</c:v>
                </c:pt>
                <c:pt idx="1">
                  <c:v>2315</c:v>
                </c:pt>
                <c:pt idx="2">
                  <c:v>2408</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889</c:v>
                      </c:pt>
                      <c:pt idx="1">
                        <c:v>947</c:v>
                      </c:pt>
                      <c:pt idx="2">
                        <c:v>802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0.41291221551323737</c:v>
                      </c:pt>
                      <c:pt idx="1">
                        <c:v>0.40907127429805618</c:v>
                      </c:pt>
                      <c:pt idx="2">
                        <c:v>0.3330564784053156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20727575408433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6714785651793529E-2"/>
                  <c:y val="6.1351255684283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A7-4C32-95D7-2FF8E60E1E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7.524384579656293E-2</c:v>
                </c:pt>
                <c:pt idx="2">
                  <c:v>4.0172786177105832E-2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1</c:v>
                </c:pt>
                <c:pt idx="1">
                  <c:v>0</c:v>
                </c:pt>
                <c:pt idx="2">
                  <c:v>0</c:v>
                </c:pt>
                <c:pt idx="3">
                  <c:v>0</c:v>
                </c:pt>
                <c:pt idx="4">
                  <c:v>0</c:v>
                </c:pt>
                <c:pt idx="5">
                  <c:v>0.38661971830985914</c:v>
                </c:pt>
                <c:pt idx="6">
                  <c:v>0</c:v>
                </c:pt>
                <c:pt idx="7">
                  <c:v>0.32150401351922264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41</c:v>
                      </c:pt>
                      <c:pt idx="1">
                        <c:v>0</c:v>
                      </c:pt>
                      <c:pt idx="2">
                        <c:v>0</c:v>
                      </c:pt>
                      <c:pt idx="3">
                        <c:v>0</c:v>
                      </c:pt>
                      <c:pt idx="4">
                        <c:v>0</c:v>
                      </c:pt>
                      <c:pt idx="5">
                        <c:v>549</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0.52548911545880406</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0.41333700744006613</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7.4400661339211905E-3</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3.1138054560484983E-2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2.2595756406723615E-2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0.93882612289887024</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0.14439239459906311</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2.5075778451364012E-2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7.6605125378892261E-2</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4.7395976853127582E-2</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0.11986773215761917</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7.4400661339211905E-3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3.1138054560484983E-2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0.376</c:v>
                </c:pt>
                <c:pt idx="1">
                  <c:v>0.39589999999999997</c:v>
                </c:pt>
                <c:pt idx="2">
                  <c:v>0.38200000000000001</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2.0374015748031497E-2"/>
                  <c:y val="-5.3221593478619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23-44A0-A6B4-223DC72AAFE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5.2925531914893548E-2</c:v>
                </c:pt>
                <c:pt idx="2">
                  <c:v>-3.5109876231371483E-2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D-4D43-A01C-45B802134510}"/>
                </c:ext>
              </c:extLst>
            </c:dLbl>
            <c:dLbl>
              <c:idx val="2"/>
              <c:layout>
                <c:manualLayout>
                  <c:x val="-4.2068348954967694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c:v>
                </c:pt>
                <c:pt idx="1">
                  <c:v>0.34799999999999998</c:v>
                </c:pt>
                <c:pt idx="2">
                  <c:v>0.32899999999999996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68348954967694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AD-4D43-A01C-45B802134510}"/>
                </c:ext>
              </c:extLst>
            </c:dLbl>
            <c:dLbl>
              <c:idx val="2"/>
              <c:layout>
                <c:manualLayout>
                  <c:x val="-4.2068348954967694E-2"/>
                  <c:y val="3.5870850612825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0.27800000000000002</c:v>
                </c:pt>
                <c:pt idx="1">
                  <c:v>0.23</c:v>
                </c:pt>
                <c:pt idx="2">
                  <c:v>0.26300000000000001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D-4D43-A01C-45B802134510}"/>
                </c:ext>
              </c:extLst>
            </c:dLbl>
            <c:dLbl>
              <c:idx val="1"/>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D-4D43-A01C-45B802134510}"/>
                </c:ext>
              </c:extLst>
            </c:dLbl>
            <c:dLbl>
              <c:idx val="2"/>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AD-4D43-A01C-45B802134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0.39700000000000002</c:v>
                </c:pt>
                <c:pt idx="1">
                  <c:v>0.37200000000000005</c:v>
                </c:pt>
                <c:pt idx="2">
                  <c:v>0.28100000000000003</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0.2007330138144911</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0.37862982802368195</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0.21229207781223569</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2.3963913166055822E-2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0.12179306456160136</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5.4976036086833942E-2</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0.20834508034959118</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6.4561601353256268E-2</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0.1341979137299126</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9.5855652664223294E-3</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0.16859317733295742</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3.2139836481533693E-2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3.2703693261911478E-2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0.1451931209472794</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0.12771356075556808</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8.4578517056667607E-2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3.059143439836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E-47C6-AB88-198F0F542DD6}"/>
                </c:ext>
              </c:extLst>
            </c:dLbl>
            <c:dLbl>
              <c:idx val="1"/>
              <c:layout>
                <c:manualLayout>
                  <c:x val="-4.3222773343638096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7E-47C6-AB88-198F0F542DD6}"/>
                </c:ext>
              </c:extLst>
            </c:dLbl>
            <c:dLbl>
              <c:idx val="2"/>
              <c:layout>
                <c:manualLayout>
                  <c:x val="-3.2209209836655928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0.23886925795053005</c:v>
                </c:pt>
                <c:pt idx="1">
                  <c:v>0.16988751081626766</c:v>
                </c:pt>
                <c:pt idx="2">
                  <c:v>0.2007330138144911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1.2612295296175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E-47C6-AB88-198F0F542DD6}"/>
                </c:ext>
              </c:extLst>
            </c:dLbl>
            <c:dLbl>
              <c:idx val="1"/>
              <c:layout>
                <c:manualLayout>
                  <c:x val="-4.3222773343638096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7E-47C6-AB88-198F0F542DD6}"/>
                </c:ext>
              </c:extLst>
            </c:dLbl>
            <c:dLbl>
              <c:idx val="2"/>
              <c:layout>
                <c:manualLayout>
                  <c:x val="-1.018208282269142E-2"/>
                  <c:y val="5.42063965529884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0.31024734982332158</c:v>
                </c:pt>
                <c:pt idx="1">
                  <c:v>0.39659648110758577</c:v>
                </c:pt>
                <c:pt idx="2">
                  <c:v>0.20834508034959118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3.7729294189963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E-47C6-AB88-198F0F542DD6}"/>
                </c:ext>
              </c:extLst>
            </c:dLbl>
            <c:dLbl>
              <c:idx val="2"/>
              <c:layout>
                <c:manualLayout>
                  <c:x val="-4.3222773343638096E-2"/>
                  <c:y val="-2.69418107286478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0.32084805653710247</c:v>
                </c:pt>
                <c:pt idx="1">
                  <c:v>0.29131814248629939</c:v>
                </c:pt>
                <c:pt idx="2">
                  <c:v>0.37862982802368195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7E-47C6-AB88-198F0F542DD6}"/>
                </c:ext>
              </c:extLst>
            </c:dLbl>
            <c:dLbl>
              <c:idx val="1"/>
              <c:layout>
                <c:manualLayout>
                  <c:x val="-4.3222773343638096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E-47C6-AB88-198F0F542DD6}"/>
                </c:ext>
              </c:extLst>
            </c:dLbl>
            <c:dLbl>
              <c:idx val="2"/>
              <c:layout>
                <c:manualLayout>
                  <c:x val="-2.5601071732466493E-2"/>
                  <c:y val="-3.0537638549086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7E-47C6-AB88-198F0F542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0.13003533568904593</c:v>
                </c:pt>
                <c:pt idx="1">
                  <c:v>0.14219786558984712</c:v>
                </c:pt>
                <c:pt idx="2">
                  <c:v>0.21229207781223569</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4.4169611307420496E-2</c:v>
                      </c:pt>
                      <c:pt idx="1">
                        <c:v>2.0767233919815404E-2</c:v>
                      </c:pt>
                      <c:pt idx="2">
                        <c:v>2.3963913166055822E-2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9.5053003533568908E-2</c:v>
                      </c:pt>
                      <c:pt idx="1">
                        <c:v>7.3839053937121424E-2</c:v>
                      </c:pt>
                      <c:pt idx="2">
                        <c:v>0.12179306456160136</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9.9646643109540634E-2</c:v>
                      </c:pt>
                      <c:pt idx="1">
                        <c:v>7.5281222959330832E-2</c:v>
                      </c:pt>
                      <c:pt idx="2">
                        <c:v>5.4976036086833942E-2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0.14734982332155477</c:v>
                      </c:pt>
                      <c:pt idx="1">
                        <c:v>0.18344389962503604</c:v>
                      </c:pt>
                      <c:pt idx="2">
                        <c:v>6.4561601353256268E-2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0.14240282685512368</c:v>
                      </c:pt>
                      <c:pt idx="1">
                        <c:v>0.18430920103836171</c:v>
                      </c:pt>
                      <c:pt idx="2">
                        <c:v>0.1341979137299126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2.0494699646643109E-2</c:v>
                      </c:pt>
                      <c:pt idx="1">
                        <c:v>2.884338044418806E-2</c:v>
                      </c:pt>
                      <c:pt idx="2">
                        <c:v>9.5855652664223294E-3</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0.19752650176678446</c:v>
                      </c:pt>
                      <c:pt idx="1">
                        <c:v>0.18027112777617538</c:v>
                      </c:pt>
                      <c:pt idx="2">
                        <c:v>0.16859317733295742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0</c:v>
                      </c:pt>
                      <c:pt idx="1">
                        <c:v>4.0380732621863279E-3</c:v>
                      </c:pt>
                      <c:pt idx="2">
                        <c:v>3.2139836481533693E-2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2.3321554770318022E-2</c:v>
                      </c:pt>
                      <c:pt idx="1">
                        <c:v>2.5670608595327372E-2</c:v>
                      </c:pt>
                      <c:pt idx="2">
                        <c:v>3.2703693261911478E-2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c:v>
                      </c:pt>
                      <c:pt idx="1">
                        <c:v>8.1338332852610329E-2</c:v>
                      </c:pt>
                      <c:pt idx="2">
                        <c:v>0.1451931209472794</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0.11130742049469965</c:v>
                      </c:pt>
                      <c:pt idx="1">
                        <c:v>0.11104701471012403</c:v>
                      </c:pt>
                      <c:pt idx="2">
                        <c:v>0.12771356075556808</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1.872791519434629E-2</c:v>
                      </c:pt>
                      <c:pt idx="1">
                        <c:v>3.1150850879723104E-2</c:v>
                      </c:pt>
                      <c:pt idx="2">
                        <c:v>8.4578517056667607E-2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Mendota</c:v>
                </c:pt>
              </c:strCache>
            </c:strRef>
          </c:tx>
          <c:spPr>
            <a:solidFill>
              <a:schemeClr val="accent1"/>
            </a:solidFill>
            <a:ln>
              <a:noFill/>
            </a:ln>
            <a:effectLst/>
          </c:spPr>
          <c:invertIfNegative val="0"/>
          <c:dLbls>
            <c:dLbl>
              <c:idx val="2"/>
              <c:layout>
                <c:manualLayout>
                  <c:x val="-1.5507207681575935E-16"/>
                  <c:y val="-3.56475718249451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11-4F37-B076-1C3128AC92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1554</c:v>
                </c:pt>
                <c:pt idx="1">
                  <c:v>1255</c:v>
                </c:pt>
                <c:pt idx="2">
                  <c:v>1992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Mendota Percent Change</c:v>
                </c:pt>
              </c:strCache>
            </c:strRef>
          </c:tx>
          <c:spPr>
            <a:ln w="28575" cap="rnd">
              <a:solidFill>
                <a:schemeClr val="tx2"/>
              </a:solidFill>
              <a:round/>
            </a:ln>
            <a:effectLst/>
          </c:spPr>
          <c:marker>
            <c:symbol val="none"/>
          </c:marker>
          <c:dLbls>
            <c:dLbl>
              <c:idx val="1"/>
              <c:layout>
                <c:manualLayout>
                  <c:x val="-6.7192885472897673E-2"/>
                  <c:y val="-5.9510749350686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8B-4A93-BCC8-9FB9E90B4EA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-0.19240669240669242</c:v>
                </c:pt>
                <c:pt idx="2">
                  <c:v>0.58725099601593622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1554</c:v>
                      </c:pt>
                      <c:pt idx="1">
                        <c:v>1255</c:v>
                      </c:pt>
                      <c:pt idx="2">
                        <c:v>1992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Mendota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-0.19240669240669242</c:v>
                      </c:pt>
                      <c:pt idx="2">
                        <c:v>0.58725099601593622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0.17538461538461539</c:v>
                </c:pt>
                <c:pt idx="1">
                  <c:v>0.28307692307692306</c:v>
                </c:pt>
                <c:pt idx="2">
                  <c:v>0.41538461538461541</c:v>
                </c:pt>
                <c:pt idx="3">
                  <c:v>0.40615384615384614</c:v>
                </c:pt>
                <c:pt idx="4">
                  <c:v>0.20307692307692307</c:v>
                </c:pt>
                <c:pt idx="5">
                  <c:v>0.49538461538461537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Mendota</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114</c:v>
                      </c:pt>
                      <c:pt idx="1">
                        <c:v>184</c:v>
                      </c:pt>
                      <c:pt idx="2">
                        <c:v>270</c:v>
                      </c:pt>
                      <c:pt idx="3">
                        <c:v>264</c:v>
                      </c:pt>
                      <c:pt idx="4">
                        <c:v>132</c:v>
                      </c:pt>
                      <c:pt idx="5">
                        <c:v>322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1318</c:v>
                </c:pt>
                <c:pt idx="1">
                  <c:v>1758</c:v>
                </c:pt>
                <c:pt idx="2">
                  <c:v>1878</c:v>
                </c:pt>
                <c:pt idx="3">
                  <c:v>2556</c:v>
                </c:pt>
                <c:pt idx="4">
                  <c:v>3005</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4.5154956591964543E-2"/>
                  <c:y val="-0.130801132351301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71-469F-B80E-6794E80792AC}"/>
                </c:ext>
              </c:extLst>
            </c:dLbl>
            <c:dLbl>
              <c:idx val="4"/>
              <c:layout>
                <c:manualLayout>
                  <c:x val="-3.7649572649572804E-2"/>
                  <c:y val="-7.6715561777568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71-469F-B80E-6794E80792A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0.33383915022761762</c:v>
                </c:pt>
                <c:pt idx="2">
                  <c:v>6.8259385665529013E-2</c:v>
                </c:pt>
                <c:pt idx="3">
                  <c:v>0.36102236421725242</c:v>
                </c:pt>
                <c:pt idx="4">
                  <c:v>0.17566510172143976</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1618</c:v>
                </c:pt>
                <c:pt idx="1">
                  <c:v>1748</c:v>
                </c:pt>
                <c:pt idx="2">
                  <c:v>1867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180</c:v>
                </c:pt>
                <c:pt idx="1">
                  <c:v>202</c:v>
                </c:pt>
                <c:pt idx="2">
                  <c:v>165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162</c:v>
                </c:pt>
                <c:pt idx="1">
                  <c:v>112</c:v>
                </c:pt>
                <c:pt idx="2">
                  <c:v>130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306</c:v>
                </c:pt>
                <c:pt idx="1">
                  <c:v>496</c:v>
                </c:pt>
                <c:pt idx="2">
                  <c:v>405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384</c:v>
                </c:pt>
                <c:pt idx="1">
                  <c:v>257</c:v>
                </c:pt>
                <c:pt idx="2">
                  <c:v>268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19</c:v>
                </c:pt>
                <c:pt idx="1">
                  <c:v>28</c:v>
                </c:pt>
                <c:pt idx="2">
                  <c:v>126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39</c:v>
                </c:pt>
                <c:pt idx="1">
                  <c:v>48</c:v>
                </c:pt>
                <c:pt idx="2">
                  <c:v>13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28</c:v>
                </c:pt>
                <c:pt idx="1">
                  <c:v>60</c:v>
                </c:pt>
                <c:pt idx="2">
                  <c:v>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60</c:v>
                </c:pt>
                <c:pt idx="1">
                  <c:v>0</c:v>
                </c:pt>
                <c:pt idx="2">
                  <c:v>31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Mendota</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265</c:v>
                </c:pt>
                <c:pt idx="1">
                  <c:v>60</c:v>
                </c:pt>
                <c:pt idx="2">
                  <c:v>701</c:v>
                </c:pt>
                <c:pt idx="3">
                  <c:v>371</c:v>
                </c:pt>
                <c:pt idx="4">
                  <c:v>636</c:v>
                </c:pt>
                <c:pt idx="5">
                  <c:v>261</c:v>
                </c:pt>
                <c:pt idx="6">
                  <c:v>280</c:v>
                </c:pt>
                <c:pt idx="7">
                  <c:v>198</c:v>
                </c:pt>
                <c:pt idx="8">
                  <c:v>56</c:v>
                </c:pt>
                <c:pt idx="9">
                  <c:v>10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Mendota</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2"/>
              <c:delete val="1"/>
              <c:extLst>
                <c:ext xmlns:c15="http://schemas.microsoft.com/office/drawing/2012/chart" uri="{CE6537A1-D6FC-4f65-9D91-7224C49458BB}"/>
                <c:ext xmlns:c16="http://schemas.microsoft.com/office/drawing/2014/chart" uri="{C3380CC4-5D6E-409C-BE32-E72D297353CC}">
                  <c16:uniqueId val="{00000005-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tx>
                <c:rich>
                  <a:bodyPr/>
                  <a:lstStyle/>
                  <a:p>
                    <a:fld id="{6E8EBD12-E21B-42E6-B8E1-AF7695701090}" type="PERCENTAGE">
                      <a:rPr lang="en-US">
                        <a:solidFill>
                          <a:schemeClr val="bg1"/>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40</c:v>
                </c:pt>
                <c:pt idx="1">
                  <c:v>20</c:v>
                </c:pt>
                <c:pt idx="2">
                  <c:v>0</c:v>
                </c:pt>
                <c:pt idx="3">
                  <c:v>0</c:v>
                </c:pt>
                <c:pt idx="4">
                  <c:v>19</c:v>
                </c:pt>
                <c:pt idx="5">
                  <c:v>43</c:v>
                </c:pt>
                <c:pt idx="6">
                  <c:v>45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0.24136715997181113</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0.48590556730091616</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0.2026074700493305</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4.0169133192389003E-2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2.9950669485553208E-2</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Mendota</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0.41519965650493773</c:v>
                </c:pt>
                <c:pt idx="1">
                  <c:v>0.46167557932263814</c:v>
                </c:pt>
                <c:pt idx="2">
                  <c:v>0.4482191780821918</c:v>
                </c:pt>
                <c:pt idx="3">
                  <c:v>0.43564356435643564</c:v>
                </c:pt>
                <c:pt idx="4">
                  <c:v>0.47463002114164904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0.58480034349506227</c:v>
                </c:pt>
                <c:pt idx="1">
                  <c:v>0.53832442067736186</c:v>
                </c:pt>
                <c:pt idx="2">
                  <c:v>0.5517808219178082</c:v>
                </c:pt>
                <c:pt idx="3">
                  <c:v>0.5643564356435643</c:v>
                </c:pt>
                <c:pt idx="4">
                  <c:v>0.52536997885835091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2.136752136752215E-3"/>
                  <c:y val="7.0984409544182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41200</c:v>
                </c:pt>
                <c:pt idx="1">
                  <c:v>56500</c:v>
                </c:pt>
                <c:pt idx="2">
                  <c:v>80400</c:v>
                </c:pt>
                <c:pt idx="3">
                  <c:v>151000</c:v>
                </c:pt>
                <c:pt idx="4">
                  <c:v>173600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2"/>
              <c:layout>
                <c:manualLayout>
                  <c:x val="-6.8632478632478636E-2"/>
                  <c:y val="-6.0654901658904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5-4A09-A153-94E0F5D7D111}"/>
                </c:ext>
              </c:extLst>
            </c:dLbl>
            <c:dLbl>
              <c:idx val="3"/>
              <c:layout>
                <c:manualLayout>
                  <c:x val="-5.4717006528030306E-2"/>
                  <c:y val="-3.3549399636664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0.37135922330097088</c:v>
                </c:pt>
                <c:pt idx="2">
                  <c:v>0.4230088495575221</c:v>
                </c:pt>
                <c:pt idx="3">
                  <c:v>0.87810945273631846</c:v>
                </c:pt>
                <c:pt idx="4">
                  <c:v>0.14966887417218544</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0.5463609172482552</c:v>
                </c:pt>
                <c:pt idx="1">
                  <c:v>0</c:v>
                </c:pt>
                <c:pt idx="2">
                  <c:v>0</c:v>
                </c:pt>
                <c:pt idx="3">
                  <c:v>0</c:v>
                </c:pt>
                <c:pt idx="4">
                  <c:v>0</c:v>
                </c:pt>
                <c:pt idx="5">
                  <c:v>0.42219743446737312</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0.45363908275174475</c:v>
                </c:pt>
                <c:pt idx="1">
                  <c:v>0</c:v>
                </c:pt>
                <c:pt idx="2">
                  <c:v>0</c:v>
                </c:pt>
                <c:pt idx="3">
                  <c:v>0</c:v>
                </c:pt>
                <c:pt idx="4">
                  <c:v>0</c:v>
                </c:pt>
                <c:pt idx="5">
                  <c:v>0.57780256553262688</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66</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61</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5</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61</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61</c:v>
                      </c:pt>
                      <c:pt idx="3">
                        <c:v>5</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61</c:v>
                      </c:pt>
                      <c:pt idx="3">
                        <c:v>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0.59254046446164677</c:v>
                </c:pt>
                <c:pt idx="1">
                  <c:v>1.2667135819845179E-2</c:v>
                </c:pt>
                <c:pt idx="2">
                  <c:v>5.9817030260380016E-2</c:v>
                </c:pt>
                <c:pt idx="3">
                  <c:v>3.3544452263664086E-2</c:v>
                </c:pt>
                <c:pt idx="4">
                  <c:v>7.7175697865353041E-2</c:v>
                </c:pt>
                <c:pt idx="5">
                  <c:v>2.768003753225428E-2</c:v>
                </c:pt>
                <c:pt idx="6">
                  <c:v>3.9878020173586678E-3</c:v>
                </c:pt>
                <c:pt idx="7">
                  <c:v>1.8531550551254983E-2</c:v>
                </c:pt>
                <c:pt idx="8">
                  <c:v>4.5977011494252873E-2</c:v>
                </c:pt>
                <c:pt idx="9">
                  <c:v>8.0459770114942528E-2</c:v>
                </c:pt>
                <c:pt idx="10">
                  <c:v>1.8296973961998593E-2</c:v>
                </c:pt>
                <c:pt idx="11">
                  <c:v>9.1484869809992965E-3</c:v>
                </c:pt>
                <c:pt idx="12">
                  <c:v>2.017358667604973E-2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Mendota</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2526</c:v>
                      </c:pt>
                      <c:pt idx="1">
                        <c:v>54</c:v>
                      </c:pt>
                      <c:pt idx="2">
                        <c:v>255</c:v>
                      </c:pt>
                      <c:pt idx="3">
                        <c:v>143</c:v>
                      </c:pt>
                      <c:pt idx="4">
                        <c:v>329</c:v>
                      </c:pt>
                      <c:pt idx="5">
                        <c:v>118</c:v>
                      </c:pt>
                      <c:pt idx="6">
                        <c:v>17</c:v>
                      </c:pt>
                      <c:pt idx="7">
                        <c:v>79</c:v>
                      </c:pt>
                      <c:pt idx="8">
                        <c:v>196</c:v>
                      </c:pt>
                      <c:pt idx="9">
                        <c:v>343</c:v>
                      </c:pt>
                      <c:pt idx="10">
                        <c:v>78</c:v>
                      </c:pt>
                      <c:pt idx="11">
                        <c:v>39</c:v>
                      </c:pt>
                      <c:pt idx="12">
                        <c:v>86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1554</c:v>
                </c:pt>
                <c:pt idx="1">
                  <c:v>1255</c:v>
                </c:pt>
                <c:pt idx="2">
                  <c:v>1992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2796</c:v>
                </c:pt>
                <c:pt idx="1">
                  <c:v>2951</c:v>
                </c:pt>
                <c:pt idx="2">
                  <c:v>3005</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0.55579399141630903</c:v>
                </c:pt>
                <c:pt idx="1">
                  <c:v>0.42527956624872926</c:v>
                </c:pt>
                <c:pt idx="2">
                  <c:v>0.66289517470881865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1.5503875968992248E-2</c:v>
                </c:pt>
                <c:pt idx="3">
                  <c:v>0.32100070472163494</c:v>
                </c:pt>
                <c:pt idx="4">
                  <c:v>0.12614517265680056</c:v>
                </c:pt>
                <c:pt idx="5">
                  <c:v>1.1980267794221282E-2</c:v>
                </c:pt>
                <c:pt idx="6">
                  <c:v>5.3911205073995772E-2</c:v>
                </c:pt>
                <c:pt idx="7">
                  <c:v>0.10887949260042283</c:v>
                </c:pt>
                <c:pt idx="8">
                  <c:v>0.15715292459478505</c:v>
                </c:pt>
                <c:pt idx="9">
                  <c:v>0.12720225510923186</c:v>
                </c:pt>
                <c:pt idx="10">
                  <c:v>7.8224101479915431E-2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44</c:v>
                      </c:pt>
                      <c:pt idx="3">
                        <c:v>911</c:v>
                      </c:pt>
                      <c:pt idx="4">
                        <c:v>358</c:v>
                      </c:pt>
                      <c:pt idx="5">
                        <c:v>34</c:v>
                      </c:pt>
                      <c:pt idx="6">
                        <c:v>153</c:v>
                      </c:pt>
                      <c:pt idx="7">
                        <c:v>309</c:v>
                      </c:pt>
                      <c:pt idx="8">
                        <c:v>446</c:v>
                      </c:pt>
                      <c:pt idx="9">
                        <c:v>361</c:v>
                      </c:pt>
                      <c:pt idx="10">
                        <c:v>222</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0.15951972555746141</c:v>
                </c:pt>
                <c:pt idx="1">
                  <c:v>4.8027444253859346E-2</c:v>
                </c:pt>
                <c:pt idx="2">
                  <c:v>0</c:v>
                </c:pt>
                <c:pt idx="3">
                  <c:v>0.29759862778730706</c:v>
                </c:pt>
                <c:pt idx="4">
                  <c:v>4.4596912521440824E-2</c:v>
                </c:pt>
                <c:pt idx="5">
                  <c:v>5.3173241852487133E-2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7.663896583564174E-2</c:v>
                </c:pt>
                <c:pt idx="1">
                  <c:v>6.4635272391505077E-3</c:v>
                </c:pt>
                <c:pt idx="2">
                  <c:v>7.3868882733148658E-3</c:v>
                </c:pt>
                <c:pt idx="3">
                  <c:v>0.15846994535519127</c:v>
                </c:pt>
                <c:pt idx="4">
                  <c:v>5.0819672131147541E-2</c:v>
                </c:pt>
                <c:pt idx="5">
                  <c:v>3.7158469945355189E-2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0.23311061618411286</c:v>
                </c:pt>
                <c:pt idx="1">
                  <c:v>7.4239049740163323E-4</c:v>
                </c:pt>
                <c:pt idx="2">
                  <c:v>0</c:v>
                </c:pt>
                <c:pt idx="3">
                  <c:v>0.1750503018108652</c:v>
                </c:pt>
                <c:pt idx="4">
                  <c:v>7.5788061703554663E-2</c:v>
                </c:pt>
                <c:pt idx="5">
                  <c:v>5.7008718980549968E-2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186</c:v>
                      </c:pt>
                      <c:pt idx="1">
                        <c:v>56</c:v>
                      </c:pt>
                      <c:pt idx="2">
                        <c:v>0</c:v>
                      </c:pt>
                      <c:pt idx="3">
                        <c:v>347</c:v>
                      </c:pt>
                      <c:pt idx="4">
                        <c:v>52</c:v>
                      </c:pt>
                      <c:pt idx="5">
                        <c:v>62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83</c:v>
                      </c:pt>
                      <c:pt idx="1">
                        <c:v>7</c:v>
                      </c:pt>
                      <c:pt idx="2">
                        <c:v>8</c:v>
                      </c:pt>
                      <c:pt idx="3">
                        <c:v>290</c:v>
                      </c:pt>
                      <c:pt idx="4">
                        <c:v>93</c:v>
                      </c:pt>
                      <c:pt idx="5">
                        <c:v>68</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314</c:v>
                      </c:pt>
                      <c:pt idx="1">
                        <c:v>1</c:v>
                      </c:pt>
                      <c:pt idx="2">
                        <c:v>0</c:v>
                      </c:pt>
                      <c:pt idx="3">
                        <c:v>261</c:v>
                      </c:pt>
                      <c:pt idx="4">
                        <c:v>113</c:v>
                      </c:pt>
                      <c:pt idx="5">
                        <c:v>85</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3.875968992248062E-3</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11</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7.0472163495419312E-3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Mendota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1923</c:v>
                </c:pt>
                <c:pt idx="1" formatCode="#,##0">
                  <c:v>2377</c:v>
                </c:pt>
                <c:pt idx="2" formatCode="#,##0">
                  <c:v>2526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52</c:v>
                </c:pt>
                <c:pt idx="1" formatCode="#,##0">
                  <c:v>82</c:v>
                </c:pt>
                <c:pt idx="2" formatCode="#,##0">
                  <c:v>54</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125</c:v>
                </c:pt>
                <c:pt idx="1" formatCode="#,##0">
                  <c:v>188</c:v>
                </c:pt>
                <c:pt idx="2" formatCode="#,##0">
                  <c:v>255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69</c:v>
                </c:pt>
                <c:pt idx="1" formatCode="#,##0">
                  <c:v>229</c:v>
                </c:pt>
                <c:pt idx="2" formatCode="#,##0">
                  <c:v>143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160</c:v>
                </c:pt>
                <c:pt idx="1" formatCode="#,##0">
                  <c:v>252</c:v>
                </c:pt>
                <c:pt idx="2" formatCode="#,##0">
                  <c:v>329</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164</c:v>
                </c:pt>
                <c:pt idx="1" formatCode="#,##0">
                  <c:v>152</c:v>
                </c:pt>
                <c:pt idx="2" formatCode="#,##0">
                  <c:v>118</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17</c:v>
                </c:pt>
                <c:pt idx="2" formatCode="#,##0">
                  <c:v>17</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46</c:v>
                </c:pt>
                <c:pt idx="1" formatCode="#,##0">
                  <c:v>0</c:v>
                </c:pt>
                <c:pt idx="2" formatCode="#,##0">
                  <c:v>79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83</c:v>
                </c:pt>
                <c:pt idx="1" formatCode="#,##0">
                  <c:v>16</c:v>
                </c:pt>
                <c:pt idx="2" formatCode="#,##0">
                  <c:v>196</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295</c:v>
                </c:pt>
                <c:pt idx="1" formatCode="#,##0">
                  <c:v>350</c:v>
                </c:pt>
                <c:pt idx="2" formatCode="#,##0">
                  <c:v>343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228</c:v>
                </c:pt>
                <c:pt idx="1" formatCode="#,##0">
                  <c:v>53</c:v>
                </c:pt>
                <c:pt idx="2" formatCode="#,##0">
                  <c:v>78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29</c:v>
                </c:pt>
                <c:pt idx="1" formatCode="#,##0">
                  <c:v>55</c:v>
                </c:pt>
                <c:pt idx="2" formatCode="#,##0">
                  <c:v>39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56</c:v>
                </c:pt>
                <c:pt idx="1" formatCode="#,##0">
                  <c:v>88</c:v>
                </c:pt>
                <c:pt idx="2" formatCode="#,##0">
                  <c:v>86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3230</c:v>
                      </c:pt>
                      <c:pt idx="1" formatCode="#,##0">
                        <c:v>3859</c:v>
                      </c:pt>
                      <c:pt idx="2" formatCode="#,##0">
                        <c:v>4263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(Population!$C$257,Population!$E$257,Population!$G$257)</c:f>
              <c:numCache>
                <c:formatCode>#,##0.0%</c:formatCode>
                <c:ptCount val="3"/>
                <c:pt idx="0">
                  <c:v>8.7731644381890683E-2</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(Population!$C$258,Population!$E$258,Population!$G$258)</c:f>
              <c:numCache>
                <c:formatCode>#,##0.0%</c:formatCode>
                <c:ptCount val="3"/>
                <c:pt idx="0">
                  <c:v>9.6410978184377202E-2</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(Population!$C$259,Population!$E$259,Population!$G$259)</c:f>
              <c:numCache>
                <c:formatCode>#,##0.0%</c:formatCode>
                <c:ptCount val="3"/>
                <c:pt idx="0">
                  <c:v>9.5238095238095233E-2</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(Population!$C$260,Population!$E$260,Population!$G$260)</c:f>
              <c:numCache>
                <c:formatCode>#,##0.0%</c:formatCode>
                <c:ptCount val="3"/>
                <c:pt idx="0">
                  <c:v>0.61013370865587613</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Mendota</c:v>
                </c:pt>
                <c:pt idx="1">
                  <c:v>Fresno County</c:v>
                </c:pt>
                <c:pt idx="2">
                  <c:v>California</c:v>
                </c:pt>
              </c:strCache>
            </c:strRef>
          </c:cat>
          <c:val>
            <c:numRef>
              <c:f>(Population!$C$261,Population!$E$261,Population!$G$261)</c:f>
              <c:numCache>
                <c:formatCode>#,##0.0%</c:formatCode>
                <c:ptCount val="3"/>
                <c:pt idx="0">
                  <c:v>0.11048557353976073</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Mendota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3.0672268907563024E-2</c:v>
                </c:pt>
                <c:pt idx="1">
                  <c:v>6.092436974789916E-3</c:v>
                </c:pt>
                <c:pt idx="2">
                  <c:v>0.96323529411764708</c:v>
                </c:pt>
                <c:pt idx="3">
                  <c:v>1.6575425790754258E-2</c:v>
                </c:pt>
                <c:pt idx="4">
                  <c:v>1.824817518248175E-2</c:v>
                </c:pt>
                <c:pt idx="5">
                  <c:v>0.965176399026764</c:v>
                </c:pt>
                <c:pt idx="6">
                  <c:v>0.13739545997610514</c:v>
                </c:pt>
                <c:pt idx="7">
                  <c:v>0.15651135005973715</c:v>
                </c:pt>
                <c:pt idx="8">
                  <c:v>0.70609318996415771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Mendota</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146</c:v>
                      </c:pt>
                      <c:pt idx="1">
                        <c:v>29</c:v>
                      </c:pt>
                      <c:pt idx="2">
                        <c:v>4585</c:v>
                      </c:pt>
                      <c:pt idx="3">
                        <c:v>109</c:v>
                      </c:pt>
                      <c:pt idx="4">
                        <c:v>120</c:v>
                      </c:pt>
                      <c:pt idx="5">
                        <c:v>6347</c:v>
                      </c:pt>
                      <c:pt idx="6">
                        <c:v>115</c:v>
                      </c:pt>
                      <c:pt idx="7">
                        <c:v>131</c:v>
                      </c:pt>
                      <c:pt idx="8">
                        <c:v>591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0.55608591885441527</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0.44391408114558473</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0.50214592274678116</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0.4978540772532189</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0.80645161290322576</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0.19354838709677419</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Mendota</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6143625</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160</xdr:row>
      <xdr:rowOff>1905</xdr:rowOff>
    </xdr:from>
    <xdr:to>
      <xdr:col>8</xdr:col>
      <xdr:colOff>6405563</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17620</xdr:colOff>
      <xdr:row>383</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5439" cy="554801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58" t="s">
        <v>2483</v>
      </c>
      <c r="B1" s="358"/>
      <c r="C1" s="358"/>
      <c r="D1" s="358"/>
      <c r="E1" s="358"/>
      <c r="F1" s="358"/>
      <c r="G1" s="358"/>
      <c r="H1"/>
      <c r="I1"/>
    </row>
    <row r="2" spans="1:9" x14ac:dyDescent="0.3">
      <c r="A2" s="77" t="s">
        <v>0</v>
      </c>
      <c r="B2" s="267" t="s">
        <v>837</v>
      </c>
      <c r="C2" s="359"/>
      <c r="D2" s="359"/>
      <c r="E2" s="359"/>
      <c r="F2" s="359"/>
      <c r="G2" s="359"/>
    </row>
    <row r="3" spans="1:9" x14ac:dyDescent="0.3">
      <c r="A3" s="77" t="s">
        <v>2</v>
      </c>
      <c r="B3" s="267" t="s">
        <v>3</v>
      </c>
      <c r="C3" s="359"/>
      <c r="D3" s="359"/>
      <c r="E3" s="359"/>
      <c r="F3" s="359"/>
      <c r="G3" s="359"/>
    </row>
    <row r="4" spans="1:9" ht="3.6" customHeight="1" x14ac:dyDescent="0.3"/>
    <row r="5" spans="1:9" ht="28.2" customHeight="1" x14ac:dyDescent="0.3">
      <c r="B5" s="362" t="s">
        <v>4</v>
      </c>
      <c r="C5" s="360"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Mendota. It was prepared as part of the San Joaquin Valley (SJV) Regional Early Action Project (REAP) report Taking Stock: A Comprehensive Housing Report for the San Joaquin Valley in 2022.</v>
      </c>
      <c r="D5" s="361"/>
      <c r="E5" s="361"/>
      <c r="F5" s="361"/>
      <c r="G5" s="361"/>
    </row>
    <row r="6" spans="1:9" ht="28.95" customHeight="1" x14ac:dyDescent="0.3">
      <c r="B6" s="363"/>
      <c r="C6" s="356" t="s">
        <v>2566</v>
      </c>
      <c r="D6" s="361"/>
      <c r="E6" s="361"/>
      <c r="F6" s="361"/>
      <c r="G6" s="361"/>
    </row>
    <row r="7" spans="1:9" ht="68.400000000000006" customHeight="1" x14ac:dyDescent="0.3">
      <c r="B7" s="363"/>
      <c r="C7" s="356" t="s">
        <v>2567</v>
      </c>
      <c r="D7" s="357"/>
      <c r="E7" s="357"/>
      <c r="F7" s="357"/>
      <c r="G7" s="357"/>
    </row>
    <row r="8" spans="1:9" ht="28.95" customHeight="1" x14ac:dyDescent="0.3">
      <c r="B8" s="363"/>
      <c r="C8" s="356" t="s">
        <v>2565</v>
      </c>
      <c r="D8" s="357"/>
      <c r="E8" s="357"/>
      <c r="F8" s="357"/>
      <c r="G8" s="357"/>
    </row>
    <row r="9" spans="1:9" ht="5.4" customHeight="1" x14ac:dyDescent="0.3">
      <c r="B9" s="38"/>
      <c r="C9" s="99"/>
      <c r="D9" s="99"/>
      <c r="E9" s="99"/>
      <c r="F9" s="99"/>
      <c r="G9" s="99"/>
    </row>
    <row r="10" spans="1:9" ht="18" customHeight="1" x14ac:dyDescent="0.3">
      <c r="B10" s="348" t="s">
        <v>5</v>
      </c>
      <c r="C10" s="349"/>
      <c r="D10" s="349"/>
      <c r="E10" s="349"/>
      <c r="F10" s="349"/>
      <c r="G10" s="349"/>
    </row>
    <row r="11" spans="1:9" x14ac:dyDescent="0.3">
      <c r="B11" s="34"/>
    </row>
    <row r="12" spans="1:9" ht="28.8" x14ac:dyDescent="0.3">
      <c r="B12" s="34"/>
      <c r="C12" s="98" t="s">
        <v>6</v>
      </c>
      <c r="D12" s="98" t="s">
        <v>2481</v>
      </c>
      <c r="E12" s="98" t="s">
        <v>2482</v>
      </c>
      <c r="F12" s="98" t="s">
        <v>2472</v>
      </c>
      <c r="G12" s="234" t="s">
        <v>7</v>
      </c>
    </row>
    <row r="13" spans="1:9" x14ac:dyDescent="0.3">
      <c r="B13" s="335" t="s">
        <v>8</v>
      </c>
      <c r="C13" s="170" t="s">
        <v>9</v>
      </c>
      <c r="D13" s="171" t="s">
        <v>10</v>
      </c>
      <c r="E13" s="26" t="s">
        <v>11</v>
      </c>
      <c r="F13" s="187"/>
      <c r="G13" s="235"/>
    </row>
    <row r="14" spans="1:9" ht="28.8" x14ac:dyDescent="0.3">
      <c r="B14" s="336"/>
      <c r="C14" s="172" t="s">
        <v>12</v>
      </c>
      <c r="D14" s="93" t="s">
        <v>10</v>
      </c>
      <c r="E14" s="26" t="s">
        <v>13</v>
      </c>
      <c r="G14" s="236" t="s">
        <v>14</v>
      </c>
    </row>
    <row r="15" spans="1:9" x14ac:dyDescent="0.3">
      <c r="B15" s="336"/>
      <c r="C15" s="172" t="s">
        <v>15</v>
      </c>
      <c r="D15" s="93" t="s">
        <v>10</v>
      </c>
      <c r="E15" s="26" t="s">
        <v>11</v>
      </c>
      <c r="G15" s="237"/>
    </row>
    <row r="16" spans="1:9" x14ac:dyDescent="0.3">
      <c r="B16" s="336"/>
      <c r="C16" s="172" t="s">
        <v>16</v>
      </c>
      <c r="D16" s="93" t="s">
        <v>10</v>
      </c>
      <c r="E16" s="26" t="s">
        <v>11</v>
      </c>
      <c r="G16" s="236" t="s">
        <v>17</v>
      </c>
    </row>
    <row r="17" spans="2:7" x14ac:dyDescent="0.3">
      <c r="B17" s="336"/>
      <c r="C17" s="172" t="s">
        <v>18</v>
      </c>
      <c r="D17" s="93" t="s">
        <v>10</v>
      </c>
      <c r="E17" s="26" t="s">
        <v>11</v>
      </c>
      <c r="G17" s="237"/>
    </row>
    <row r="18" spans="2:7" x14ac:dyDescent="0.3">
      <c r="B18" s="336"/>
      <c r="C18" s="172" t="s">
        <v>19</v>
      </c>
      <c r="D18" s="93" t="s">
        <v>10</v>
      </c>
      <c r="E18" s="26" t="s">
        <v>11</v>
      </c>
      <c r="G18" s="237"/>
    </row>
    <row r="19" spans="2:7" ht="28.8" x14ac:dyDescent="0.3">
      <c r="B19" s="336"/>
      <c r="C19" s="173" t="s">
        <v>20</v>
      </c>
      <c r="D19" s="93" t="s">
        <v>10</v>
      </c>
      <c r="E19" s="26" t="s">
        <v>13</v>
      </c>
      <c r="G19" s="236" t="s">
        <v>21</v>
      </c>
    </row>
    <row r="20" spans="2:7" x14ac:dyDescent="0.3">
      <c r="B20" s="336"/>
      <c r="C20" s="174" t="s">
        <v>22</v>
      </c>
      <c r="D20" s="93" t="s">
        <v>10</v>
      </c>
      <c r="E20" s="26" t="s">
        <v>13</v>
      </c>
      <c r="G20" s="238"/>
    </row>
    <row r="21" spans="2:7" ht="28.8" x14ac:dyDescent="0.3">
      <c r="B21" s="336"/>
      <c r="C21" s="175" t="s">
        <v>23</v>
      </c>
      <c r="D21" s="93" t="s">
        <v>24</v>
      </c>
      <c r="E21" s="26" t="s">
        <v>11</v>
      </c>
      <c r="G21" s="238"/>
    </row>
    <row r="22" spans="2:7" ht="28.8" x14ac:dyDescent="0.3">
      <c r="B22" s="336"/>
      <c r="C22" s="175" t="s">
        <v>25</v>
      </c>
      <c r="D22" s="93" t="s">
        <v>24</v>
      </c>
      <c r="E22" s="26" t="s">
        <v>11</v>
      </c>
      <c r="G22" s="239" t="s">
        <v>26</v>
      </c>
    </row>
    <row r="23" spans="2:7" ht="28.8" x14ac:dyDescent="0.3">
      <c r="B23" s="336"/>
      <c r="C23" s="175" t="s">
        <v>27</v>
      </c>
      <c r="D23" s="93" t="s">
        <v>24</v>
      </c>
      <c r="E23" s="26" t="s">
        <v>11</v>
      </c>
      <c r="G23" s="239" t="s">
        <v>28</v>
      </c>
    </row>
    <row r="24" spans="2:7" ht="28.8" x14ac:dyDescent="0.3">
      <c r="B24" s="336"/>
      <c r="C24" s="175" t="s">
        <v>29</v>
      </c>
      <c r="D24" s="93" t="s">
        <v>30</v>
      </c>
      <c r="E24" s="26" t="s">
        <v>11</v>
      </c>
      <c r="G24" s="239"/>
    </row>
    <row r="25" spans="2:7" ht="28.8" x14ac:dyDescent="0.3">
      <c r="B25" s="336"/>
      <c r="C25" s="175" t="s">
        <v>31</v>
      </c>
      <c r="D25" s="93" t="s">
        <v>30</v>
      </c>
      <c r="E25" s="26" t="s">
        <v>13</v>
      </c>
      <c r="G25" s="239"/>
    </row>
    <row r="26" spans="2:7" ht="28.8" x14ac:dyDescent="0.3">
      <c r="B26" s="336"/>
      <c r="C26" s="175" t="s">
        <v>32</v>
      </c>
      <c r="D26" s="93" t="s">
        <v>10</v>
      </c>
      <c r="E26" s="26" t="s">
        <v>11</v>
      </c>
      <c r="G26" s="238"/>
    </row>
    <row r="27" spans="2:7" ht="28.8" x14ac:dyDescent="0.3">
      <c r="B27" s="336"/>
      <c r="C27" s="342" t="s">
        <v>33</v>
      </c>
      <c r="D27" s="93" t="s">
        <v>10</v>
      </c>
      <c r="E27" s="26" t="s">
        <v>11</v>
      </c>
      <c r="G27" s="239" t="s">
        <v>34</v>
      </c>
    </row>
    <row r="28" spans="2:7" ht="28.8" x14ac:dyDescent="0.3">
      <c r="B28" s="336"/>
      <c r="C28" s="343"/>
      <c r="D28" s="93" t="s">
        <v>10</v>
      </c>
      <c r="E28" s="26" t="s">
        <v>13</v>
      </c>
      <c r="G28" s="239" t="s">
        <v>35</v>
      </c>
    </row>
    <row r="29" spans="2:7" ht="28.8" x14ac:dyDescent="0.3">
      <c r="B29" s="336"/>
      <c r="C29" s="175" t="s">
        <v>36</v>
      </c>
      <c r="D29" s="93" t="s">
        <v>10</v>
      </c>
      <c r="E29" s="26" t="s">
        <v>13</v>
      </c>
      <c r="G29" s="239" t="s">
        <v>37</v>
      </c>
    </row>
    <row r="30" spans="2:7" ht="43.2" x14ac:dyDescent="0.3">
      <c r="B30" s="336"/>
      <c r="C30" s="175" t="s">
        <v>2499</v>
      </c>
      <c r="D30" s="93" t="s">
        <v>38</v>
      </c>
      <c r="E30" s="26" t="s">
        <v>11</v>
      </c>
      <c r="F30" s="26" t="s">
        <v>2568</v>
      </c>
      <c r="G30" s="239"/>
    </row>
    <row r="31" spans="2:7" ht="43.8" thickBot="1" x14ac:dyDescent="0.35">
      <c r="B31" s="336"/>
      <c r="C31" s="176" t="s">
        <v>2500</v>
      </c>
      <c r="D31" s="177" t="s">
        <v>38</v>
      </c>
      <c r="E31" s="229" t="s">
        <v>11</v>
      </c>
      <c r="F31" s="188" t="s">
        <v>2569</v>
      </c>
      <c r="G31" s="240"/>
    </row>
    <row r="32" spans="2:7" x14ac:dyDescent="0.3">
      <c r="B32"/>
      <c r="C32" s="146"/>
      <c r="G32" s="146"/>
    </row>
    <row r="33" spans="2:7" ht="29.4" thickBot="1" x14ac:dyDescent="0.35">
      <c r="B33" s="158"/>
      <c r="C33" s="142" t="s">
        <v>6</v>
      </c>
      <c r="D33" s="142" t="s">
        <v>2481</v>
      </c>
      <c r="E33" s="142" t="s">
        <v>2482</v>
      </c>
      <c r="F33" s="142" t="s">
        <v>2472</v>
      </c>
      <c r="G33" s="241" t="s">
        <v>7</v>
      </c>
    </row>
    <row r="34" spans="2:7" ht="28.8" x14ac:dyDescent="0.3">
      <c r="B34" s="340" t="s">
        <v>39</v>
      </c>
      <c r="C34" s="147" t="s">
        <v>40</v>
      </c>
      <c r="D34" s="166" t="s">
        <v>41</v>
      </c>
      <c r="E34" s="26" t="s">
        <v>13</v>
      </c>
      <c r="F34" s="191"/>
      <c r="G34" s="242" t="s">
        <v>42</v>
      </c>
    </row>
    <row r="35" spans="2:7" x14ac:dyDescent="0.3">
      <c r="B35" s="341"/>
      <c r="C35" s="148" t="s">
        <v>43</v>
      </c>
      <c r="D35" s="93" t="s">
        <v>41</v>
      </c>
      <c r="E35" s="26" t="s">
        <v>11</v>
      </c>
      <c r="G35" s="243" t="s">
        <v>44</v>
      </c>
    </row>
    <row r="36" spans="2:7" ht="28.8" x14ac:dyDescent="0.3">
      <c r="B36" s="341"/>
      <c r="C36" s="148" t="s">
        <v>45</v>
      </c>
      <c r="D36" s="93" t="s">
        <v>46</v>
      </c>
      <c r="E36" s="26" t="s">
        <v>11</v>
      </c>
      <c r="G36" s="243" t="s">
        <v>47</v>
      </c>
    </row>
    <row r="37" spans="2:7" ht="28.8" x14ac:dyDescent="0.3">
      <c r="B37" s="341"/>
      <c r="C37" s="148" t="s">
        <v>48</v>
      </c>
      <c r="D37" s="93" t="s">
        <v>46</v>
      </c>
      <c r="E37" s="26" t="s">
        <v>11</v>
      </c>
      <c r="G37" s="243"/>
    </row>
    <row r="38" spans="2:7" x14ac:dyDescent="0.3">
      <c r="B38" s="341"/>
      <c r="C38" s="148" t="s">
        <v>49</v>
      </c>
      <c r="D38" s="93" t="s">
        <v>41</v>
      </c>
      <c r="E38" s="26" t="s">
        <v>11</v>
      </c>
      <c r="G38" s="244"/>
    </row>
    <row r="39" spans="2:7" x14ac:dyDescent="0.3">
      <c r="B39" s="341"/>
      <c r="C39" s="148" t="s">
        <v>50</v>
      </c>
      <c r="D39" s="93" t="s">
        <v>51</v>
      </c>
      <c r="E39" s="26" t="s">
        <v>11</v>
      </c>
      <c r="G39" s="244"/>
    </row>
    <row r="40" spans="2:7" ht="28.8" x14ac:dyDescent="0.3">
      <c r="B40" s="341"/>
      <c r="C40" s="148" t="s">
        <v>52</v>
      </c>
      <c r="D40" s="93" t="s">
        <v>51</v>
      </c>
      <c r="E40" s="26" t="s">
        <v>13</v>
      </c>
      <c r="G40" s="243" t="s">
        <v>53</v>
      </c>
    </row>
    <row r="41" spans="2:7" ht="28.8" x14ac:dyDescent="0.3">
      <c r="B41" s="341"/>
      <c r="C41" s="230" t="s">
        <v>54</v>
      </c>
      <c r="D41" s="93" t="s">
        <v>55</v>
      </c>
      <c r="E41" s="26" t="s">
        <v>11</v>
      </c>
      <c r="F41" s="26" t="s">
        <v>2570</v>
      </c>
      <c r="G41" s="243"/>
    </row>
    <row r="42" spans="2:7" ht="28.8" x14ac:dyDescent="0.3">
      <c r="B42" s="341"/>
      <c r="C42" s="148" t="s">
        <v>56</v>
      </c>
      <c r="D42" s="93" t="s">
        <v>57</v>
      </c>
      <c r="E42" s="26" t="s">
        <v>11</v>
      </c>
      <c r="F42" s="26" t="s">
        <v>2570</v>
      </c>
      <c r="G42" s="243"/>
    </row>
    <row r="43" spans="2:7" x14ac:dyDescent="0.3">
      <c r="B43" s="341"/>
      <c r="C43" s="231" t="s">
        <v>58</v>
      </c>
      <c r="D43" s="93" t="s">
        <v>57</v>
      </c>
      <c r="E43" s="26" t="s">
        <v>11</v>
      </c>
      <c r="G43" s="243"/>
    </row>
    <row r="44" spans="2:7" ht="28.8" x14ac:dyDescent="0.3">
      <c r="B44" s="341"/>
      <c r="C44" s="148" t="s">
        <v>59</v>
      </c>
      <c r="D44" s="93" t="s">
        <v>57</v>
      </c>
      <c r="E44" s="26" t="s">
        <v>11</v>
      </c>
      <c r="F44" s="26" t="s">
        <v>2570</v>
      </c>
      <c r="G44" s="243"/>
    </row>
    <row r="45" spans="2:7" ht="28.8" x14ac:dyDescent="0.3">
      <c r="B45" s="341"/>
      <c r="C45" s="148" t="s">
        <v>60</v>
      </c>
      <c r="D45" s="93" t="s">
        <v>57</v>
      </c>
      <c r="E45" s="26" t="s">
        <v>11</v>
      </c>
      <c r="G45" s="243"/>
    </row>
    <row r="46" spans="2:7" x14ac:dyDescent="0.3">
      <c r="B46" s="341"/>
      <c r="C46" s="148" t="s">
        <v>61</v>
      </c>
      <c r="D46" s="93" t="s">
        <v>62</v>
      </c>
      <c r="E46" s="26" t="s">
        <v>11</v>
      </c>
      <c r="G46" s="243" t="s">
        <v>63</v>
      </c>
    </row>
    <row r="47" spans="2:7" x14ac:dyDescent="0.3">
      <c r="B47" s="341"/>
      <c r="C47" s="148" t="s">
        <v>64</v>
      </c>
      <c r="D47" s="93" t="s">
        <v>62</v>
      </c>
      <c r="E47" s="26" t="s">
        <v>11</v>
      </c>
      <c r="G47" s="243" t="s">
        <v>65</v>
      </c>
    </row>
    <row r="48" spans="2:7" ht="28.8" x14ac:dyDescent="0.3">
      <c r="B48" s="341"/>
      <c r="C48" s="148" t="s">
        <v>66</v>
      </c>
      <c r="D48" s="93" t="s">
        <v>62</v>
      </c>
      <c r="E48" s="26" t="s">
        <v>13</v>
      </c>
      <c r="G48" s="243" t="s">
        <v>67</v>
      </c>
    </row>
    <row r="49" spans="2:7" x14ac:dyDescent="0.3">
      <c r="B49" s="341"/>
      <c r="C49" s="167" t="s">
        <v>68</v>
      </c>
      <c r="D49" s="93" t="s">
        <v>69</v>
      </c>
      <c r="E49" s="26" t="s">
        <v>11</v>
      </c>
      <c r="G49" s="245" t="s">
        <v>70</v>
      </c>
    </row>
    <row r="50" spans="2:7" ht="28.8" x14ac:dyDescent="0.3">
      <c r="B50" s="341"/>
      <c r="C50" s="167" t="s">
        <v>71</v>
      </c>
      <c r="D50" s="93" t="s">
        <v>69</v>
      </c>
      <c r="E50" s="26" t="s">
        <v>11</v>
      </c>
      <c r="G50" s="245" t="s">
        <v>72</v>
      </c>
    </row>
    <row r="51" spans="2:7" ht="28.8" x14ac:dyDescent="0.3">
      <c r="B51" s="341"/>
      <c r="C51" s="167" t="s">
        <v>73</v>
      </c>
      <c r="D51" s="93" t="s">
        <v>74</v>
      </c>
      <c r="E51" s="26" t="s">
        <v>2484</v>
      </c>
      <c r="F51" s="26" t="s">
        <v>2571</v>
      </c>
      <c r="G51" s="245" t="s">
        <v>75</v>
      </c>
    </row>
    <row r="52" spans="2:7" ht="28.8" x14ac:dyDescent="0.3">
      <c r="B52" s="341"/>
      <c r="C52" s="167" t="s">
        <v>76</v>
      </c>
      <c r="D52" s="93"/>
      <c r="E52" s="26" t="s">
        <v>2484</v>
      </c>
      <c r="F52" s="26" t="s">
        <v>2571</v>
      </c>
      <c r="G52" s="245"/>
    </row>
    <row r="53" spans="2:7" ht="43.2" x14ac:dyDescent="0.3">
      <c r="B53" s="341"/>
      <c r="C53" s="167" t="s">
        <v>2471</v>
      </c>
      <c r="D53" s="93" t="s">
        <v>74</v>
      </c>
      <c r="E53" s="26" t="s">
        <v>2484</v>
      </c>
      <c r="F53" s="26" t="s">
        <v>2571</v>
      </c>
      <c r="G53" s="245" t="s">
        <v>77</v>
      </c>
    </row>
    <row r="54" spans="2:7" ht="28.8" x14ac:dyDescent="0.3">
      <c r="B54" s="341"/>
      <c r="C54" s="167" t="s">
        <v>78</v>
      </c>
      <c r="D54" s="93" t="s">
        <v>55</v>
      </c>
      <c r="E54" s="26" t="s">
        <v>11</v>
      </c>
      <c r="F54" s="26" t="s">
        <v>2570</v>
      </c>
      <c r="G54" s="246"/>
    </row>
    <row r="55" spans="2:7" ht="28.8" x14ac:dyDescent="0.3">
      <c r="B55" s="341"/>
      <c r="C55" s="167" t="s">
        <v>79</v>
      </c>
      <c r="D55" s="93" t="s">
        <v>55</v>
      </c>
      <c r="E55" s="26" t="s">
        <v>11</v>
      </c>
      <c r="F55" s="26" t="s">
        <v>2570</v>
      </c>
      <c r="G55" s="245" t="s">
        <v>80</v>
      </c>
    </row>
    <row r="56" spans="2:7" ht="28.8" x14ac:dyDescent="0.3">
      <c r="B56" s="341"/>
      <c r="C56" s="167" t="s">
        <v>81</v>
      </c>
      <c r="D56" s="93" t="s">
        <v>74</v>
      </c>
      <c r="E56" s="26" t="s">
        <v>2484</v>
      </c>
      <c r="F56" s="26" t="s">
        <v>2571</v>
      </c>
      <c r="G56" s="246"/>
    </row>
    <row r="57" spans="2:7" ht="28.8" x14ac:dyDescent="0.3">
      <c r="B57" s="341"/>
      <c r="C57" s="167" t="s">
        <v>82</v>
      </c>
      <c r="D57" s="93" t="s">
        <v>74</v>
      </c>
      <c r="E57" s="26" t="s">
        <v>2484</v>
      </c>
      <c r="F57" s="26" t="s">
        <v>2571</v>
      </c>
      <c r="G57" s="245" t="s">
        <v>83</v>
      </c>
    </row>
    <row r="58" spans="2:7" ht="28.8" x14ac:dyDescent="0.3">
      <c r="B58" s="341"/>
      <c r="C58" s="167" t="s">
        <v>84</v>
      </c>
      <c r="D58" s="93" t="s">
        <v>74</v>
      </c>
      <c r="E58" s="26" t="s">
        <v>2484</v>
      </c>
      <c r="F58" s="26" t="s">
        <v>2571</v>
      </c>
      <c r="G58" s="245" t="s">
        <v>85</v>
      </c>
    </row>
    <row r="59" spans="2:7" ht="28.8" x14ac:dyDescent="0.3">
      <c r="B59" s="341"/>
      <c r="C59" s="167" t="s">
        <v>86</v>
      </c>
      <c r="D59" s="93" t="s">
        <v>55</v>
      </c>
      <c r="E59" s="26" t="s">
        <v>11</v>
      </c>
      <c r="F59" s="26" t="s">
        <v>2570</v>
      </c>
      <c r="G59" s="246"/>
    </row>
    <row r="60" spans="2:7" ht="28.8" x14ac:dyDescent="0.3">
      <c r="B60" s="341"/>
      <c r="C60" s="167" t="s">
        <v>87</v>
      </c>
      <c r="D60" s="93" t="s">
        <v>55</v>
      </c>
      <c r="E60" s="26" t="s">
        <v>13</v>
      </c>
      <c r="F60" s="26" t="s">
        <v>2570</v>
      </c>
      <c r="G60" s="245" t="s">
        <v>88</v>
      </c>
    </row>
    <row r="61" spans="2:7" ht="28.8" x14ac:dyDescent="0.3">
      <c r="B61" s="341"/>
      <c r="C61" s="148" t="s">
        <v>89</v>
      </c>
      <c r="D61" s="93" t="s">
        <v>90</v>
      </c>
      <c r="E61" s="26" t="s">
        <v>13</v>
      </c>
      <c r="F61" s="26" t="s">
        <v>2572</v>
      </c>
      <c r="G61" s="246"/>
    </row>
    <row r="62" spans="2:7" ht="28.8" x14ac:dyDescent="0.3">
      <c r="B62" s="341"/>
      <c r="C62" s="148" t="s">
        <v>91</v>
      </c>
      <c r="D62" s="93" t="s">
        <v>90</v>
      </c>
      <c r="E62" s="26" t="s">
        <v>13</v>
      </c>
      <c r="F62" s="26" t="s">
        <v>2572</v>
      </c>
      <c r="G62" s="245" t="s">
        <v>91</v>
      </c>
    </row>
    <row r="63" spans="2:7" ht="28.8" x14ac:dyDescent="0.3">
      <c r="B63" s="341"/>
      <c r="C63" s="148" t="s">
        <v>92</v>
      </c>
      <c r="D63" s="93" t="s">
        <v>90</v>
      </c>
      <c r="E63" s="26" t="s">
        <v>13</v>
      </c>
      <c r="F63" s="26" t="s">
        <v>2572</v>
      </c>
      <c r="G63" s="245" t="s">
        <v>92</v>
      </c>
    </row>
    <row r="64" spans="2:7" ht="29.4" thickBot="1" x14ac:dyDescent="0.35">
      <c r="B64" s="341"/>
      <c r="C64" s="149" t="s">
        <v>93</v>
      </c>
      <c r="D64" s="169" t="s">
        <v>90</v>
      </c>
      <c r="E64" s="192" t="s">
        <v>13</v>
      </c>
      <c r="F64" s="192" t="s">
        <v>2572</v>
      </c>
      <c r="G64" s="247" t="s">
        <v>93</v>
      </c>
    </row>
    <row r="65" spans="2:7" x14ac:dyDescent="0.3">
      <c r="B65"/>
      <c r="G65" s="26"/>
    </row>
    <row r="66" spans="2:7" ht="29.4" thickBot="1" x14ac:dyDescent="0.35">
      <c r="B66" s="154"/>
      <c r="C66" s="143" t="s">
        <v>6</v>
      </c>
      <c r="D66" s="143" t="s">
        <v>2481</v>
      </c>
      <c r="E66" s="143" t="s">
        <v>2482</v>
      </c>
      <c r="F66" s="143" t="s">
        <v>2472</v>
      </c>
      <c r="G66" s="248" t="s">
        <v>7</v>
      </c>
    </row>
    <row r="67" spans="2:7" x14ac:dyDescent="0.3">
      <c r="B67" s="329" t="s">
        <v>94</v>
      </c>
      <c r="C67" s="160" t="s">
        <v>95</v>
      </c>
      <c r="D67" s="161" t="s">
        <v>51</v>
      </c>
      <c r="E67" s="26" t="s">
        <v>11</v>
      </c>
      <c r="G67" s="249"/>
    </row>
    <row r="68" spans="2:7" ht="28.8" x14ac:dyDescent="0.3">
      <c r="B68" s="330"/>
      <c r="C68" s="162" t="s">
        <v>96</v>
      </c>
      <c r="D68" s="93" t="s">
        <v>97</v>
      </c>
      <c r="E68" s="26" t="s">
        <v>2484</v>
      </c>
      <c r="F68" s="26" t="s">
        <v>2571</v>
      </c>
      <c r="G68" s="250" t="s">
        <v>98</v>
      </c>
    </row>
    <row r="69" spans="2:7" ht="43.2" x14ac:dyDescent="0.3">
      <c r="B69" s="330"/>
      <c r="C69" s="162" t="s">
        <v>99</v>
      </c>
      <c r="D69" s="93" t="s">
        <v>97</v>
      </c>
      <c r="E69" s="26" t="s">
        <v>2484</v>
      </c>
      <c r="F69" s="26" t="s">
        <v>2571</v>
      </c>
      <c r="G69" s="250" t="s">
        <v>2555</v>
      </c>
    </row>
    <row r="70" spans="2:7" ht="28.8" x14ac:dyDescent="0.3">
      <c r="B70" s="330"/>
      <c r="C70" s="162" t="s">
        <v>100</v>
      </c>
      <c r="D70" s="93" t="s">
        <v>51</v>
      </c>
      <c r="E70" s="26" t="s">
        <v>2484</v>
      </c>
      <c r="G70" s="250" t="s">
        <v>101</v>
      </c>
    </row>
    <row r="71" spans="2:7" x14ac:dyDescent="0.3">
      <c r="B71" s="330"/>
      <c r="C71" s="163" t="s">
        <v>102</v>
      </c>
      <c r="D71" s="93" t="s">
        <v>51</v>
      </c>
      <c r="E71" s="26" t="s">
        <v>11</v>
      </c>
      <c r="G71" s="251"/>
    </row>
    <row r="72" spans="2:7" ht="28.8" x14ac:dyDescent="0.3">
      <c r="B72" s="330"/>
      <c r="C72" s="163" t="s">
        <v>103</v>
      </c>
      <c r="D72" s="93" t="s">
        <v>51</v>
      </c>
      <c r="E72" s="26" t="s">
        <v>2484</v>
      </c>
      <c r="G72" s="250" t="s">
        <v>104</v>
      </c>
    </row>
    <row r="73" spans="2:7" ht="28.8" x14ac:dyDescent="0.3">
      <c r="B73" s="330"/>
      <c r="C73" s="163" t="s">
        <v>105</v>
      </c>
      <c r="D73" s="93" t="s">
        <v>51</v>
      </c>
      <c r="E73" s="26" t="s">
        <v>11</v>
      </c>
      <c r="G73" s="250" t="s">
        <v>106</v>
      </c>
    </row>
    <row r="74" spans="2:7" ht="28.8" x14ac:dyDescent="0.3">
      <c r="B74" s="330"/>
      <c r="C74" s="163" t="s">
        <v>107</v>
      </c>
      <c r="D74" s="93" t="s">
        <v>10</v>
      </c>
      <c r="E74" s="26" t="s">
        <v>2484</v>
      </c>
      <c r="G74" s="250" t="s">
        <v>108</v>
      </c>
    </row>
    <row r="75" spans="2:7" x14ac:dyDescent="0.3">
      <c r="B75" s="330"/>
      <c r="C75" s="162" t="s">
        <v>109</v>
      </c>
      <c r="D75" s="93" t="s">
        <v>10</v>
      </c>
      <c r="E75" s="26" t="s">
        <v>2484</v>
      </c>
      <c r="G75" s="251"/>
    </row>
    <row r="76" spans="2:7" ht="28.8" x14ac:dyDescent="0.3">
      <c r="B76" s="330"/>
      <c r="C76" s="162" t="s">
        <v>110</v>
      </c>
      <c r="D76" s="93" t="s">
        <v>10</v>
      </c>
      <c r="E76" s="26" t="s">
        <v>2484</v>
      </c>
      <c r="G76" s="252" t="s">
        <v>111</v>
      </c>
    </row>
    <row r="77" spans="2:7" ht="28.8" x14ac:dyDescent="0.3">
      <c r="B77" s="330"/>
      <c r="C77" s="162" t="s">
        <v>112</v>
      </c>
      <c r="D77" s="93" t="s">
        <v>10</v>
      </c>
      <c r="E77" s="26" t="s">
        <v>2484</v>
      </c>
      <c r="G77" s="252" t="s">
        <v>113</v>
      </c>
    </row>
    <row r="78" spans="2:7" x14ac:dyDescent="0.3">
      <c r="B78" s="330"/>
      <c r="C78" s="162" t="s">
        <v>114</v>
      </c>
      <c r="D78" s="93" t="s">
        <v>10</v>
      </c>
      <c r="E78" s="26" t="s">
        <v>2484</v>
      </c>
      <c r="G78" s="252" t="s">
        <v>115</v>
      </c>
    </row>
    <row r="79" spans="2:7" ht="15" thickBot="1" x14ac:dyDescent="0.35">
      <c r="B79" s="330"/>
      <c r="C79" s="164" t="s">
        <v>116</v>
      </c>
      <c r="D79" s="165" t="s">
        <v>10</v>
      </c>
      <c r="E79" s="232" t="s">
        <v>2484</v>
      </c>
      <c r="F79" s="190"/>
      <c r="G79" s="253" t="s">
        <v>117</v>
      </c>
    </row>
    <row r="80" spans="2:7" x14ac:dyDescent="0.3">
      <c r="B80" s="34"/>
      <c r="G80" s="26"/>
    </row>
    <row r="81" spans="2:7" ht="29.4" thickBot="1" x14ac:dyDescent="0.35">
      <c r="B81" s="34"/>
      <c r="C81" s="145" t="s">
        <v>6</v>
      </c>
      <c r="D81" s="145" t="s">
        <v>2481</v>
      </c>
      <c r="E81" s="145" t="s">
        <v>2482</v>
      </c>
      <c r="F81" s="145" t="s">
        <v>2472</v>
      </c>
      <c r="G81" s="254" t="s">
        <v>7</v>
      </c>
    </row>
    <row r="82" spans="2:7" ht="14.4" customHeight="1" x14ac:dyDescent="0.3">
      <c r="B82" s="337" t="s">
        <v>118</v>
      </c>
      <c r="C82" s="178" t="s">
        <v>119</v>
      </c>
      <c r="D82" s="179" t="s">
        <v>120</v>
      </c>
      <c r="E82" s="26" t="s">
        <v>11</v>
      </c>
      <c r="F82" s="189"/>
      <c r="G82" s="255"/>
    </row>
    <row r="83" spans="2:7" ht="28.8" x14ac:dyDescent="0.3">
      <c r="B83" s="338"/>
      <c r="C83" s="180" t="s">
        <v>121</v>
      </c>
      <c r="D83" s="93" t="s">
        <v>120</v>
      </c>
      <c r="E83" s="26" t="s">
        <v>11</v>
      </c>
      <c r="G83" s="256" t="s">
        <v>122</v>
      </c>
    </row>
    <row r="84" spans="2:7" x14ac:dyDescent="0.3">
      <c r="B84" s="338"/>
      <c r="C84" s="180" t="s">
        <v>123</v>
      </c>
      <c r="D84" s="93" t="s">
        <v>124</v>
      </c>
      <c r="E84" s="26" t="s">
        <v>11</v>
      </c>
      <c r="G84" s="257"/>
    </row>
    <row r="85" spans="2:7" ht="28.8" x14ac:dyDescent="0.3">
      <c r="B85" s="338"/>
      <c r="C85" s="180" t="s">
        <v>125</v>
      </c>
      <c r="D85" s="93" t="s">
        <v>124</v>
      </c>
      <c r="E85" s="26" t="s">
        <v>11</v>
      </c>
      <c r="G85" s="256" t="s">
        <v>126</v>
      </c>
    </row>
    <row r="86" spans="2:7" ht="28.8" x14ac:dyDescent="0.3">
      <c r="B86" s="338"/>
      <c r="C86" s="180" t="s">
        <v>127</v>
      </c>
      <c r="D86" s="93" t="s">
        <v>128</v>
      </c>
      <c r="E86" s="26" t="s">
        <v>13</v>
      </c>
      <c r="G86" s="256" t="s">
        <v>129</v>
      </c>
    </row>
    <row r="87" spans="2:7" ht="28.8" x14ac:dyDescent="0.3">
      <c r="B87" s="338"/>
      <c r="C87" s="181" t="s">
        <v>2501</v>
      </c>
      <c r="D87" s="93" t="s">
        <v>130</v>
      </c>
      <c r="E87" s="26" t="s">
        <v>11</v>
      </c>
      <c r="G87" s="258" t="s">
        <v>131</v>
      </c>
    </row>
    <row r="88" spans="2:7" ht="57.6" x14ac:dyDescent="0.3">
      <c r="B88" s="338"/>
      <c r="C88" s="181" t="s">
        <v>132</v>
      </c>
      <c r="D88" s="93" t="s">
        <v>130</v>
      </c>
      <c r="E88" s="26" t="s">
        <v>11</v>
      </c>
      <c r="F88" s="26" t="s">
        <v>2573</v>
      </c>
      <c r="G88" s="258"/>
    </row>
    <row r="89" spans="2:7" ht="57.6" x14ac:dyDescent="0.3">
      <c r="B89" s="338"/>
      <c r="C89" s="181" t="s">
        <v>2494</v>
      </c>
      <c r="D89" s="93" t="s">
        <v>130</v>
      </c>
      <c r="E89" s="26" t="s">
        <v>11</v>
      </c>
      <c r="F89" s="26" t="s">
        <v>2573</v>
      </c>
      <c r="G89" s="258" t="s">
        <v>133</v>
      </c>
    </row>
    <row r="90" spans="2:7" ht="57.6" x14ac:dyDescent="0.3">
      <c r="B90" s="338"/>
      <c r="C90" s="181" t="s">
        <v>2493</v>
      </c>
      <c r="D90" s="93" t="s">
        <v>130</v>
      </c>
      <c r="E90" s="26" t="s">
        <v>11</v>
      </c>
      <c r="F90" s="26" t="s">
        <v>2573</v>
      </c>
      <c r="G90" s="258" t="s">
        <v>133</v>
      </c>
    </row>
    <row r="91" spans="2:7" ht="28.8" x14ac:dyDescent="0.3">
      <c r="B91" s="338"/>
      <c r="C91" s="181" t="s">
        <v>134</v>
      </c>
      <c r="D91" s="93" t="s">
        <v>128</v>
      </c>
      <c r="E91" s="26" t="s">
        <v>2484</v>
      </c>
      <c r="G91" s="256" t="s">
        <v>135</v>
      </c>
    </row>
    <row r="92" spans="2:7" ht="28.8" x14ac:dyDescent="0.3">
      <c r="B92" s="338"/>
      <c r="C92" s="181" t="s">
        <v>136</v>
      </c>
      <c r="D92" s="93" t="s">
        <v>137</v>
      </c>
      <c r="E92" s="26" t="s">
        <v>11</v>
      </c>
      <c r="G92" s="258" t="s">
        <v>138</v>
      </c>
    </row>
    <row r="93" spans="2:7" ht="28.8" x14ac:dyDescent="0.3">
      <c r="B93" s="338"/>
      <c r="C93" s="181" t="s">
        <v>139</v>
      </c>
      <c r="D93" s="93" t="s">
        <v>140</v>
      </c>
      <c r="E93" s="26" t="s">
        <v>11</v>
      </c>
      <c r="G93" s="258" t="s">
        <v>141</v>
      </c>
    </row>
    <row r="94" spans="2:7" ht="28.8" x14ac:dyDescent="0.3">
      <c r="B94" s="338"/>
      <c r="C94" s="181" t="s">
        <v>142</v>
      </c>
      <c r="D94" s="93" t="s">
        <v>140</v>
      </c>
      <c r="E94" s="26" t="s">
        <v>11</v>
      </c>
      <c r="G94" s="258"/>
    </row>
    <row r="95" spans="2:7" x14ac:dyDescent="0.3">
      <c r="B95" s="338"/>
      <c r="C95" s="181" t="s">
        <v>143</v>
      </c>
      <c r="D95" s="93" t="s">
        <v>144</v>
      </c>
      <c r="E95" s="26" t="s">
        <v>11</v>
      </c>
      <c r="G95" s="257"/>
    </row>
    <row r="96" spans="2:7" x14ac:dyDescent="0.3">
      <c r="B96" s="338"/>
      <c r="C96" s="181" t="s">
        <v>145</v>
      </c>
      <c r="D96" s="93" t="s">
        <v>144</v>
      </c>
      <c r="E96" s="26" t="s">
        <v>11</v>
      </c>
      <c r="G96" s="256" t="s">
        <v>146</v>
      </c>
    </row>
    <row r="97" spans="2:7" ht="28.8" x14ac:dyDescent="0.3">
      <c r="B97" s="338"/>
      <c r="C97" s="181" t="s">
        <v>147</v>
      </c>
      <c r="D97" s="93" t="s">
        <v>128</v>
      </c>
      <c r="E97" s="26" t="s">
        <v>11</v>
      </c>
      <c r="G97" s="256" t="s">
        <v>148</v>
      </c>
    </row>
    <row r="98" spans="2:7" ht="28.8" x14ac:dyDescent="0.3">
      <c r="B98" s="338"/>
      <c r="C98" s="181" t="s">
        <v>149</v>
      </c>
      <c r="D98" s="93" t="s">
        <v>144</v>
      </c>
      <c r="E98" s="26" t="s">
        <v>2484</v>
      </c>
      <c r="G98" s="258" t="s">
        <v>150</v>
      </c>
    </row>
    <row r="99" spans="2:7" x14ac:dyDescent="0.3">
      <c r="B99" s="338"/>
      <c r="C99" s="181" t="s">
        <v>151</v>
      </c>
      <c r="D99" s="93" t="s">
        <v>144</v>
      </c>
      <c r="E99" s="26" t="s">
        <v>2484</v>
      </c>
      <c r="G99" s="257"/>
    </row>
    <row r="100" spans="2:7" ht="28.8" x14ac:dyDescent="0.3">
      <c r="B100" s="338"/>
      <c r="C100" s="181" t="s">
        <v>152</v>
      </c>
      <c r="D100" s="93" t="s">
        <v>128</v>
      </c>
      <c r="E100" s="26" t="s">
        <v>13</v>
      </c>
      <c r="G100" s="258" t="s">
        <v>153</v>
      </c>
    </row>
    <row r="101" spans="2:7" ht="43.2" x14ac:dyDescent="0.3">
      <c r="B101" s="338"/>
      <c r="C101" s="344" t="s">
        <v>154</v>
      </c>
      <c r="D101" s="93" t="s">
        <v>128</v>
      </c>
      <c r="E101" s="26" t="s">
        <v>11</v>
      </c>
      <c r="F101" s="26" t="s">
        <v>2574</v>
      </c>
      <c r="G101" s="258" t="s">
        <v>155</v>
      </c>
    </row>
    <row r="102" spans="2:7" ht="28.8" x14ac:dyDescent="0.3">
      <c r="B102" s="338"/>
      <c r="C102" s="345"/>
      <c r="D102" s="93" t="s">
        <v>128</v>
      </c>
      <c r="E102" s="26" t="s">
        <v>11</v>
      </c>
      <c r="G102" s="258" t="s">
        <v>156</v>
      </c>
    </row>
    <row r="103" spans="2:7" ht="28.8" x14ac:dyDescent="0.3">
      <c r="B103" s="338"/>
      <c r="C103" s="157" t="s">
        <v>157</v>
      </c>
      <c r="D103" s="93" t="s">
        <v>158</v>
      </c>
      <c r="E103" s="26" t="s">
        <v>11</v>
      </c>
      <c r="G103" s="259"/>
    </row>
    <row r="104" spans="2:7" ht="28.8" x14ac:dyDescent="0.3">
      <c r="B104" s="338"/>
      <c r="C104" s="157" t="s">
        <v>159</v>
      </c>
      <c r="D104" s="93" t="s">
        <v>160</v>
      </c>
      <c r="E104" s="26" t="s">
        <v>11</v>
      </c>
      <c r="F104" s="26" t="s">
        <v>2575</v>
      </c>
      <c r="G104" s="259"/>
    </row>
    <row r="105" spans="2:7" ht="28.8" x14ac:dyDescent="0.3">
      <c r="B105" s="338"/>
      <c r="C105" s="181" t="s">
        <v>161</v>
      </c>
      <c r="D105" s="93" t="s">
        <v>128</v>
      </c>
      <c r="E105" s="26" t="s">
        <v>11</v>
      </c>
      <c r="F105" s="26" t="s">
        <v>2570</v>
      </c>
      <c r="G105" s="257"/>
    </row>
    <row r="106" spans="2:7" ht="28.8" x14ac:dyDescent="0.3">
      <c r="B106" s="339"/>
      <c r="C106" s="346" t="s">
        <v>162</v>
      </c>
      <c r="D106" s="331" t="s">
        <v>128</v>
      </c>
      <c r="E106" s="331" t="s">
        <v>11</v>
      </c>
      <c r="F106" s="331" t="s">
        <v>2570</v>
      </c>
      <c r="G106" s="258" t="s">
        <v>163</v>
      </c>
    </row>
    <row r="107" spans="2:7" ht="28.8" x14ac:dyDescent="0.3">
      <c r="B107" s="338"/>
      <c r="C107" s="331"/>
      <c r="D107" s="331"/>
      <c r="E107" s="331"/>
      <c r="F107" s="331"/>
      <c r="G107" s="258" t="s">
        <v>164</v>
      </c>
    </row>
    <row r="108" spans="2:7" ht="28.8" x14ac:dyDescent="0.3">
      <c r="B108" s="338"/>
      <c r="C108" s="331"/>
      <c r="D108" s="331"/>
      <c r="E108" s="331"/>
      <c r="F108" s="331"/>
      <c r="G108" s="258" t="s">
        <v>165</v>
      </c>
    </row>
    <row r="109" spans="2:7" ht="29.4" thickBot="1" x14ac:dyDescent="0.35">
      <c r="B109" s="338"/>
      <c r="C109" s="332"/>
      <c r="D109" s="332"/>
      <c r="E109" s="347"/>
      <c r="F109" s="332"/>
      <c r="G109" s="260" t="s">
        <v>166</v>
      </c>
    </row>
    <row r="110" spans="2:7" x14ac:dyDescent="0.3">
      <c r="B110" s="34"/>
      <c r="G110" s="26"/>
    </row>
    <row r="111" spans="2:7" ht="15" thickBot="1" x14ac:dyDescent="0.35">
      <c r="B111" s="34"/>
      <c r="C111" s="261" t="s">
        <v>167</v>
      </c>
      <c r="D111" s="350" t="s">
        <v>168</v>
      </c>
      <c r="E111" s="350"/>
      <c r="F111" s="350" t="s">
        <v>169</v>
      </c>
      <c r="G111" s="351"/>
    </row>
    <row r="112" spans="2:7" ht="28.95" customHeight="1" x14ac:dyDescent="0.3">
      <c r="B112" s="333" t="s">
        <v>170</v>
      </c>
      <c r="C112" s="352" t="s">
        <v>171</v>
      </c>
      <c r="D112" s="353"/>
      <c r="E112" s="353"/>
      <c r="F112" s="353"/>
      <c r="G112" s="354"/>
    </row>
    <row r="113" spans="2:7" ht="45" customHeight="1" x14ac:dyDescent="0.3">
      <c r="B113" s="334"/>
      <c r="C113" s="150" t="s">
        <v>172</v>
      </c>
      <c r="D113" s="326" t="s">
        <v>2556</v>
      </c>
      <c r="E113" s="326"/>
      <c r="F113" s="326" t="s">
        <v>2535</v>
      </c>
      <c r="G113" s="328"/>
    </row>
    <row r="114" spans="2:7" ht="42.6" customHeight="1" x14ac:dyDescent="0.3">
      <c r="B114" s="334"/>
      <c r="C114" s="150" t="s">
        <v>2456</v>
      </c>
      <c r="D114" s="355" t="s">
        <v>2459</v>
      </c>
      <c r="E114" s="355"/>
      <c r="F114" s="326" t="s">
        <v>2535</v>
      </c>
      <c r="G114" s="328"/>
    </row>
    <row r="115" spans="2:7" ht="43.2" customHeight="1" x14ac:dyDescent="0.3">
      <c r="B115" s="334"/>
      <c r="C115" s="150" t="s">
        <v>2466</v>
      </c>
      <c r="D115" s="326" t="s">
        <v>2536</v>
      </c>
      <c r="E115" s="326"/>
      <c r="F115" s="326" t="s">
        <v>2541</v>
      </c>
      <c r="G115" s="328"/>
    </row>
    <row r="116" spans="2:7" ht="43.2" customHeight="1" x14ac:dyDescent="0.3">
      <c r="B116" s="334"/>
      <c r="C116" s="150" t="s">
        <v>173</v>
      </c>
      <c r="D116" s="326" t="s">
        <v>174</v>
      </c>
      <c r="E116" s="326"/>
      <c r="F116" s="326" t="s">
        <v>2537</v>
      </c>
      <c r="G116" s="328"/>
    </row>
    <row r="117" spans="2:7" x14ac:dyDescent="0.3">
      <c r="B117" s="334"/>
      <c r="C117" s="150" t="s">
        <v>175</v>
      </c>
      <c r="D117" s="326" t="s">
        <v>176</v>
      </c>
      <c r="E117" s="326"/>
      <c r="F117" s="326" t="s">
        <v>2537</v>
      </c>
      <c r="G117" s="328"/>
    </row>
    <row r="118" spans="2:7" x14ac:dyDescent="0.3">
      <c r="B118" s="334"/>
      <c r="C118" s="150" t="s">
        <v>177</v>
      </c>
      <c r="D118" s="326" t="s">
        <v>178</v>
      </c>
      <c r="E118" s="326"/>
      <c r="F118" s="326" t="s">
        <v>2538</v>
      </c>
      <c r="G118" s="328"/>
    </row>
    <row r="119" spans="2:7" x14ac:dyDescent="0.3">
      <c r="B119" s="334"/>
      <c r="C119" s="150" t="s">
        <v>179</v>
      </c>
      <c r="D119" s="326" t="s">
        <v>180</v>
      </c>
      <c r="E119" s="326"/>
      <c r="F119" s="326" t="s">
        <v>2538</v>
      </c>
      <c r="G119" s="328"/>
    </row>
    <row r="120" spans="2:7" x14ac:dyDescent="0.3">
      <c r="B120" s="334"/>
      <c r="C120" s="150" t="s">
        <v>181</v>
      </c>
      <c r="D120" s="326" t="s">
        <v>182</v>
      </c>
      <c r="E120" s="326"/>
      <c r="F120" s="326" t="s">
        <v>2538</v>
      </c>
      <c r="G120" s="328"/>
    </row>
    <row r="121" spans="2:7" ht="27" customHeight="1" x14ac:dyDescent="0.3">
      <c r="B121" s="334"/>
      <c r="C121" s="150" t="s">
        <v>183</v>
      </c>
      <c r="D121" s="326" t="s">
        <v>2539</v>
      </c>
      <c r="E121" s="326"/>
      <c r="F121" s="326" t="s">
        <v>2544</v>
      </c>
      <c r="G121" s="328"/>
    </row>
    <row r="122" spans="2:7" ht="31.2" customHeight="1" x14ac:dyDescent="0.3">
      <c r="B122" s="334"/>
      <c r="C122" s="168" t="s">
        <v>184</v>
      </c>
      <c r="D122" s="326" t="s">
        <v>2540</v>
      </c>
      <c r="E122" s="326"/>
      <c r="F122" s="326" t="s">
        <v>2543</v>
      </c>
      <c r="G122" s="328"/>
    </row>
    <row r="123" spans="2:7" ht="31.2" customHeight="1" x14ac:dyDescent="0.3">
      <c r="B123" s="334"/>
      <c r="C123" s="291" t="s">
        <v>185</v>
      </c>
      <c r="D123" s="326" t="s">
        <v>186</v>
      </c>
      <c r="E123" s="327"/>
      <c r="F123" s="326" t="s">
        <v>2542</v>
      </c>
      <c r="G123" s="328"/>
    </row>
    <row r="124" spans="2:7" ht="30" customHeight="1" thickBot="1" x14ac:dyDescent="0.35">
      <c r="B124" s="334"/>
      <c r="C124" s="233" t="s">
        <v>2532</v>
      </c>
      <c r="D124" s="324" t="s">
        <v>2546</v>
      </c>
      <c r="E124" s="324"/>
      <c r="F124" s="324" t="s">
        <v>2545</v>
      </c>
      <c r="G124" s="325"/>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91" t="s">
        <v>2128</v>
      </c>
      <c r="C1" s="391"/>
      <c r="D1" s="391"/>
      <c r="E1" s="391"/>
      <c r="F1" s="391"/>
      <c r="G1" s="391"/>
    </row>
    <row r="2" spans="1:25" x14ac:dyDescent="0.3">
      <c r="A2" t="s">
        <v>190</v>
      </c>
      <c r="B2" s="393" t="str">
        <f>Population!B3</f>
        <v>City of Mendota</v>
      </c>
      <c r="C2" s="393"/>
      <c r="D2" s="393"/>
      <c r="E2" s="393"/>
      <c r="F2" s="393"/>
      <c r="G2" s="393"/>
      <c r="H2" s="393"/>
      <c r="I2" s="393"/>
      <c r="J2" s="393" t="str">
        <f>Population!B4</f>
        <v>Fresno County</v>
      </c>
      <c r="K2" s="393"/>
      <c r="L2" s="393"/>
      <c r="M2" s="393"/>
      <c r="N2" s="393"/>
      <c r="O2" s="393"/>
      <c r="P2" s="393"/>
      <c r="Q2" s="393"/>
      <c r="R2" s="393" t="s">
        <v>191</v>
      </c>
      <c r="S2" s="393"/>
      <c r="T2" s="393"/>
      <c r="U2" s="393"/>
      <c r="V2" s="393"/>
      <c r="W2" s="393"/>
      <c r="X2" s="393"/>
      <c r="Y2" s="393"/>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3" t="s">
        <v>2129</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x14ac:dyDescent="0.3">
      <c r="A5" t="s">
        <v>2130</v>
      </c>
      <c r="B5" s="14">
        <v>3242.3805894805896</v>
      </c>
      <c r="C5" s="27" t="s">
        <v>190</v>
      </c>
      <c r="D5" t="s">
        <v>190</v>
      </c>
      <c r="E5" t="s">
        <v>190</v>
      </c>
      <c r="F5" t="s">
        <v>190</v>
      </c>
      <c r="G5" t="s">
        <v>190</v>
      </c>
      <c r="H5" t="s">
        <v>190</v>
      </c>
      <c r="I5" t="s">
        <v>190</v>
      </c>
      <c r="J5" s="14">
        <v>156.15815079178699</v>
      </c>
      <c r="K5" s="27"/>
      <c r="L5" t="s">
        <v>190</v>
      </c>
      <c r="M5" t="s">
        <v>190</v>
      </c>
      <c r="N5" t="s">
        <v>190</v>
      </c>
      <c r="O5" t="s">
        <v>190</v>
      </c>
      <c r="P5" t="s">
        <v>190</v>
      </c>
      <c r="Q5" t="s">
        <v>190</v>
      </c>
      <c r="R5" s="14">
        <v>239.02448011641602</v>
      </c>
      <c r="S5" s="27"/>
      <c r="T5" t="s">
        <v>190</v>
      </c>
      <c r="U5" t="s">
        <v>190</v>
      </c>
      <c r="V5" t="s">
        <v>190</v>
      </c>
      <c r="W5" t="s">
        <v>190</v>
      </c>
      <c r="X5" t="s">
        <v>190</v>
      </c>
      <c r="Y5" t="s">
        <v>190</v>
      </c>
    </row>
    <row r="6" spans="1:25" x14ac:dyDescent="0.3">
      <c r="A6" t="s">
        <v>2131</v>
      </c>
      <c r="B6" s="14">
        <v>3711.8651198636499</v>
      </c>
      <c r="C6" s="27" t="s">
        <v>190</v>
      </c>
      <c r="D6" t="s">
        <v>190</v>
      </c>
      <c r="E6" t="s">
        <v>190</v>
      </c>
      <c r="F6" t="s">
        <v>190</v>
      </c>
      <c r="G6" t="s">
        <v>190</v>
      </c>
      <c r="H6" t="s">
        <v>190</v>
      </c>
      <c r="I6" t="s">
        <v>190</v>
      </c>
      <c r="J6" s="14">
        <v>169.28318924041</v>
      </c>
      <c r="K6" s="27"/>
      <c r="L6" t="s">
        <v>190</v>
      </c>
      <c r="M6" t="s">
        <v>190</v>
      </c>
      <c r="N6" t="s">
        <v>190</v>
      </c>
      <c r="O6" t="s">
        <v>190</v>
      </c>
      <c r="P6" t="s">
        <v>190</v>
      </c>
      <c r="Q6" t="s">
        <v>190</v>
      </c>
      <c r="R6" s="14">
        <v>253.68053038315898</v>
      </c>
      <c r="S6" s="27"/>
      <c r="T6" t="s">
        <v>190</v>
      </c>
      <c r="U6" t="s">
        <v>190</v>
      </c>
      <c r="V6" t="s">
        <v>190</v>
      </c>
      <c r="W6" t="s">
        <v>190</v>
      </c>
      <c r="X6" t="s">
        <v>190</v>
      </c>
      <c r="Y6" t="s">
        <v>190</v>
      </c>
    </row>
    <row r="7" spans="1:25" x14ac:dyDescent="0.3">
      <c r="A7" t="s">
        <v>2132</v>
      </c>
      <c r="B7" s="14">
        <v>469.48453038306099</v>
      </c>
      <c r="C7" s="27" t="s">
        <v>190</v>
      </c>
      <c r="D7" t="s">
        <v>190</v>
      </c>
      <c r="E7" t="s">
        <v>190</v>
      </c>
      <c r="F7" t="s">
        <v>190</v>
      </c>
      <c r="G7" t="s">
        <v>190</v>
      </c>
      <c r="H7" t="s">
        <v>190</v>
      </c>
      <c r="I7" t="s">
        <v>190</v>
      </c>
      <c r="J7" s="14">
        <v>13.125038448622698</v>
      </c>
      <c r="K7" s="27"/>
      <c r="L7" t="s">
        <v>190</v>
      </c>
      <c r="M7" t="s">
        <v>190</v>
      </c>
      <c r="N7" t="s">
        <v>190</v>
      </c>
      <c r="O7" t="s">
        <v>190</v>
      </c>
      <c r="P7" t="s">
        <v>190</v>
      </c>
      <c r="Q7" t="s">
        <v>190</v>
      </c>
      <c r="R7" s="14">
        <v>14.656050266743501</v>
      </c>
      <c r="S7" s="27"/>
      <c r="T7" t="s">
        <v>190</v>
      </c>
      <c r="U7" t="s">
        <v>190</v>
      </c>
      <c r="V7" t="s">
        <v>190</v>
      </c>
      <c r="W7" t="s">
        <v>190</v>
      </c>
      <c r="X7" t="s">
        <v>190</v>
      </c>
      <c r="Y7" t="s">
        <v>190</v>
      </c>
    </row>
    <row r="8" spans="1:25" x14ac:dyDescent="0.3">
      <c r="A8" t="s">
        <v>2133</v>
      </c>
      <c r="B8" s="185">
        <v>0.14479624381734602</v>
      </c>
      <c r="C8" s="27" t="s">
        <v>190</v>
      </c>
      <c r="D8" t="s">
        <v>190</v>
      </c>
      <c r="E8" t="s">
        <v>190</v>
      </c>
      <c r="F8" t="s">
        <v>190</v>
      </c>
      <c r="G8" t="s">
        <v>190</v>
      </c>
      <c r="H8" t="s">
        <v>190</v>
      </c>
      <c r="I8" t="s">
        <v>190</v>
      </c>
      <c r="J8" s="185">
        <v>8.4049653393519691E-2</v>
      </c>
      <c r="K8" s="27"/>
      <c r="L8" t="s">
        <v>190</v>
      </c>
      <c r="M8" t="s">
        <v>190</v>
      </c>
      <c r="N8" t="s">
        <v>190</v>
      </c>
      <c r="O8" t="s">
        <v>190</v>
      </c>
      <c r="P8" t="s">
        <v>190</v>
      </c>
      <c r="Q8" t="s">
        <v>190</v>
      </c>
      <c r="R8" s="185">
        <v>6.1316105612301303E-2</v>
      </c>
      <c r="S8" s="27"/>
      <c r="T8" t="s">
        <v>190</v>
      </c>
      <c r="U8" t="s">
        <v>190</v>
      </c>
      <c r="V8" t="s">
        <v>190</v>
      </c>
      <c r="W8" t="s">
        <v>190</v>
      </c>
      <c r="X8" t="s">
        <v>190</v>
      </c>
      <c r="Y8" t="s">
        <v>190</v>
      </c>
    </row>
    <row r="9" spans="1:25" x14ac:dyDescent="0.3">
      <c r="A9" s="202"/>
      <c r="B9" s="202"/>
      <c r="C9" s="202"/>
      <c r="D9" s="202"/>
      <c r="E9" s="202"/>
      <c r="F9" s="202"/>
      <c r="G9" s="202"/>
      <c r="H9" s="202"/>
      <c r="I9" s="202"/>
      <c r="J9" s="202"/>
      <c r="K9" s="202"/>
      <c r="L9" s="202"/>
      <c r="M9" s="202"/>
      <c r="N9" s="202"/>
      <c r="O9" s="202"/>
      <c r="P9" s="202"/>
      <c r="Q9" s="202"/>
      <c r="R9" s="202"/>
      <c r="S9" s="202"/>
      <c r="T9" s="202"/>
      <c r="U9" s="202"/>
      <c r="V9" s="202"/>
      <c r="W9" s="202"/>
      <c r="X9" s="202"/>
      <c r="Y9" s="202"/>
    </row>
    <row r="10" spans="1:25" x14ac:dyDescent="0.3">
      <c r="A10" s="203" t="s">
        <v>2134</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row>
    <row r="11" spans="1:25" x14ac:dyDescent="0.3">
      <c r="A11" t="s">
        <v>2135</v>
      </c>
      <c r="B11" s="2">
        <v>12595</v>
      </c>
      <c r="C11" s="27" t="s">
        <v>190</v>
      </c>
      <c r="D11" t="s">
        <v>190</v>
      </c>
      <c r="E11" t="s">
        <v>190</v>
      </c>
      <c r="F11" t="s">
        <v>190</v>
      </c>
      <c r="G11" t="s">
        <v>190</v>
      </c>
      <c r="H11" t="s">
        <v>190</v>
      </c>
      <c r="I11" t="s">
        <v>190</v>
      </c>
      <c r="J11" s="2">
        <v>1008654</v>
      </c>
      <c r="K11" s="27"/>
      <c r="L11" t="s">
        <v>190</v>
      </c>
      <c r="M11" t="s">
        <v>190</v>
      </c>
      <c r="N11" t="s">
        <v>190</v>
      </c>
      <c r="O11" t="s">
        <v>190</v>
      </c>
      <c r="P11" t="s">
        <v>190</v>
      </c>
      <c r="Q11" t="s">
        <v>190</v>
      </c>
      <c r="R11" s="2">
        <v>39538223</v>
      </c>
      <c r="S11" s="27"/>
      <c r="T11" t="s">
        <v>190</v>
      </c>
      <c r="U11" t="s">
        <v>190</v>
      </c>
      <c r="V11" t="s">
        <v>190</v>
      </c>
      <c r="W11" t="s">
        <v>190</v>
      </c>
      <c r="X11" t="s">
        <v>190</v>
      </c>
      <c r="Y11" t="s">
        <v>190</v>
      </c>
    </row>
    <row r="12" spans="1:25" x14ac:dyDescent="0.3">
      <c r="A12" t="s">
        <v>2136</v>
      </c>
      <c r="B12" s="2">
        <v>1593.04216862057</v>
      </c>
      <c r="C12" s="27" t="s">
        <v>190</v>
      </c>
      <c r="D12" t="s">
        <v>190</v>
      </c>
      <c r="E12" t="s">
        <v>190</v>
      </c>
      <c r="F12" t="s">
        <v>190</v>
      </c>
      <c r="G12" t="s">
        <v>190</v>
      </c>
      <c r="H12" t="s">
        <v>190</v>
      </c>
      <c r="I12" t="s">
        <v>190</v>
      </c>
      <c r="J12" s="2">
        <v>78204.000000000495</v>
      </c>
      <c r="K12" s="27"/>
      <c r="L12" t="s">
        <v>190</v>
      </c>
      <c r="M12" t="s">
        <v>190</v>
      </c>
      <c r="N12" t="s">
        <v>190</v>
      </c>
      <c r="O12" t="s">
        <v>190</v>
      </c>
      <c r="P12" t="s">
        <v>190</v>
      </c>
      <c r="Q12" t="s">
        <v>190</v>
      </c>
      <c r="R12" s="2">
        <v>2284267.4716521502</v>
      </c>
      <c r="S12" s="27"/>
      <c r="T12" t="s">
        <v>190</v>
      </c>
      <c r="U12" t="s">
        <v>190</v>
      </c>
      <c r="V12" t="s">
        <v>190</v>
      </c>
      <c r="W12" t="s">
        <v>190</v>
      </c>
      <c r="X12" t="s">
        <v>190</v>
      </c>
      <c r="Y12" t="s">
        <v>190</v>
      </c>
    </row>
    <row r="13" spans="1:25" x14ac:dyDescent="0.3">
      <c r="A13" t="s">
        <v>2137</v>
      </c>
      <c r="B13" s="185">
        <v>0.14479624381734602</v>
      </c>
      <c r="C13" s="27" t="s">
        <v>190</v>
      </c>
      <c r="D13" t="s">
        <v>190</v>
      </c>
      <c r="E13" t="s">
        <v>190</v>
      </c>
      <c r="F13" t="s">
        <v>190</v>
      </c>
      <c r="G13" t="s">
        <v>190</v>
      </c>
      <c r="H13" t="s">
        <v>190</v>
      </c>
      <c r="I13" t="s">
        <v>190</v>
      </c>
      <c r="J13" s="185">
        <v>8.4049653393519802E-2</v>
      </c>
      <c r="K13" s="27"/>
      <c r="L13" t="s">
        <v>190</v>
      </c>
      <c r="M13" t="s">
        <v>190</v>
      </c>
      <c r="N13" t="s">
        <v>190</v>
      </c>
      <c r="O13" t="s">
        <v>190</v>
      </c>
      <c r="P13" t="s">
        <v>190</v>
      </c>
      <c r="Q13" t="s">
        <v>190</v>
      </c>
      <c r="R13" s="185">
        <v>6.1316105612301205E-2</v>
      </c>
      <c r="S13" s="27"/>
      <c r="T13" t="s">
        <v>190</v>
      </c>
      <c r="U13" t="s">
        <v>190</v>
      </c>
      <c r="V13" t="s">
        <v>190</v>
      </c>
      <c r="W13" t="s">
        <v>190</v>
      </c>
      <c r="X13" t="s">
        <v>190</v>
      </c>
      <c r="Y13" t="s">
        <v>190</v>
      </c>
    </row>
    <row r="14" spans="1:25" x14ac:dyDescent="0.3">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row>
    <row r="15" spans="1:25" x14ac:dyDescent="0.3">
      <c r="A15" s="203" t="s">
        <v>2138</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row>
    <row r="16" spans="1:25" ht="14.4" customHeight="1" x14ac:dyDescent="0.3">
      <c r="B16" s="204" t="s">
        <v>2135</v>
      </c>
      <c r="C16" s="204"/>
      <c r="D16" s="204" t="s">
        <v>2139</v>
      </c>
      <c r="E16" s="204"/>
      <c r="F16" s="204" t="s">
        <v>4604</v>
      </c>
      <c r="G16" s="204"/>
      <c r="H16" s="204" t="s">
        <v>4605</v>
      </c>
      <c r="I16" s="204"/>
      <c r="J16" s="204" t="s">
        <v>2135</v>
      </c>
      <c r="K16" s="204"/>
      <c r="L16" s="204" t="s">
        <v>2139</v>
      </c>
      <c r="M16" s="204"/>
      <c r="N16" s="204" t="s">
        <v>2140</v>
      </c>
      <c r="O16" s="204"/>
      <c r="P16" s="204" t="s">
        <v>2141</v>
      </c>
      <c r="Q16" s="204"/>
      <c r="R16" s="204" t="s">
        <v>2135</v>
      </c>
      <c r="S16" s="204"/>
      <c r="T16" s="204" t="s">
        <v>2139</v>
      </c>
      <c r="U16" s="204"/>
      <c r="V16" s="204" t="s">
        <v>2140</v>
      </c>
      <c r="W16" s="204"/>
      <c r="X16" s="204" t="s">
        <v>2141</v>
      </c>
      <c r="Y16" s="204"/>
    </row>
    <row r="17" spans="1:25" x14ac:dyDescent="0.3">
      <c r="A17" t="s">
        <v>188</v>
      </c>
      <c r="B17" s="2">
        <v>12595</v>
      </c>
      <c r="C17" s="27" t="s">
        <v>190</v>
      </c>
      <c r="D17" s="2">
        <v>11001.95783137943</v>
      </c>
      <c r="E17" s="27" t="s">
        <v>190</v>
      </c>
      <c r="F17" s="2">
        <v>1593.04216862057</v>
      </c>
      <c r="G17" s="27" t="s">
        <v>190</v>
      </c>
      <c r="H17" s="185">
        <v>0.14479624381734602</v>
      </c>
      <c r="I17" s="27" t="s">
        <v>190</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2142</v>
      </c>
      <c r="B18" s="2">
        <v>426</v>
      </c>
      <c r="C18" s="27" t="s">
        <v>190</v>
      </c>
      <c r="D18" s="2">
        <v>370.56426288050596</v>
      </c>
      <c r="E18" s="27" t="s">
        <v>190</v>
      </c>
      <c r="F18" s="2">
        <v>55.435737119494199</v>
      </c>
      <c r="G18" s="27" t="s">
        <v>190</v>
      </c>
      <c r="H18" s="185">
        <v>0.14959817411580903</v>
      </c>
      <c r="I18" s="27" t="s">
        <v>190</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2143</v>
      </c>
      <c r="B19" s="2">
        <v>297</v>
      </c>
      <c r="C19" s="27" t="s">
        <v>190</v>
      </c>
      <c r="D19" s="2">
        <v>242.64262868030701</v>
      </c>
      <c r="E19" s="27" t="s">
        <v>190</v>
      </c>
      <c r="F19" s="2">
        <v>54.35737131969271</v>
      </c>
      <c r="G19" s="27" t="s">
        <v>190</v>
      </c>
      <c r="H19" s="185">
        <v>0.22402234766138701</v>
      </c>
      <c r="I19" s="27" t="s">
        <v>190</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2144</v>
      </c>
      <c r="B20" s="2">
        <v>6</v>
      </c>
      <c r="C20" s="27" t="s">
        <v>190</v>
      </c>
      <c r="D20" s="2">
        <v>28</v>
      </c>
      <c r="E20" s="27" t="s">
        <v>190</v>
      </c>
      <c r="F20" s="2">
        <v>-22</v>
      </c>
      <c r="G20" s="27" t="s">
        <v>190</v>
      </c>
      <c r="H20" s="185">
        <v>-0.78571428571428603</v>
      </c>
      <c r="I20" s="27" t="s">
        <v>190</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2145</v>
      </c>
      <c r="B21" s="2">
        <v>22</v>
      </c>
      <c r="C21" s="27" t="s">
        <v>190</v>
      </c>
      <c r="D21" s="2">
        <v>26.0313280721716</v>
      </c>
      <c r="E21" s="27" t="s">
        <v>190</v>
      </c>
      <c r="F21" s="2">
        <v>-4.0313280721715898</v>
      </c>
      <c r="G21" s="27" t="s">
        <v>190</v>
      </c>
      <c r="H21" s="185">
        <v>-0.154864479483904</v>
      </c>
      <c r="I21" s="27" t="s">
        <v>190</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2146</v>
      </c>
      <c r="B22" s="2">
        <v>15</v>
      </c>
      <c r="C22" s="27" t="s">
        <v>190</v>
      </c>
      <c r="D22" s="2">
        <v>42.966615935981103</v>
      </c>
      <c r="E22" s="27" t="s">
        <v>190</v>
      </c>
      <c r="F22" s="2">
        <v>-27.966615935981103</v>
      </c>
      <c r="G22" s="27" t="s">
        <v>190</v>
      </c>
      <c r="H22" s="185">
        <v>-0.65089175227694218</v>
      </c>
      <c r="I22" s="27" t="s">
        <v>190</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2147</v>
      </c>
      <c r="B23" s="2">
        <v>1</v>
      </c>
      <c r="C23" s="27" t="s">
        <v>190</v>
      </c>
      <c r="D23" s="2">
        <v>1</v>
      </c>
      <c r="E23" s="27" t="s">
        <v>190</v>
      </c>
      <c r="F23" s="2">
        <v>0</v>
      </c>
      <c r="G23" s="27" t="s">
        <v>190</v>
      </c>
      <c r="H23" s="185">
        <v>0</v>
      </c>
      <c r="I23" s="27" t="s">
        <v>190</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2148</v>
      </c>
      <c r="B24" s="2">
        <v>39</v>
      </c>
      <c r="C24" s="27" t="s">
        <v>190</v>
      </c>
      <c r="D24" s="2">
        <v>19.923690192045697</v>
      </c>
      <c r="E24" s="27" t="s">
        <v>190</v>
      </c>
      <c r="F24" s="2">
        <v>19.076309807954303</v>
      </c>
      <c r="G24" s="27" t="s">
        <v>190</v>
      </c>
      <c r="H24" s="185">
        <v>0.95746870304027598</v>
      </c>
      <c r="I24" s="27" t="s">
        <v>190</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2149</v>
      </c>
      <c r="B25" s="2">
        <v>46</v>
      </c>
      <c r="C25" s="27" t="s">
        <v>190</v>
      </c>
      <c r="D25" s="2">
        <v>10</v>
      </c>
      <c r="E25" s="27" t="s">
        <v>190</v>
      </c>
      <c r="F25" s="2">
        <v>36</v>
      </c>
      <c r="G25" s="27" t="s">
        <v>190</v>
      </c>
      <c r="H25" s="185">
        <v>3.6</v>
      </c>
      <c r="I25" s="27" t="s">
        <v>190</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2150</v>
      </c>
      <c r="B26" s="2">
        <v>12169</v>
      </c>
      <c r="C26" s="27" t="s">
        <v>190</v>
      </c>
      <c r="D26" s="2">
        <v>10631.393568498901</v>
      </c>
      <c r="E26" s="27" t="s">
        <v>190</v>
      </c>
      <c r="F26" s="2">
        <v>1537.6064315010801</v>
      </c>
      <c r="G26" s="27" t="s">
        <v>190</v>
      </c>
      <c r="H26" s="185">
        <v>0.14462886935698099</v>
      </c>
      <c r="I26" s="27" t="s">
        <v>190</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row>
    <row r="28" spans="1:25" x14ac:dyDescent="0.3">
      <c r="A28" s="203" t="s">
        <v>2151</v>
      </c>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row>
    <row r="29" spans="1:25" ht="14.4" customHeight="1" x14ac:dyDescent="0.3">
      <c r="B29" s="204" t="s">
        <v>2152</v>
      </c>
      <c r="C29" s="204"/>
      <c r="D29" s="204" t="s">
        <v>2153</v>
      </c>
      <c r="E29" s="204"/>
      <c r="F29" s="204" t="s">
        <v>2154</v>
      </c>
      <c r="G29" s="204"/>
      <c r="H29" s="204" t="s">
        <v>2155</v>
      </c>
      <c r="I29" s="204"/>
      <c r="J29" s="204" t="s">
        <v>2152</v>
      </c>
      <c r="K29" s="204"/>
      <c r="L29" s="204" t="s">
        <v>2153</v>
      </c>
      <c r="M29" s="204"/>
      <c r="N29" s="204" t="s">
        <v>2154</v>
      </c>
      <c r="O29" s="204"/>
      <c r="P29" s="204" t="s">
        <v>2155</v>
      </c>
      <c r="Q29" s="204"/>
      <c r="R29" s="204" t="s">
        <v>2152</v>
      </c>
      <c r="S29" s="204"/>
      <c r="T29" s="204" t="s">
        <v>2153</v>
      </c>
      <c r="U29" s="204"/>
      <c r="V29" s="204" t="s">
        <v>2154</v>
      </c>
      <c r="W29" s="204"/>
      <c r="X29" s="204" t="s">
        <v>2155</v>
      </c>
      <c r="Y29" s="204"/>
    </row>
    <row r="30" spans="1:25" x14ac:dyDescent="0.3">
      <c r="A30" t="s">
        <v>188</v>
      </c>
      <c r="B30" s="2">
        <v>4463</v>
      </c>
      <c r="C30" s="27" t="s">
        <v>190</v>
      </c>
      <c r="D30" s="2">
        <v>3725.7234905656896</v>
      </c>
      <c r="E30" s="27" t="s">
        <v>190</v>
      </c>
      <c r="F30" s="2">
        <v>737.27650943430888</v>
      </c>
      <c r="G30" s="27" t="s">
        <v>190</v>
      </c>
      <c r="H30" s="185">
        <v>0.197888144759333</v>
      </c>
      <c r="I30" s="27" t="s">
        <v>190</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2142</v>
      </c>
      <c r="B31" s="2">
        <v>221</v>
      </c>
      <c r="C31" s="27" t="s">
        <v>190</v>
      </c>
      <c r="D31" s="2">
        <v>132.856217588372</v>
      </c>
      <c r="E31" s="27" t="s">
        <v>190</v>
      </c>
      <c r="F31" s="2">
        <v>88.143782411628308</v>
      </c>
      <c r="G31" s="27" t="s">
        <v>190</v>
      </c>
      <c r="H31" s="185">
        <v>0.66345244514430002</v>
      </c>
      <c r="I31" s="27" t="s">
        <v>190</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2143</v>
      </c>
      <c r="B32" s="2">
        <v>159</v>
      </c>
      <c r="C32" s="27" t="s">
        <v>190</v>
      </c>
      <c r="D32" s="2">
        <v>85.901199324154305</v>
      </c>
      <c r="E32" s="27" t="s">
        <v>190</v>
      </c>
      <c r="F32" s="2">
        <v>73.098800675845695</v>
      </c>
      <c r="G32" s="27" t="s">
        <v>190</v>
      </c>
      <c r="H32" s="185">
        <v>0.85096367979685794</v>
      </c>
      <c r="I32" s="27" t="s">
        <v>190</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2144</v>
      </c>
      <c r="B33" s="2">
        <v>6</v>
      </c>
      <c r="C33" s="27" t="s">
        <v>190</v>
      </c>
      <c r="D33" s="2">
        <v>11</v>
      </c>
      <c r="E33" s="27" t="s">
        <v>190</v>
      </c>
      <c r="F33" s="2">
        <v>-5</v>
      </c>
      <c r="G33" s="27" t="s">
        <v>190</v>
      </c>
      <c r="H33" s="185">
        <v>-0.45454545454545497</v>
      </c>
      <c r="I33" s="27" t="s">
        <v>190</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2145</v>
      </c>
      <c r="B34" s="2">
        <v>7</v>
      </c>
      <c r="C34" s="27" t="s">
        <v>190</v>
      </c>
      <c r="D34" s="2">
        <v>7.0313280721715907</v>
      </c>
      <c r="E34" s="27" t="s">
        <v>190</v>
      </c>
      <c r="F34" s="2">
        <v>-3.1328072171586299E-2</v>
      </c>
      <c r="G34" s="27" t="s">
        <v>190</v>
      </c>
      <c r="H34" s="185">
        <v>-4.455498570117321E-3</v>
      </c>
      <c r="I34" s="27" t="s">
        <v>190</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2146</v>
      </c>
      <c r="B35" s="2">
        <v>4</v>
      </c>
      <c r="C35" s="27" t="s">
        <v>190</v>
      </c>
      <c r="D35" s="2">
        <v>11</v>
      </c>
      <c r="E35" s="27" t="s">
        <v>190</v>
      </c>
      <c r="F35" s="2">
        <v>-7</v>
      </c>
      <c r="G35" s="27" t="s">
        <v>190</v>
      </c>
      <c r="H35" s="185">
        <v>-0.63636363636363602</v>
      </c>
      <c r="I35" s="27" t="s">
        <v>190</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2147</v>
      </c>
      <c r="B36" s="2">
        <v>1</v>
      </c>
      <c r="C36" s="27" t="s">
        <v>190</v>
      </c>
      <c r="D36" s="2">
        <v>0</v>
      </c>
      <c r="E36" s="27" t="s">
        <v>190</v>
      </c>
      <c r="F36" s="2">
        <v>1</v>
      </c>
      <c r="G36" s="27" t="s">
        <v>190</v>
      </c>
      <c r="H36" s="185" t="s">
        <v>190</v>
      </c>
      <c r="I36" s="27" t="s">
        <v>190</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2148</v>
      </c>
      <c r="B37" s="2">
        <v>26</v>
      </c>
      <c r="C37" s="27" t="s">
        <v>190</v>
      </c>
      <c r="D37" s="2">
        <v>12.923690192045699</v>
      </c>
      <c r="E37" s="27" t="s">
        <v>190</v>
      </c>
      <c r="F37" s="2">
        <v>13.076309807954301</v>
      </c>
      <c r="G37" s="27" t="s">
        <v>190</v>
      </c>
      <c r="H37" s="185">
        <v>1.0118092908171499</v>
      </c>
      <c r="I37" s="27" t="s">
        <v>190</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2149</v>
      </c>
      <c r="B38" s="2">
        <v>18</v>
      </c>
      <c r="C38" s="27" t="s">
        <v>190</v>
      </c>
      <c r="D38" s="2">
        <v>5</v>
      </c>
      <c r="E38" s="27" t="s">
        <v>190</v>
      </c>
      <c r="F38" s="2">
        <v>13</v>
      </c>
      <c r="G38" s="27" t="s">
        <v>190</v>
      </c>
      <c r="H38" s="185">
        <v>2.6</v>
      </c>
      <c r="I38" s="27" t="s">
        <v>190</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2150</v>
      </c>
      <c r="B39" s="2">
        <v>4242</v>
      </c>
      <c r="C39" s="27" t="s">
        <v>190</v>
      </c>
      <c r="D39" s="2">
        <v>3592.8672729773207</v>
      </c>
      <c r="E39" s="27" t="s">
        <v>190</v>
      </c>
      <c r="F39" s="2">
        <v>649.13272702268</v>
      </c>
      <c r="G39" s="27" t="s">
        <v>190</v>
      </c>
      <c r="H39" s="185">
        <v>0.18067261540801602</v>
      </c>
      <c r="I39" s="27" t="s">
        <v>190</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row>
    <row r="41" spans="1:25" x14ac:dyDescent="0.3">
      <c r="A41" s="203" t="s">
        <v>2156</v>
      </c>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row>
    <row r="42" spans="1:25" ht="14.4" customHeight="1" x14ac:dyDescent="0.3">
      <c r="B42" s="204" t="s">
        <v>2157</v>
      </c>
      <c r="C42" s="204"/>
      <c r="D42" s="204" t="s">
        <v>2158</v>
      </c>
      <c r="E42" s="204"/>
      <c r="F42" s="204" t="s">
        <v>4606</v>
      </c>
      <c r="G42" s="204"/>
      <c r="H42" s="204" t="s">
        <v>4607</v>
      </c>
      <c r="I42" s="204"/>
      <c r="J42" s="204" t="s">
        <v>2157</v>
      </c>
      <c r="K42" s="204"/>
      <c r="L42" s="204" t="s">
        <v>2158</v>
      </c>
      <c r="M42" s="204"/>
      <c r="N42" s="204" t="s">
        <v>2159</v>
      </c>
      <c r="O42" s="204"/>
      <c r="P42" s="204" t="s">
        <v>2160</v>
      </c>
      <c r="Q42" s="204"/>
      <c r="R42" s="204" t="s">
        <v>2157</v>
      </c>
      <c r="S42" s="204"/>
      <c r="T42" s="204" t="s">
        <v>2158</v>
      </c>
      <c r="U42" s="204"/>
      <c r="V42" s="204" t="s">
        <v>2159</v>
      </c>
      <c r="W42" s="204"/>
      <c r="X42" s="204" t="s">
        <v>2160</v>
      </c>
      <c r="Y42" s="204"/>
    </row>
    <row r="43" spans="1:25" x14ac:dyDescent="0.3">
      <c r="A43" t="s">
        <v>188</v>
      </c>
      <c r="B43" s="2">
        <v>8132</v>
      </c>
      <c r="C43" s="27" t="s">
        <v>190</v>
      </c>
      <c r="D43" s="2">
        <v>7276.2343408137403</v>
      </c>
      <c r="E43" s="27" t="s">
        <v>190</v>
      </c>
      <c r="F43" s="2">
        <v>855.76565918625965</v>
      </c>
      <c r="G43" s="27" t="s">
        <v>190</v>
      </c>
      <c r="H43" s="185">
        <v>0.11761106351208513</v>
      </c>
      <c r="I43" s="27" t="s">
        <v>190</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2142</v>
      </c>
      <c r="B44" s="2">
        <v>205</v>
      </c>
      <c r="C44" s="27" t="s">
        <v>190</v>
      </c>
      <c r="D44" s="2">
        <v>237.70804529213402</v>
      </c>
      <c r="E44" s="27" t="s">
        <v>190</v>
      </c>
      <c r="F44" s="2">
        <v>-32.708045292134017</v>
      </c>
      <c r="G44" s="27" t="s">
        <v>190</v>
      </c>
      <c r="H44" s="185">
        <v>-0.137597552711929</v>
      </c>
      <c r="I44" s="27" t="s">
        <v>190</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2143</v>
      </c>
      <c r="B45" s="2">
        <v>138</v>
      </c>
      <c r="C45" s="27" t="s">
        <v>190</v>
      </c>
      <c r="D45" s="2">
        <v>156.74142935615299</v>
      </c>
      <c r="E45" s="27" t="s">
        <v>190</v>
      </c>
      <c r="F45" s="2">
        <v>-18.741429356152992</v>
      </c>
      <c r="G45" s="27" t="s">
        <v>190</v>
      </c>
      <c r="H45" s="185">
        <v>-0.11956908542391881</v>
      </c>
      <c r="I45" s="27" t="s">
        <v>190</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2144</v>
      </c>
      <c r="B46" s="2">
        <v>0</v>
      </c>
      <c r="C46" s="27" t="s">
        <v>190</v>
      </c>
      <c r="D46" s="2">
        <v>17</v>
      </c>
      <c r="E46" s="27" t="s">
        <v>190</v>
      </c>
      <c r="F46" s="2">
        <v>-17</v>
      </c>
      <c r="G46" s="27" t="s">
        <v>190</v>
      </c>
      <c r="H46" s="185">
        <v>-1</v>
      </c>
      <c r="I46" s="27" t="s">
        <v>190</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2145</v>
      </c>
      <c r="B47" s="2">
        <v>15</v>
      </c>
      <c r="C47" s="27" t="s">
        <v>190</v>
      </c>
      <c r="D47" s="2">
        <v>19</v>
      </c>
      <c r="E47" s="27" t="s">
        <v>190</v>
      </c>
      <c r="F47" s="2">
        <v>-4</v>
      </c>
      <c r="G47" s="27" t="s">
        <v>190</v>
      </c>
      <c r="H47" s="185">
        <v>-0.21052631578947367</v>
      </c>
      <c r="I47" s="27" t="s">
        <v>190</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2146</v>
      </c>
      <c r="B48" s="2">
        <v>11</v>
      </c>
      <c r="C48" s="27" t="s">
        <v>190</v>
      </c>
      <c r="D48" s="2">
        <v>31.966615935981103</v>
      </c>
      <c r="E48" s="27" t="s">
        <v>190</v>
      </c>
      <c r="F48" s="2">
        <v>-20.966615935981103</v>
      </c>
      <c r="G48" s="27" t="s">
        <v>190</v>
      </c>
      <c r="H48" s="185">
        <v>-0.65589100760526298</v>
      </c>
      <c r="I48" s="27" t="s">
        <v>190</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2147</v>
      </c>
      <c r="B49" s="2">
        <v>0</v>
      </c>
      <c r="C49" s="27" t="s">
        <v>190</v>
      </c>
      <c r="D49" s="2">
        <v>1</v>
      </c>
      <c r="E49" s="27" t="s">
        <v>190</v>
      </c>
      <c r="F49" s="2">
        <v>-1</v>
      </c>
      <c r="G49" s="27" t="s">
        <v>190</v>
      </c>
      <c r="H49" s="185">
        <v>-1</v>
      </c>
      <c r="I49" s="27" t="s">
        <v>190</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2148</v>
      </c>
      <c r="B50" s="2">
        <v>13</v>
      </c>
      <c r="C50" s="27" t="s">
        <v>190</v>
      </c>
      <c r="D50" s="2">
        <v>7</v>
      </c>
      <c r="E50" s="27" t="s">
        <v>190</v>
      </c>
      <c r="F50" s="2">
        <v>6</v>
      </c>
      <c r="G50" s="27" t="s">
        <v>190</v>
      </c>
      <c r="H50" s="185">
        <v>0.8571428571428571</v>
      </c>
      <c r="I50" s="27" t="s">
        <v>190</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2149</v>
      </c>
      <c r="B51" s="2">
        <v>28</v>
      </c>
      <c r="C51" s="27" t="s">
        <v>190</v>
      </c>
      <c r="D51" s="2">
        <v>5</v>
      </c>
      <c r="E51" s="27" t="s">
        <v>190</v>
      </c>
      <c r="F51" s="2">
        <v>23</v>
      </c>
      <c r="G51" s="27" t="s">
        <v>190</v>
      </c>
      <c r="H51" s="185">
        <v>4.5999999999999996</v>
      </c>
      <c r="I51" s="27" t="s">
        <v>190</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2150</v>
      </c>
      <c r="B52" s="2">
        <v>7927</v>
      </c>
      <c r="C52" s="27" t="s">
        <v>190</v>
      </c>
      <c r="D52" s="2">
        <v>7038.5262955216003</v>
      </c>
      <c r="E52" s="27" t="s">
        <v>190</v>
      </c>
      <c r="F52" s="2">
        <v>888.47370447839967</v>
      </c>
      <c r="G52" s="27" t="s">
        <v>190</v>
      </c>
      <c r="H52" s="185">
        <v>0.12623007532751684</v>
      </c>
      <c r="I52" s="27" t="s">
        <v>190</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88" t="s">
        <v>2161</v>
      </c>
      <c r="C1" s="388"/>
      <c r="D1" s="388"/>
      <c r="E1" s="388"/>
      <c r="F1" s="388"/>
      <c r="G1" s="388"/>
    </row>
    <row r="2" spans="1:7" ht="14.4" customHeight="1" x14ac:dyDescent="0.3">
      <c r="A2" t="s">
        <v>190</v>
      </c>
      <c r="B2" s="389" t="str">
        <f>Population!B3</f>
        <v>City of Mendota</v>
      </c>
      <c r="C2" s="389"/>
      <c r="D2" s="389" t="str">
        <f>Population!B4</f>
        <v>Fresno County</v>
      </c>
      <c r="E2" s="389"/>
      <c r="F2" s="389" t="s">
        <v>191</v>
      </c>
      <c r="G2" s="389"/>
    </row>
    <row r="3" spans="1:7" x14ac:dyDescent="0.3">
      <c r="A3" s="202"/>
      <c r="B3" s="202"/>
      <c r="C3" s="202"/>
      <c r="D3" s="202"/>
      <c r="E3" s="202"/>
      <c r="F3" s="202"/>
      <c r="G3" s="202"/>
    </row>
    <row r="4" spans="1:7" x14ac:dyDescent="0.3">
      <c r="A4" s="122" t="s">
        <v>2162</v>
      </c>
      <c r="B4" s="122"/>
      <c r="C4" s="122"/>
      <c r="D4" s="122"/>
      <c r="E4" s="122"/>
      <c r="F4" s="122"/>
      <c r="G4" s="122"/>
    </row>
    <row r="5" spans="1:7" x14ac:dyDescent="0.3">
      <c r="A5" t="s">
        <v>192</v>
      </c>
      <c r="B5" s="2">
        <v>11014</v>
      </c>
      <c r="C5" s="27"/>
      <c r="D5" s="2">
        <v>930450</v>
      </c>
      <c r="E5" s="27"/>
      <c r="F5" s="2">
        <v>37253956</v>
      </c>
      <c r="G5" s="27"/>
    </row>
    <row r="6" spans="1:7" x14ac:dyDescent="0.3">
      <c r="A6" s="123"/>
      <c r="B6" s="123"/>
      <c r="C6" s="123"/>
      <c r="D6" s="123"/>
      <c r="E6" s="123"/>
      <c r="F6" s="123"/>
      <c r="G6" s="123"/>
    </row>
    <row r="7" spans="1:7" x14ac:dyDescent="0.3">
      <c r="A7" s="122" t="s">
        <v>2163</v>
      </c>
      <c r="B7" s="122"/>
      <c r="C7" s="122"/>
      <c r="D7" s="122"/>
      <c r="E7" s="122"/>
      <c r="F7" s="122"/>
      <c r="G7" s="122"/>
    </row>
    <row r="8" spans="1:7" x14ac:dyDescent="0.3">
      <c r="A8" t="s">
        <v>2164</v>
      </c>
      <c r="B8" s="2">
        <v>11014</v>
      </c>
      <c r="C8" s="27"/>
      <c r="D8" s="2">
        <v>930450</v>
      </c>
      <c r="E8" s="27"/>
      <c r="F8" s="2">
        <v>37253956</v>
      </c>
      <c r="G8" s="27"/>
    </row>
    <row r="9" spans="1:7" x14ac:dyDescent="0.3">
      <c r="A9" t="s">
        <v>2165</v>
      </c>
      <c r="B9" s="2">
        <v>5823</v>
      </c>
      <c r="C9" s="27">
        <v>0.52869075721808612</v>
      </c>
      <c r="D9" s="2">
        <v>515145</v>
      </c>
      <c r="E9" s="27">
        <v>0.55400000000000005</v>
      </c>
      <c r="F9" s="2">
        <v>21453934</v>
      </c>
      <c r="G9" s="27">
        <v>0.57599999999999996</v>
      </c>
    </row>
    <row r="10" spans="1:7" x14ac:dyDescent="0.3">
      <c r="A10" t="s">
        <v>2166</v>
      </c>
      <c r="B10" s="2">
        <v>107</v>
      </c>
      <c r="C10" s="27">
        <v>9.7149082985291454E-3</v>
      </c>
      <c r="D10" s="2">
        <v>49523</v>
      </c>
      <c r="E10" s="27">
        <v>5.2999999999999999E-2</v>
      </c>
      <c r="F10" s="2">
        <v>2299072</v>
      </c>
      <c r="G10" s="27">
        <v>6.2E-2</v>
      </c>
    </row>
    <row r="11" spans="1:7" x14ac:dyDescent="0.3">
      <c r="A11" t="s">
        <v>2167</v>
      </c>
      <c r="B11" s="2">
        <v>153</v>
      </c>
      <c r="C11" s="27">
        <v>1.3891410931541674E-2</v>
      </c>
      <c r="D11" s="2">
        <v>15649</v>
      </c>
      <c r="E11" s="27">
        <v>1.7000000000000001E-2</v>
      </c>
      <c r="F11" s="2">
        <v>362801</v>
      </c>
      <c r="G11" s="27">
        <v>0.01</v>
      </c>
    </row>
    <row r="12" spans="1:7" x14ac:dyDescent="0.3">
      <c r="A12" t="s">
        <v>2168</v>
      </c>
      <c r="B12" s="2">
        <v>82</v>
      </c>
      <c r="C12" s="27">
        <v>7.4450699110223352E-3</v>
      </c>
      <c r="D12" s="2">
        <v>89357</v>
      </c>
      <c r="E12" s="27">
        <v>9.6000000000000002E-2</v>
      </c>
      <c r="F12" s="2">
        <v>4861007</v>
      </c>
      <c r="G12" s="27">
        <v>0.13</v>
      </c>
    </row>
    <row r="13" spans="1:7" x14ac:dyDescent="0.3">
      <c r="A13" t="s">
        <v>2169</v>
      </c>
      <c r="B13" s="2">
        <v>5</v>
      </c>
      <c r="C13" s="27">
        <v>4.5396767750136192E-4</v>
      </c>
      <c r="D13" s="2">
        <v>1405</v>
      </c>
      <c r="E13" s="27">
        <v>2E-3</v>
      </c>
      <c r="F13" s="2">
        <v>144386</v>
      </c>
      <c r="G13" s="27">
        <v>4.0000000000000001E-3</v>
      </c>
    </row>
    <row r="14" spans="1:7" x14ac:dyDescent="0.3">
      <c r="A14" t="s">
        <v>2170</v>
      </c>
      <c r="B14" s="2">
        <v>4465</v>
      </c>
      <c r="C14" s="27">
        <v>0.40539313600871618</v>
      </c>
      <c r="D14" s="2">
        <v>217085</v>
      </c>
      <c r="E14" s="27">
        <v>0.23300000000000001</v>
      </c>
      <c r="F14" s="2">
        <v>6317372</v>
      </c>
      <c r="G14" s="27">
        <v>0.17</v>
      </c>
    </row>
    <row r="15" spans="1:7" x14ac:dyDescent="0.3">
      <c r="A15" t="s">
        <v>1755</v>
      </c>
      <c r="B15" s="2">
        <v>379</v>
      </c>
      <c r="C15" s="27">
        <v>3.4410749954603234E-2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2171</v>
      </c>
      <c r="B17" s="122"/>
      <c r="C17" s="122"/>
      <c r="D17" s="122"/>
      <c r="E17" s="122"/>
      <c r="F17" s="122"/>
      <c r="G17" s="122"/>
    </row>
    <row r="18" spans="1:9" x14ac:dyDescent="0.3">
      <c r="A18" t="s">
        <v>2164</v>
      </c>
      <c r="B18" s="2">
        <v>11014</v>
      </c>
      <c r="C18" s="27"/>
      <c r="D18" s="2">
        <v>930450</v>
      </c>
      <c r="E18" s="27"/>
      <c r="F18" s="2">
        <v>37253956</v>
      </c>
      <c r="G18" s="27"/>
    </row>
    <row r="19" spans="1:9" x14ac:dyDescent="0.3">
      <c r="A19" t="s">
        <v>2172</v>
      </c>
      <c r="B19" s="2">
        <v>371</v>
      </c>
      <c r="C19" s="27">
        <v>3.3684401670601057E-2</v>
      </c>
      <c r="D19" s="2">
        <v>462380</v>
      </c>
      <c r="E19" s="27">
        <v>0.497</v>
      </c>
      <c r="F19" s="2">
        <v>23240237</v>
      </c>
      <c r="G19" s="27">
        <v>0.624</v>
      </c>
    </row>
    <row r="20" spans="1:9" x14ac:dyDescent="0.3">
      <c r="A20" t="s">
        <v>2173</v>
      </c>
      <c r="B20" s="2">
        <v>243</v>
      </c>
      <c r="C20" s="27">
        <v>2.2062829126566187E-2</v>
      </c>
      <c r="D20" s="2">
        <v>304522</v>
      </c>
      <c r="E20" s="27">
        <v>0.32700000000000001</v>
      </c>
      <c r="F20" s="2">
        <v>14956253</v>
      </c>
      <c r="G20" s="27">
        <v>0.40100000000000002</v>
      </c>
    </row>
    <row r="21" spans="1:9" x14ac:dyDescent="0.3">
      <c r="A21" t="s">
        <v>2174</v>
      </c>
      <c r="B21" s="2">
        <v>28</v>
      </c>
      <c r="C21" s="27">
        <v>2.5422189940076268E-3</v>
      </c>
      <c r="D21" s="2">
        <v>45005</v>
      </c>
      <c r="E21" s="27">
        <v>4.8000000000000001E-2</v>
      </c>
      <c r="F21" s="2">
        <v>2163804</v>
      </c>
      <c r="G21" s="27">
        <v>5.8000000000000003E-2</v>
      </c>
      <c r="I21" s="2"/>
    </row>
    <row r="22" spans="1:9" x14ac:dyDescent="0.3">
      <c r="A22" t="s">
        <v>2175</v>
      </c>
      <c r="B22" s="2">
        <v>26</v>
      </c>
      <c r="C22" s="27">
        <v>2.360631923007082E-3</v>
      </c>
      <c r="D22" s="2">
        <v>5979</v>
      </c>
      <c r="E22" s="27">
        <v>6.0000000000000001E-3</v>
      </c>
      <c r="F22" s="2">
        <v>162250</v>
      </c>
      <c r="G22" s="27">
        <v>4.0000000000000001E-3</v>
      </c>
    </row>
    <row r="23" spans="1:9" x14ac:dyDescent="0.3">
      <c r="A23" t="s">
        <v>2176</v>
      </c>
      <c r="B23" s="2">
        <v>43</v>
      </c>
      <c r="C23" s="27">
        <v>3.9041220265117124E-3</v>
      </c>
      <c r="D23" s="2">
        <v>86856</v>
      </c>
      <c r="E23" s="27">
        <v>9.2999999999999999E-2</v>
      </c>
      <c r="F23" s="2">
        <v>4775070</v>
      </c>
      <c r="G23" s="27">
        <v>0.128</v>
      </c>
    </row>
    <row r="24" spans="1:9" x14ac:dyDescent="0.3">
      <c r="A24" t="s">
        <v>2177</v>
      </c>
      <c r="B24" s="2">
        <v>1</v>
      </c>
      <c r="C24" s="27">
        <v>9.0793535500272376E-5</v>
      </c>
      <c r="D24" s="2">
        <v>1066</v>
      </c>
      <c r="E24" s="27">
        <v>1E-3</v>
      </c>
      <c r="F24" s="2">
        <v>128577</v>
      </c>
      <c r="G24" s="27">
        <v>3.0000000000000001E-3</v>
      </c>
    </row>
    <row r="25" spans="1:9" x14ac:dyDescent="0.3">
      <c r="A25" t="s">
        <v>2178</v>
      </c>
      <c r="B25" s="2">
        <v>20</v>
      </c>
      <c r="C25" s="27">
        <v>1.8158707100054477E-3</v>
      </c>
      <c r="D25" s="2">
        <v>1744</v>
      </c>
      <c r="E25" s="27">
        <v>2E-3</v>
      </c>
      <c r="F25" s="2">
        <v>85587</v>
      </c>
      <c r="G25" s="27">
        <v>2E-3</v>
      </c>
    </row>
    <row r="26" spans="1:9" x14ac:dyDescent="0.3">
      <c r="A26" t="s">
        <v>1762</v>
      </c>
      <c r="B26" s="2">
        <v>10</v>
      </c>
      <c r="C26" s="27">
        <v>9.0793535500272385E-4</v>
      </c>
      <c r="D26" s="2">
        <v>17208</v>
      </c>
      <c r="E26" s="27">
        <v>1.7999999999999999E-2</v>
      </c>
      <c r="F26" s="2">
        <v>968696</v>
      </c>
      <c r="G26" s="27">
        <v>2.5999999999999999E-2</v>
      </c>
    </row>
    <row r="27" spans="1:9" x14ac:dyDescent="0.3">
      <c r="A27" t="s">
        <v>2179</v>
      </c>
      <c r="B27" s="2">
        <v>10643</v>
      </c>
      <c r="C27" s="27">
        <v>0.96631559832939895</v>
      </c>
      <c r="D27" s="2">
        <v>468070</v>
      </c>
      <c r="E27" s="27">
        <v>0.503</v>
      </c>
      <c r="F27" s="2">
        <v>14013719</v>
      </c>
      <c r="G27" s="27">
        <v>0.376</v>
      </c>
    </row>
    <row r="28" spans="1:9" x14ac:dyDescent="0.3">
      <c r="A28" t="s">
        <v>2173</v>
      </c>
      <c r="B28" s="2">
        <v>5580</v>
      </c>
      <c r="C28" s="27">
        <v>0.50662792809151991</v>
      </c>
      <c r="D28" s="2">
        <v>210623</v>
      </c>
      <c r="E28" s="27">
        <v>0.22600000000000001</v>
      </c>
      <c r="F28" s="2">
        <v>6497681</v>
      </c>
      <c r="G28" s="27">
        <v>0.17399999999999999</v>
      </c>
    </row>
    <row r="29" spans="1:9" x14ac:dyDescent="0.3">
      <c r="A29" t="s">
        <v>2174</v>
      </c>
      <c r="B29" s="2">
        <v>79</v>
      </c>
      <c r="C29" s="27">
        <v>7.1726893045215177E-3</v>
      </c>
      <c r="D29" s="2">
        <v>4518</v>
      </c>
      <c r="E29" s="27">
        <v>5.0000000000000001E-3</v>
      </c>
      <c r="F29" s="2">
        <v>135268</v>
      </c>
      <c r="G29" s="27">
        <v>4.0000000000000001E-3</v>
      </c>
    </row>
    <row r="30" spans="1:9" x14ac:dyDescent="0.3">
      <c r="A30" t="s">
        <v>2175</v>
      </c>
      <c r="B30" s="2">
        <v>127</v>
      </c>
      <c r="C30" s="27">
        <v>1.1530779008534593E-2</v>
      </c>
      <c r="D30" s="2">
        <v>9670</v>
      </c>
      <c r="E30" s="27">
        <v>0.01</v>
      </c>
      <c r="F30" s="2">
        <v>200551</v>
      </c>
      <c r="G30" s="27">
        <v>5.0000000000000001E-3</v>
      </c>
    </row>
    <row r="31" spans="1:9" x14ac:dyDescent="0.3">
      <c r="A31" t="s">
        <v>2176</v>
      </c>
      <c r="B31" s="2">
        <v>39</v>
      </c>
      <c r="C31" s="27">
        <v>3.5409478845106227E-3</v>
      </c>
      <c r="D31" s="2">
        <v>2501</v>
      </c>
      <c r="E31" s="27">
        <v>3.0000000000000001E-3</v>
      </c>
      <c r="F31" s="2">
        <v>85937</v>
      </c>
      <c r="G31" s="27">
        <v>2E-3</v>
      </c>
    </row>
    <row r="32" spans="1:9" x14ac:dyDescent="0.3">
      <c r="A32" t="s">
        <v>2177</v>
      </c>
      <c r="B32" s="2">
        <v>4</v>
      </c>
      <c r="C32" s="27">
        <v>3.6317414200108951E-4</v>
      </c>
      <c r="D32" s="2">
        <v>339</v>
      </c>
      <c r="E32" s="27">
        <v>0</v>
      </c>
      <c r="F32" s="2">
        <v>15809</v>
      </c>
      <c r="G32" s="27">
        <v>0</v>
      </c>
    </row>
    <row r="33" spans="1:7" x14ac:dyDescent="0.3">
      <c r="A33" t="s">
        <v>2178</v>
      </c>
      <c r="B33" s="2">
        <v>4445</v>
      </c>
      <c r="C33" s="27">
        <v>0.40357726529871074</v>
      </c>
      <c r="D33" s="2">
        <v>215341</v>
      </c>
      <c r="E33" s="27">
        <v>0.23100000000000001</v>
      </c>
      <c r="F33" s="2">
        <v>6231785</v>
      </c>
      <c r="G33" s="27">
        <v>0.16700000000000001</v>
      </c>
    </row>
    <row r="34" spans="1:7" x14ac:dyDescent="0.3">
      <c r="A34" t="s">
        <v>1762</v>
      </c>
      <c r="B34" s="2">
        <v>369</v>
      </c>
      <c r="C34" s="27">
        <v>3.3502814599600507E-2</v>
      </c>
      <c r="D34" s="2">
        <v>25078</v>
      </c>
      <c r="E34" s="27">
        <v>2.7E-2</v>
      </c>
      <c r="F34" s="2">
        <v>846688</v>
      </c>
      <c r="G34" s="27">
        <v>2.3E-2</v>
      </c>
    </row>
    <row r="35" spans="1:7" x14ac:dyDescent="0.3">
      <c r="A35" s="123"/>
      <c r="B35" s="123"/>
      <c r="C35" s="123"/>
      <c r="D35" s="123"/>
      <c r="E35" s="123"/>
      <c r="F35" s="123"/>
      <c r="G35" s="123"/>
    </row>
    <row r="36" spans="1:7" x14ac:dyDescent="0.3">
      <c r="A36" s="122" t="s">
        <v>2180</v>
      </c>
      <c r="B36" s="122"/>
      <c r="C36" s="122"/>
      <c r="D36" s="122"/>
      <c r="E36" s="122"/>
      <c r="F36" s="122"/>
      <c r="G36" s="122"/>
    </row>
    <row r="37" spans="1:7" x14ac:dyDescent="0.3">
      <c r="A37" t="s">
        <v>2181</v>
      </c>
      <c r="B37" s="2">
        <v>2424</v>
      </c>
      <c r="C37" s="27"/>
      <c r="D37" s="2">
        <v>289391</v>
      </c>
      <c r="E37" s="27"/>
      <c r="F37" s="2">
        <v>12577498</v>
      </c>
      <c r="G37" s="27"/>
    </row>
    <row r="38" spans="1:7" x14ac:dyDescent="0.3">
      <c r="A38" t="s">
        <v>2182</v>
      </c>
      <c r="B38" s="2">
        <v>2085</v>
      </c>
      <c r="C38" s="27">
        <v>0.86014851485148514</v>
      </c>
      <c r="D38" s="2">
        <v>214445</v>
      </c>
      <c r="E38" s="27">
        <v>0.74099999999999999</v>
      </c>
      <c r="F38" s="2">
        <v>8642473</v>
      </c>
      <c r="G38" s="27">
        <v>0.68700000000000006</v>
      </c>
    </row>
    <row r="39" spans="1:7" x14ac:dyDescent="0.3">
      <c r="A39" t="s">
        <v>2183</v>
      </c>
      <c r="B39" s="2">
        <v>1309</v>
      </c>
      <c r="C39" s="27">
        <v>0.54001650165016502</v>
      </c>
      <c r="D39" s="2">
        <v>144522</v>
      </c>
      <c r="E39" s="27">
        <v>0.499</v>
      </c>
      <c r="F39" s="2">
        <v>6213310</v>
      </c>
      <c r="G39" s="27">
        <v>0.49399999999999999</v>
      </c>
    </row>
    <row r="40" spans="1:7" x14ac:dyDescent="0.3">
      <c r="A40" t="s">
        <v>2184</v>
      </c>
      <c r="B40" s="2">
        <v>776</v>
      </c>
      <c r="C40" s="27">
        <v>0.32013201320132012</v>
      </c>
      <c r="D40" s="2">
        <v>69923</v>
      </c>
      <c r="E40" s="27">
        <v>0.24199999999999999</v>
      </c>
      <c r="F40" s="2">
        <v>2429163</v>
      </c>
      <c r="G40" s="27">
        <v>0.193</v>
      </c>
    </row>
    <row r="41" spans="1:7" x14ac:dyDescent="0.3">
      <c r="A41" t="s">
        <v>2185</v>
      </c>
      <c r="B41" s="2">
        <v>319</v>
      </c>
      <c r="C41" s="27">
        <v>0.1316006600660066</v>
      </c>
      <c r="D41" s="2">
        <v>21041</v>
      </c>
      <c r="E41" s="27">
        <v>7.2999999999999995E-2</v>
      </c>
      <c r="F41" s="2">
        <v>752347</v>
      </c>
      <c r="G41" s="27">
        <v>0.06</v>
      </c>
    </row>
    <row r="42" spans="1:7" x14ac:dyDescent="0.3">
      <c r="A42" t="s">
        <v>2186</v>
      </c>
      <c r="B42" s="2">
        <v>457</v>
      </c>
      <c r="C42" s="27">
        <v>0.18853135313531352</v>
      </c>
      <c r="D42" s="2">
        <v>48882</v>
      </c>
      <c r="E42" s="27">
        <v>0.16900000000000001</v>
      </c>
      <c r="F42" s="2">
        <v>1676816</v>
      </c>
      <c r="G42" s="27">
        <v>0.13300000000000001</v>
      </c>
    </row>
    <row r="43" spans="1:7" x14ac:dyDescent="0.3">
      <c r="A43" t="s">
        <v>2187</v>
      </c>
      <c r="B43" s="2">
        <v>339</v>
      </c>
      <c r="C43" s="27">
        <v>0.13985148514851486</v>
      </c>
      <c r="D43" s="2">
        <v>74946</v>
      </c>
      <c r="E43" s="27">
        <v>0.25900000000000001</v>
      </c>
      <c r="F43" s="2">
        <v>3935025</v>
      </c>
      <c r="G43" s="27">
        <v>0.313</v>
      </c>
    </row>
    <row r="44" spans="1:7" x14ac:dyDescent="0.3">
      <c r="A44" t="s">
        <v>2188</v>
      </c>
      <c r="B44" s="2">
        <v>197</v>
      </c>
      <c r="C44" s="27">
        <v>8.1270627062706269E-2</v>
      </c>
      <c r="D44" s="2">
        <v>57312</v>
      </c>
      <c r="E44" s="27">
        <v>0.19800000000000001</v>
      </c>
      <c r="F44" s="2">
        <v>2929442</v>
      </c>
      <c r="G44" s="27">
        <v>0.23300000000000001</v>
      </c>
    </row>
    <row r="45" spans="1:7" x14ac:dyDescent="0.3">
      <c r="A45" t="s">
        <v>2189</v>
      </c>
      <c r="B45" s="2">
        <v>142</v>
      </c>
      <c r="C45" s="27">
        <v>5.8580858085808582E-2</v>
      </c>
      <c r="D45" s="2">
        <v>17634</v>
      </c>
      <c r="E45" s="27">
        <v>6.0999999999999999E-2</v>
      </c>
      <c r="F45" s="2">
        <v>1005583</v>
      </c>
      <c r="G45" s="27">
        <v>0.08</v>
      </c>
    </row>
    <row r="46" spans="1:7" x14ac:dyDescent="0.3">
      <c r="A46" s="123"/>
      <c r="B46" s="123"/>
      <c r="C46" s="123"/>
      <c r="D46" s="123"/>
      <c r="E46" s="123"/>
      <c r="F46" s="123"/>
      <c r="G46" s="123"/>
    </row>
    <row r="47" spans="1:7" x14ac:dyDescent="0.3">
      <c r="A47" s="122" t="s">
        <v>2190</v>
      </c>
      <c r="B47" s="122"/>
      <c r="C47" s="122"/>
      <c r="D47" s="122"/>
      <c r="E47" s="122"/>
      <c r="F47" s="122"/>
      <c r="G47" s="122"/>
    </row>
    <row r="48" spans="1:7" x14ac:dyDescent="0.3">
      <c r="A48" t="s">
        <v>192</v>
      </c>
      <c r="B48" s="2">
        <v>2556</v>
      </c>
      <c r="C48" s="27"/>
      <c r="D48" s="2">
        <v>315531</v>
      </c>
      <c r="E48" s="27"/>
      <c r="F48" s="2">
        <v>13680081</v>
      </c>
      <c r="G48" s="27"/>
    </row>
    <row r="49" spans="1:7" x14ac:dyDescent="0.3">
      <c r="A49" s="123"/>
      <c r="B49" s="123"/>
      <c r="C49" s="123"/>
      <c r="D49" s="123"/>
      <c r="E49" s="123"/>
      <c r="F49" s="123"/>
      <c r="G49" s="123"/>
    </row>
    <row r="50" spans="1:7" x14ac:dyDescent="0.3">
      <c r="A50" s="122" t="s">
        <v>2191</v>
      </c>
      <c r="B50" s="122"/>
      <c r="C50" s="122"/>
      <c r="D50" s="122"/>
      <c r="E50" s="122"/>
      <c r="F50" s="122"/>
      <c r="G50" s="122"/>
    </row>
    <row r="51" spans="1:7" x14ac:dyDescent="0.3">
      <c r="A51" t="s">
        <v>2192</v>
      </c>
      <c r="B51" s="2">
        <v>2424</v>
      </c>
      <c r="C51" s="27"/>
      <c r="D51" s="2">
        <v>289391</v>
      </c>
      <c r="E51" s="27"/>
      <c r="F51" s="2">
        <v>12577498</v>
      </c>
      <c r="G51" s="27"/>
    </row>
    <row r="52" spans="1:7" x14ac:dyDescent="0.3">
      <c r="A52" t="s">
        <v>2193</v>
      </c>
      <c r="B52" s="2">
        <v>817</v>
      </c>
      <c r="C52" s="27">
        <v>0.33704620462046203</v>
      </c>
      <c r="D52" s="2">
        <v>121604</v>
      </c>
      <c r="E52" s="27">
        <v>0.42</v>
      </c>
      <c r="F52" s="2">
        <v>5465345</v>
      </c>
      <c r="G52" s="27">
        <v>0.435</v>
      </c>
    </row>
    <row r="53" spans="1:7" x14ac:dyDescent="0.3">
      <c r="A53" t="s">
        <v>2194</v>
      </c>
      <c r="B53" s="2">
        <v>239</v>
      </c>
      <c r="C53" s="27">
        <v>9.8597359735973597E-2</v>
      </c>
      <c r="D53" s="2">
        <v>37087</v>
      </c>
      <c r="E53" s="27">
        <v>0.128</v>
      </c>
      <c r="F53" s="2">
        <v>1570026</v>
      </c>
      <c r="G53" s="27">
        <v>0.125</v>
      </c>
    </row>
    <row r="54" spans="1:7" x14ac:dyDescent="0.3">
      <c r="A54" t="s">
        <v>2195</v>
      </c>
      <c r="B54" s="2">
        <v>1368</v>
      </c>
      <c r="C54" s="27">
        <v>0.5643564356435643</v>
      </c>
      <c r="D54" s="2">
        <v>130700</v>
      </c>
      <c r="E54" s="27">
        <v>0.45200000000000001</v>
      </c>
      <c r="F54" s="2">
        <v>5542127</v>
      </c>
      <c r="G54" s="27">
        <v>0.441</v>
      </c>
    </row>
    <row r="55" spans="1:7" x14ac:dyDescent="0.3">
      <c r="A55" s="202"/>
      <c r="B55" s="202"/>
      <c r="C55" s="202"/>
      <c r="D55" s="202"/>
      <c r="E55" s="202"/>
      <c r="F55" s="202"/>
      <c r="G55" s="202"/>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88" t="s">
        <v>2196</v>
      </c>
      <c r="C1" s="388"/>
      <c r="D1" s="388"/>
      <c r="E1" s="388"/>
      <c r="F1" s="388"/>
      <c r="G1" s="388"/>
    </row>
    <row r="2" spans="1:7" x14ac:dyDescent="0.3">
      <c r="A2" t="s">
        <v>190</v>
      </c>
      <c r="B2" s="389" t="str">
        <f>Population!B3</f>
        <v>City of Mendota</v>
      </c>
      <c r="C2" s="389"/>
      <c r="D2" s="389" t="str">
        <f>Population!B4</f>
        <v>Fresno County</v>
      </c>
      <c r="E2" s="389"/>
      <c r="F2" s="389" t="s">
        <v>191</v>
      </c>
      <c r="G2" s="389"/>
    </row>
    <row r="3" spans="1:7" x14ac:dyDescent="0.3">
      <c r="A3" s="18"/>
      <c r="B3" s="18"/>
      <c r="C3" s="18"/>
      <c r="D3" s="18"/>
      <c r="E3" s="18"/>
      <c r="F3" s="18"/>
      <c r="G3" s="18"/>
    </row>
    <row r="4" spans="1:7" x14ac:dyDescent="0.3">
      <c r="A4" s="122" t="s">
        <v>2162</v>
      </c>
      <c r="B4" s="122"/>
      <c r="C4" s="122"/>
      <c r="D4" s="122"/>
      <c r="E4" s="122"/>
      <c r="F4" s="122"/>
      <c r="G4" s="122"/>
    </row>
    <row r="5" spans="1:7" x14ac:dyDescent="0.3">
      <c r="A5" t="s">
        <v>192</v>
      </c>
      <c r="B5" s="2">
        <v>7890</v>
      </c>
      <c r="C5" s="27" t="s">
        <v>190</v>
      </c>
      <c r="D5" s="2">
        <v>799407</v>
      </c>
      <c r="E5" s="27"/>
      <c r="F5" s="2">
        <v>33871648</v>
      </c>
      <c r="G5" s="27"/>
    </row>
    <row r="6" spans="1:7" x14ac:dyDescent="0.3">
      <c r="A6" s="18"/>
      <c r="B6" s="18"/>
      <c r="C6" s="18"/>
      <c r="D6" s="18"/>
      <c r="E6" s="18"/>
      <c r="F6" s="18"/>
      <c r="G6" s="18"/>
    </row>
    <row r="7" spans="1:7" x14ac:dyDescent="0.3">
      <c r="A7" s="122" t="s">
        <v>2197</v>
      </c>
      <c r="B7" s="122"/>
      <c r="C7" s="122"/>
      <c r="D7" s="122"/>
      <c r="E7" s="122"/>
      <c r="F7" s="122"/>
      <c r="G7" s="122"/>
    </row>
    <row r="8" spans="1:7" x14ac:dyDescent="0.3">
      <c r="A8" t="s">
        <v>192</v>
      </c>
      <c r="B8" s="2">
        <v>7890</v>
      </c>
      <c r="C8" s="27" t="s">
        <v>190</v>
      </c>
      <c r="D8" s="2">
        <v>799407</v>
      </c>
      <c r="E8" s="27"/>
      <c r="F8" s="2">
        <v>33871648</v>
      </c>
      <c r="G8" s="27"/>
    </row>
    <row r="9" spans="1:7" x14ac:dyDescent="0.3">
      <c r="A9" t="s">
        <v>2165</v>
      </c>
      <c r="B9" s="2">
        <v>2156</v>
      </c>
      <c r="C9" s="27">
        <v>0.27325728770595692</v>
      </c>
      <c r="D9" s="2">
        <v>434045</v>
      </c>
      <c r="E9" s="27">
        <v>0.54300000000000004</v>
      </c>
      <c r="F9" s="2">
        <v>20170059</v>
      </c>
      <c r="G9" s="27">
        <v>0.59499999999999997</v>
      </c>
    </row>
    <row r="10" spans="1:7" x14ac:dyDescent="0.3">
      <c r="A10" t="s">
        <v>2166</v>
      </c>
      <c r="B10" s="2">
        <v>52</v>
      </c>
      <c r="C10" s="27">
        <v>6.5906210392902408E-3</v>
      </c>
      <c r="D10" s="2">
        <v>42337</v>
      </c>
      <c r="E10" s="27">
        <v>5.2999999999999999E-2</v>
      </c>
      <c r="F10" s="2">
        <v>2263882</v>
      </c>
      <c r="G10" s="27">
        <v>6.7000000000000004E-2</v>
      </c>
    </row>
    <row r="11" spans="1:7" x14ac:dyDescent="0.3">
      <c r="A11" t="s">
        <v>2167</v>
      </c>
      <c r="B11" s="2">
        <v>103</v>
      </c>
      <c r="C11" s="27">
        <v>1.3054499366286439E-2</v>
      </c>
      <c r="D11" s="2">
        <v>12790</v>
      </c>
      <c r="E11" s="27">
        <v>1.6E-2</v>
      </c>
      <c r="F11" s="2">
        <v>333346</v>
      </c>
      <c r="G11" s="27">
        <v>0.01</v>
      </c>
    </row>
    <row r="12" spans="1:7" x14ac:dyDescent="0.3">
      <c r="A12" t="s">
        <v>2168</v>
      </c>
      <c r="B12" s="2">
        <v>57</v>
      </c>
      <c r="C12" s="27">
        <v>7.2243346007604559E-3</v>
      </c>
      <c r="D12" s="2">
        <v>64362</v>
      </c>
      <c r="E12" s="27">
        <v>8.1000000000000003E-2</v>
      </c>
      <c r="F12" s="2">
        <v>3697513</v>
      </c>
      <c r="G12" s="27">
        <v>0.109</v>
      </c>
    </row>
    <row r="13" spans="1:7" x14ac:dyDescent="0.3">
      <c r="A13" t="s">
        <v>2169</v>
      </c>
      <c r="B13" s="2">
        <v>13</v>
      </c>
      <c r="C13" s="27">
        <v>1.6476552598225602E-3</v>
      </c>
      <c r="D13" s="2">
        <v>1000</v>
      </c>
      <c r="E13" s="27">
        <v>1E-3</v>
      </c>
      <c r="F13" s="2">
        <v>116961</v>
      </c>
      <c r="G13" s="27">
        <v>3.0000000000000001E-3</v>
      </c>
    </row>
    <row r="14" spans="1:7" x14ac:dyDescent="0.3">
      <c r="A14" t="s">
        <v>2198</v>
      </c>
      <c r="B14" s="2">
        <v>4980</v>
      </c>
      <c r="C14" s="27">
        <v>0.63117870722433456</v>
      </c>
      <c r="D14" s="2">
        <v>207061</v>
      </c>
      <c r="E14" s="27">
        <v>0.25900000000000001</v>
      </c>
      <c r="F14" s="2">
        <v>5682241</v>
      </c>
      <c r="G14" s="27">
        <v>0.16800000000000001</v>
      </c>
    </row>
    <row r="15" spans="1:7" x14ac:dyDescent="0.3">
      <c r="A15" t="s">
        <v>2199</v>
      </c>
      <c r="B15" s="2">
        <v>529</v>
      </c>
      <c r="C15" s="27">
        <v>6.7046894803548793E-2</v>
      </c>
      <c r="D15" s="2">
        <v>37812</v>
      </c>
      <c r="E15" s="27">
        <v>4.7E-2</v>
      </c>
      <c r="F15" s="2">
        <v>1607646</v>
      </c>
      <c r="G15" s="27">
        <v>4.7E-2</v>
      </c>
    </row>
    <row r="16" spans="1:7" x14ac:dyDescent="0.3">
      <c r="A16" s="18"/>
      <c r="B16" s="18"/>
      <c r="C16" s="18"/>
      <c r="D16" s="18"/>
      <c r="E16" s="18"/>
      <c r="F16" s="18"/>
      <c r="G16" s="18"/>
    </row>
    <row r="17" spans="1:7" x14ac:dyDescent="0.3">
      <c r="A17" s="122" t="s">
        <v>2200</v>
      </c>
      <c r="B17" s="122"/>
      <c r="C17" s="122"/>
      <c r="D17" s="122"/>
      <c r="E17" s="122"/>
      <c r="F17" s="122"/>
      <c r="G17" s="122"/>
    </row>
    <row r="18" spans="1:7" x14ac:dyDescent="0.3">
      <c r="A18" t="s">
        <v>192</v>
      </c>
      <c r="B18" s="2">
        <v>7890</v>
      </c>
      <c r="C18" s="27" t="s">
        <v>190</v>
      </c>
      <c r="D18" s="2">
        <v>799407</v>
      </c>
      <c r="E18" s="27"/>
      <c r="F18" s="2">
        <v>33871648</v>
      </c>
      <c r="G18" s="27"/>
    </row>
    <row r="19" spans="1:7" x14ac:dyDescent="0.3">
      <c r="A19" t="s">
        <v>1758</v>
      </c>
      <c r="B19" s="2">
        <v>422</v>
      </c>
      <c r="C19" s="27">
        <v>5.3485424588086188E-2</v>
      </c>
      <c r="D19" s="2">
        <v>447771</v>
      </c>
      <c r="E19" s="27">
        <v>0.56000000000000005</v>
      </c>
      <c r="F19" s="2">
        <v>22905092</v>
      </c>
      <c r="G19" s="27">
        <v>0.67600000000000005</v>
      </c>
    </row>
    <row r="20" spans="1:7" x14ac:dyDescent="0.3">
      <c r="A20" t="s">
        <v>2173</v>
      </c>
      <c r="B20" s="2">
        <v>248</v>
      </c>
      <c r="C20" s="27">
        <v>3.1432192648922684E-2</v>
      </c>
      <c r="D20" s="2">
        <v>317522</v>
      </c>
      <c r="E20" s="27">
        <v>0.39700000000000002</v>
      </c>
      <c r="F20" s="2">
        <v>15816790</v>
      </c>
      <c r="G20" s="27">
        <v>0.46700000000000003</v>
      </c>
    </row>
    <row r="21" spans="1:7" x14ac:dyDescent="0.3">
      <c r="A21" t="s">
        <v>2174</v>
      </c>
      <c r="B21" s="2">
        <v>38</v>
      </c>
      <c r="C21" s="27">
        <v>4.8162230671736379E-3</v>
      </c>
      <c r="D21" s="2">
        <v>40291</v>
      </c>
      <c r="E21" s="27">
        <v>0.05</v>
      </c>
      <c r="F21" s="2">
        <v>2181926</v>
      </c>
      <c r="G21" s="27">
        <v>6.4000000000000001E-2</v>
      </c>
    </row>
    <row r="22" spans="1:7" x14ac:dyDescent="0.3">
      <c r="A22" t="s">
        <v>2175</v>
      </c>
      <c r="B22" s="2">
        <v>32</v>
      </c>
      <c r="C22" s="27">
        <v>4.0557667934093787E-3</v>
      </c>
      <c r="D22" s="2">
        <v>6223</v>
      </c>
      <c r="E22" s="27">
        <v>8.0000000000000002E-3</v>
      </c>
      <c r="F22" s="2">
        <v>178984</v>
      </c>
      <c r="G22" s="27">
        <v>5.0000000000000001E-3</v>
      </c>
    </row>
    <row r="23" spans="1:7" x14ac:dyDescent="0.3">
      <c r="A23" t="s">
        <v>2176</v>
      </c>
      <c r="B23" s="2">
        <v>57</v>
      </c>
      <c r="C23" s="27">
        <v>7.2243346007604559E-3</v>
      </c>
      <c r="D23" s="2">
        <v>63029</v>
      </c>
      <c r="E23" s="27">
        <v>7.9000000000000001E-2</v>
      </c>
      <c r="F23" s="2">
        <v>3648860</v>
      </c>
      <c r="G23" s="27">
        <v>0.108</v>
      </c>
    </row>
    <row r="24" spans="1:7" x14ac:dyDescent="0.3">
      <c r="A24" t="s">
        <v>2177</v>
      </c>
      <c r="B24" s="2">
        <v>0</v>
      </c>
      <c r="C24" s="27">
        <v>0</v>
      </c>
      <c r="D24" s="2">
        <v>682</v>
      </c>
      <c r="E24" s="27">
        <v>1E-3</v>
      </c>
      <c r="F24" s="2">
        <v>103736</v>
      </c>
      <c r="G24" s="27">
        <v>3.0000000000000001E-3</v>
      </c>
    </row>
    <row r="25" spans="1:7" x14ac:dyDescent="0.3">
      <c r="A25" t="s">
        <v>2201</v>
      </c>
      <c r="B25" s="2">
        <v>7</v>
      </c>
      <c r="C25" s="27">
        <v>8.871989860583017E-4</v>
      </c>
      <c r="D25" s="2">
        <v>1451</v>
      </c>
      <c r="E25" s="27">
        <v>2E-3</v>
      </c>
      <c r="F25" s="2">
        <v>71681</v>
      </c>
      <c r="G25" s="27">
        <v>2E-3</v>
      </c>
    </row>
    <row r="26" spans="1:7" x14ac:dyDescent="0.3">
      <c r="A26" t="s">
        <v>2202</v>
      </c>
      <c r="B26" s="2">
        <v>40</v>
      </c>
      <c r="C26" s="27">
        <v>5.0697084917617234E-3</v>
      </c>
      <c r="D26" s="2">
        <v>18573</v>
      </c>
      <c r="E26" s="27">
        <v>2.3E-2</v>
      </c>
      <c r="F26" s="2">
        <v>903115</v>
      </c>
      <c r="G26" s="27">
        <v>2.7E-2</v>
      </c>
    </row>
    <row r="27" spans="1:7" x14ac:dyDescent="0.3">
      <c r="A27" t="s">
        <v>264</v>
      </c>
      <c r="B27" s="2">
        <v>7468</v>
      </c>
      <c r="C27" s="27">
        <v>0.94651457541191386</v>
      </c>
      <c r="D27" s="2">
        <v>351636</v>
      </c>
      <c r="E27" s="27">
        <v>0.44</v>
      </c>
      <c r="F27" s="2">
        <v>10966556</v>
      </c>
      <c r="G27" s="27">
        <v>0.32400000000000001</v>
      </c>
    </row>
    <row r="28" spans="1:7" x14ac:dyDescent="0.3">
      <c r="A28" t="s">
        <v>2173</v>
      </c>
      <c r="B28" s="2">
        <v>1908</v>
      </c>
      <c r="C28" s="27">
        <v>0.24182509505703423</v>
      </c>
      <c r="D28" s="2">
        <v>116523</v>
      </c>
      <c r="E28" s="27">
        <v>0.14599999999999999</v>
      </c>
      <c r="F28" s="2">
        <v>4353269</v>
      </c>
      <c r="G28" s="27">
        <v>0.129</v>
      </c>
    </row>
    <row r="29" spans="1:7" x14ac:dyDescent="0.3">
      <c r="A29" t="s">
        <v>2174</v>
      </c>
      <c r="B29" s="2">
        <v>14</v>
      </c>
      <c r="C29" s="27">
        <v>1.7743979721166034E-3</v>
      </c>
      <c r="D29" s="2">
        <v>2046</v>
      </c>
      <c r="E29" s="27">
        <v>3.0000000000000001E-3</v>
      </c>
      <c r="F29" s="2">
        <v>81956</v>
      </c>
      <c r="G29" s="27">
        <v>2E-3</v>
      </c>
    </row>
    <row r="30" spans="1:7" x14ac:dyDescent="0.3">
      <c r="A30" t="s">
        <v>2175</v>
      </c>
      <c r="B30" s="2">
        <v>71</v>
      </c>
      <c r="C30" s="27">
        <v>8.9987325728770589E-3</v>
      </c>
      <c r="D30" s="2">
        <v>6567</v>
      </c>
      <c r="E30" s="27">
        <v>8.0000000000000002E-3</v>
      </c>
      <c r="F30" s="2">
        <v>154362</v>
      </c>
      <c r="G30" s="27">
        <v>5.0000000000000001E-3</v>
      </c>
    </row>
    <row r="31" spans="1:7" x14ac:dyDescent="0.3">
      <c r="A31" t="s">
        <v>2176</v>
      </c>
      <c r="B31" s="2">
        <v>0</v>
      </c>
      <c r="C31" s="27">
        <v>0</v>
      </c>
      <c r="D31" s="2">
        <v>1333</v>
      </c>
      <c r="E31" s="27">
        <v>2E-3</v>
      </c>
      <c r="F31" s="2">
        <v>48653</v>
      </c>
      <c r="G31" s="27">
        <v>1E-3</v>
      </c>
    </row>
    <row r="32" spans="1:7" x14ac:dyDescent="0.3">
      <c r="A32" t="s">
        <v>2177</v>
      </c>
      <c r="B32" s="2">
        <v>13</v>
      </c>
      <c r="C32" s="27">
        <v>1.6476552598225602E-3</v>
      </c>
      <c r="D32" s="2">
        <v>318</v>
      </c>
      <c r="E32" s="27">
        <v>0</v>
      </c>
      <c r="F32" s="2">
        <v>13225</v>
      </c>
      <c r="G32" s="27">
        <v>0</v>
      </c>
    </row>
    <row r="33" spans="1:7" x14ac:dyDescent="0.3">
      <c r="A33" t="s">
        <v>2201</v>
      </c>
      <c r="B33" s="2">
        <v>4973</v>
      </c>
      <c r="C33" s="27">
        <v>0.63029150823827629</v>
      </c>
      <c r="D33" s="2">
        <v>205610</v>
      </c>
      <c r="E33" s="27">
        <v>0.25700000000000001</v>
      </c>
      <c r="F33" s="2">
        <v>5610560</v>
      </c>
      <c r="G33" s="27">
        <v>0.16600000000000001</v>
      </c>
    </row>
    <row r="34" spans="1:7" x14ac:dyDescent="0.3">
      <c r="A34" t="s">
        <v>2202</v>
      </c>
      <c r="B34" s="2">
        <v>489</v>
      </c>
      <c r="C34" s="27">
        <v>6.1977186311787072E-2</v>
      </c>
      <c r="D34" s="2">
        <v>19239</v>
      </c>
      <c r="E34" s="27">
        <v>2.4E-2</v>
      </c>
      <c r="F34" s="2">
        <v>704531</v>
      </c>
      <c r="G34" s="27">
        <v>2.1000000000000001E-2</v>
      </c>
    </row>
    <row r="35" spans="1:7" x14ac:dyDescent="0.3">
      <c r="A35" s="18"/>
      <c r="B35" s="18"/>
      <c r="C35" s="18"/>
      <c r="D35" s="18"/>
      <c r="E35" s="18"/>
      <c r="F35" s="18"/>
      <c r="G35" s="18"/>
    </row>
    <row r="36" spans="1:7" x14ac:dyDescent="0.3">
      <c r="A36" s="122" t="s">
        <v>2203</v>
      </c>
      <c r="B36" s="122"/>
      <c r="C36" s="122"/>
      <c r="D36" s="122"/>
      <c r="E36" s="122"/>
      <c r="F36" s="122"/>
      <c r="G36" s="122"/>
    </row>
    <row r="37" spans="1:7" x14ac:dyDescent="0.3">
      <c r="A37" t="s">
        <v>192</v>
      </c>
      <c r="B37" s="2">
        <v>1825</v>
      </c>
      <c r="C37" s="27" t="s">
        <v>190</v>
      </c>
      <c r="D37" s="2">
        <v>252940</v>
      </c>
      <c r="E37" s="27"/>
      <c r="F37" s="2">
        <v>11502870</v>
      </c>
      <c r="G37" s="27"/>
    </row>
    <row r="38" spans="1:7" x14ac:dyDescent="0.3">
      <c r="A38" s="18"/>
      <c r="B38" s="18"/>
      <c r="C38" s="18"/>
      <c r="D38" s="18"/>
      <c r="E38" s="18"/>
      <c r="F38" s="18"/>
      <c r="G38" s="18"/>
    </row>
    <row r="39" spans="1:7" x14ac:dyDescent="0.3">
      <c r="A39" s="122" t="s">
        <v>2190</v>
      </c>
      <c r="B39" s="122"/>
      <c r="C39" s="122"/>
      <c r="D39" s="122"/>
      <c r="E39" s="122"/>
      <c r="F39" s="122"/>
      <c r="G39" s="122"/>
    </row>
    <row r="40" spans="1:7" x14ac:dyDescent="0.3">
      <c r="A40" t="s">
        <v>192</v>
      </c>
      <c r="B40" s="2">
        <v>1878</v>
      </c>
      <c r="C40" s="27" t="s">
        <v>190</v>
      </c>
      <c r="D40" s="2">
        <v>270767</v>
      </c>
      <c r="E40" s="27"/>
      <c r="F40" s="2">
        <v>12214549</v>
      </c>
      <c r="G40" s="27"/>
    </row>
    <row r="41" spans="1:7" x14ac:dyDescent="0.3">
      <c r="A41" s="18"/>
      <c r="B41" s="18"/>
      <c r="C41" s="18"/>
      <c r="D41" s="18"/>
      <c r="E41" s="18"/>
      <c r="F41" s="18"/>
      <c r="G41" s="18"/>
    </row>
    <row r="42" spans="1:7" x14ac:dyDescent="0.3">
      <c r="A42" s="122" t="s">
        <v>2191</v>
      </c>
      <c r="B42" s="122"/>
      <c r="C42" s="122"/>
      <c r="D42" s="122"/>
      <c r="E42" s="122"/>
      <c r="F42" s="122"/>
      <c r="G42" s="122"/>
    </row>
    <row r="43" spans="1:7" x14ac:dyDescent="0.3">
      <c r="A43" t="s">
        <v>192</v>
      </c>
      <c r="B43" s="2">
        <v>1825</v>
      </c>
      <c r="C43" s="27" t="s">
        <v>190</v>
      </c>
      <c r="D43" s="2">
        <v>252940</v>
      </c>
      <c r="E43" s="27"/>
      <c r="F43" s="2">
        <v>11502870</v>
      </c>
      <c r="G43" s="27"/>
    </row>
    <row r="44" spans="1:7" x14ac:dyDescent="0.3">
      <c r="A44" t="s">
        <v>2204</v>
      </c>
      <c r="B44" s="2">
        <v>818</v>
      </c>
      <c r="C44" s="27">
        <v>0.4482191780821918</v>
      </c>
      <c r="D44" s="2">
        <v>142795</v>
      </c>
      <c r="E44" s="27">
        <v>0.56499999999999995</v>
      </c>
      <c r="F44" s="2">
        <v>6546334</v>
      </c>
      <c r="G44" s="27">
        <v>0.56899999999999995</v>
      </c>
    </row>
    <row r="45" spans="1:7" x14ac:dyDescent="0.3">
      <c r="A45" t="s">
        <v>2195</v>
      </c>
      <c r="B45" s="2">
        <v>1007</v>
      </c>
      <c r="C45" s="27">
        <v>0.5517808219178082</v>
      </c>
      <c r="D45" s="2">
        <v>110145</v>
      </c>
      <c r="E45" s="27">
        <v>0.435</v>
      </c>
      <c r="F45" s="2">
        <v>4956536</v>
      </c>
      <c r="G45" s="27">
        <v>0.43099999999999999</v>
      </c>
    </row>
    <row r="46" spans="1:7" x14ac:dyDescent="0.3">
      <c r="A46" s="18"/>
      <c r="B46" s="18"/>
      <c r="C46" s="18"/>
      <c r="D46" s="18"/>
      <c r="E46" s="18"/>
      <c r="F46" s="18"/>
      <c r="G46" s="18"/>
    </row>
    <row r="47" spans="1:7" x14ac:dyDescent="0.3">
      <c r="A47" s="122" t="s">
        <v>2205</v>
      </c>
      <c r="B47" s="122"/>
      <c r="C47" s="122"/>
      <c r="D47" s="122"/>
      <c r="E47" s="122"/>
      <c r="F47" s="122"/>
      <c r="G47" s="122"/>
    </row>
    <row r="48" spans="1:7" x14ac:dyDescent="0.3">
      <c r="A48" t="s">
        <v>2206</v>
      </c>
      <c r="B48" s="15">
        <v>447</v>
      </c>
      <c r="C48" s="27" t="s">
        <v>190</v>
      </c>
      <c r="D48" s="15">
        <v>805</v>
      </c>
      <c r="E48" s="27"/>
      <c r="F48" s="15">
        <v>1126</v>
      </c>
      <c r="G48" s="27"/>
    </row>
    <row r="49" spans="1:7" x14ac:dyDescent="0.3">
      <c r="A49" s="18"/>
      <c r="B49" s="18"/>
      <c r="C49" s="18"/>
      <c r="D49" s="18"/>
      <c r="E49" s="18"/>
      <c r="F49" s="18"/>
      <c r="G49" s="18"/>
    </row>
    <row r="50" spans="1:7" x14ac:dyDescent="0.3">
      <c r="A50" s="122" t="s">
        <v>2207</v>
      </c>
      <c r="B50" s="122"/>
      <c r="C50" s="122"/>
      <c r="D50" s="122"/>
      <c r="E50" s="122"/>
      <c r="F50" s="122"/>
      <c r="G50" s="122"/>
    </row>
    <row r="51" spans="1:7" x14ac:dyDescent="0.3">
      <c r="A51" t="s">
        <v>192</v>
      </c>
      <c r="B51" s="2">
        <v>1018</v>
      </c>
      <c r="C51" s="27" t="s">
        <v>190</v>
      </c>
      <c r="D51" s="2">
        <v>107575</v>
      </c>
      <c r="E51" s="27"/>
      <c r="F51" s="2">
        <v>4921581</v>
      </c>
      <c r="G51" s="27"/>
    </row>
    <row r="52" spans="1:7" x14ac:dyDescent="0.3">
      <c r="A52" t="s">
        <v>2208</v>
      </c>
      <c r="B52" s="2">
        <v>84</v>
      </c>
      <c r="C52" s="27">
        <v>8.2514734774066803E-2</v>
      </c>
      <c r="D52" s="2">
        <v>5423</v>
      </c>
      <c r="E52" s="27">
        <v>0.05</v>
      </c>
      <c r="F52" s="2">
        <v>236808</v>
      </c>
      <c r="G52" s="27">
        <v>4.8000000000000001E-2</v>
      </c>
    </row>
    <row r="53" spans="1:7" x14ac:dyDescent="0.3">
      <c r="A53" t="s">
        <v>2209</v>
      </c>
      <c r="B53" s="2">
        <v>134</v>
      </c>
      <c r="C53" s="27">
        <v>0.13163064833005894</v>
      </c>
      <c r="D53" s="2">
        <v>10253</v>
      </c>
      <c r="E53" s="27">
        <v>9.5000000000000001E-2</v>
      </c>
      <c r="F53" s="2">
        <v>482062</v>
      </c>
      <c r="G53" s="27">
        <v>9.8000000000000004E-2</v>
      </c>
    </row>
    <row r="54" spans="1:7" x14ac:dyDescent="0.3">
      <c r="A54" t="s">
        <v>2210</v>
      </c>
      <c r="B54" s="2">
        <v>160</v>
      </c>
      <c r="C54" s="27">
        <v>0.15717092337917485</v>
      </c>
      <c r="D54" s="2">
        <v>13419</v>
      </c>
      <c r="E54" s="27">
        <v>0.125</v>
      </c>
      <c r="F54" s="2">
        <v>668412</v>
      </c>
      <c r="G54" s="27">
        <v>0.13600000000000001</v>
      </c>
    </row>
    <row r="55" spans="1:7" x14ac:dyDescent="0.3">
      <c r="A55" t="s">
        <v>2211</v>
      </c>
      <c r="B55" s="2">
        <v>120</v>
      </c>
      <c r="C55" s="27">
        <v>0.11787819253438114</v>
      </c>
      <c r="D55" s="2">
        <v>12744</v>
      </c>
      <c r="E55" s="27">
        <v>0.11799999999999999</v>
      </c>
      <c r="F55" s="2">
        <v>645258</v>
      </c>
      <c r="G55" s="27">
        <v>0.13100000000000001</v>
      </c>
    </row>
    <row r="56" spans="1:7" x14ac:dyDescent="0.3">
      <c r="A56" t="s">
        <v>2212</v>
      </c>
      <c r="B56" s="2">
        <v>126</v>
      </c>
      <c r="C56" s="27">
        <v>0.1237721021611002</v>
      </c>
      <c r="D56" s="2">
        <v>10704</v>
      </c>
      <c r="E56" s="27">
        <v>0.1</v>
      </c>
      <c r="F56" s="2">
        <v>542046</v>
      </c>
      <c r="G56" s="27">
        <v>0.11</v>
      </c>
    </row>
    <row r="57" spans="1:7" x14ac:dyDescent="0.3">
      <c r="A57" t="s">
        <v>2213</v>
      </c>
      <c r="B57" s="2">
        <v>83</v>
      </c>
      <c r="C57" s="27">
        <v>8.1532416502946958E-2</v>
      </c>
      <c r="D57" s="2">
        <v>8675</v>
      </c>
      <c r="E57" s="27">
        <v>8.1000000000000003E-2</v>
      </c>
      <c r="F57" s="2">
        <v>401761</v>
      </c>
      <c r="G57" s="27">
        <v>8.2000000000000003E-2</v>
      </c>
    </row>
    <row r="58" spans="1:7" x14ac:dyDescent="0.3">
      <c r="A58" t="s">
        <v>2214</v>
      </c>
      <c r="B58" s="2">
        <v>57</v>
      </c>
      <c r="C58" s="27">
        <v>5.5992141453831044E-2</v>
      </c>
      <c r="D58" s="2">
        <v>6603</v>
      </c>
      <c r="E58" s="27">
        <v>6.0999999999999999E-2</v>
      </c>
      <c r="F58" s="2">
        <v>292315</v>
      </c>
      <c r="G58" s="27">
        <v>5.8999999999999997E-2</v>
      </c>
    </row>
    <row r="59" spans="1:7" x14ac:dyDescent="0.3">
      <c r="A59" t="s">
        <v>2215</v>
      </c>
      <c r="B59" s="2">
        <v>69</v>
      </c>
      <c r="C59" s="27">
        <v>6.777996070726916E-2</v>
      </c>
      <c r="D59" s="2">
        <v>9355</v>
      </c>
      <c r="E59" s="27">
        <v>8.6999999999999994E-2</v>
      </c>
      <c r="F59" s="2">
        <v>391662</v>
      </c>
      <c r="G59" s="27">
        <v>0.08</v>
      </c>
    </row>
    <row r="60" spans="1:7" x14ac:dyDescent="0.3">
      <c r="A60" t="s">
        <v>2216</v>
      </c>
      <c r="B60" s="2">
        <v>124</v>
      </c>
      <c r="C60" s="27">
        <v>0.12180746561886051</v>
      </c>
      <c r="D60" s="2">
        <v>23074</v>
      </c>
      <c r="E60" s="27">
        <v>0.214</v>
      </c>
      <c r="F60" s="2">
        <v>993957</v>
      </c>
      <c r="G60" s="27">
        <v>0.20200000000000001</v>
      </c>
    </row>
    <row r="61" spans="1:7" x14ac:dyDescent="0.3">
      <c r="A61" t="s">
        <v>2217</v>
      </c>
      <c r="B61" s="2">
        <v>61</v>
      </c>
      <c r="C61" s="27">
        <v>5.9921414538310409E-2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2218</v>
      </c>
      <c r="B63" s="122"/>
      <c r="C63" s="122"/>
      <c r="D63" s="122"/>
      <c r="E63" s="122"/>
      <c r="F63" s="122"/>
      <c r="G63" s="122"/>
    </row>
    <row r="64" spans="1:7" x14ac:dyDescent="0.3">
      <c r="A64" t="s">
        <v>2219</v>
      </c>
      <c r="B64" s="15">
        <v>80400</v>
      </c>
      <c r="C64" s="27" t="s">
        <v>190</v>
      </c>
      <c r="D64" s="15">
        <v>154651</v>
      </c>
      <c r="E64" s="27"/>
      <c r="F64" s="15">
        <v>299805</v>
      </c>
      <c r="G64" s="27"/>
    </row>
    <row r="65" spans="1:7" x14ac:dyDescent="0.3">
      <c r="A65" s="18"/>
      <c r="B65" s="18"/>
      <c r="C65" s="18"/>
      <c r="D65" s="18"/>
      <c r="E65" s="18"/>
      <c r="F65" s="18"/>
      <c r="G65" s="18"/>
    </row>
    <row r="66" spans="1:7" x14ac:dyDescent="0.3">
      <c r="A66" s="122" t="s">
        <v>2220</v>
      </c>
      <c r="B66" s="122"/>
      <c r="C66" s="122"/>
      <c r="D66" s="122"/>
      <c r="E66" s="122"/>
      <c r="F66" s="122"/>
      <c r="G66" s="122"/>
    </row>
    <row r="67" spans="1:7" x14ac:dyDescent="0.3">
      <c r="A67" t="s">
        <v>192</v>
      </c>
      <c r="B67" s="2">
        <v>727</v>
      </c>
      <c r="C67" s="27" t="s">
        <v>190</v>
      </c>
      <c r="D67" s="2">
        <v>124204</v>
      </c>
      <c r="E67" s="27"/>
      <c r="F67" s="2">
        <v>5527618</v>
      </c>
      <c r="G67" s="27"/>
    </row>
    <row r="68" spans="1:7" x14ac:dyDescent="0.3">
      <c r="A68" t="s">
        <v>2221</v>
      </c>
      <c r="B68" s="2">
        <v>530</v>
      </c>
      <c r="C68" s="27">
        <v>0.72902338376891329</v>
      </c>
      <c r="D68" s="2">
        <v>95662</v>
      </c>
      <c r="E68" s="27">
        <v>0.77</v>
      </c>
      <c r="F68" s="2">
        <v>4367361</v>
      </c>
      <c r="G68" s="27">
        <v>0.79</v>
      </c>
    </row>
    <row r="69" spans="1:7" x14ac:dyDescent="0.3">
      <c r="A69" t="s">
        <v>2222</v>
      </c>
      <c r="B69" s="2">
        <v>10</v>
      </c>
      <c r="C69" s="27">
        <v>1.3755158184319119E-2</v>
      </c>
      <c r="D69" s="2">
        <v>5150</v>
      </c>
      <c r="E69" s="27">
        <v>4.1000000000000002E-2</v>
      </c>
      <c r="F69" s="2">
        <v>243785</v>
      </c>
      <c r="G69" s="27">
        <v>4.3999999999999997E-2</v>
      </c>
    </row>
    <row r="70" spans="1:7" x14ac:dyDescent="0.3">
      <c r="A70" t="s">
        <v>2223</v>
      </c>
      <c r="B70" s="2">
        <v>86</v>
      </c>
      <c r="C70" s="27">
        <v>0.11829436038514443</v>
      </c>
      <c r="D70" s="2">
        <v>11798</v>
      </c>
      <c r="E70" s="27">
        <v>9.5000000000000001E-2</v>
      </c>
      <c r="F70" s="2">
        <v>480452</v>
      </c>
      <c r="G70" s="27">
        <v>8.6999999999999994E-2</v>
      </c>
    </row>
    <row r="71" spans="1:7" x14ac:dyDescent="0.3">
      <c r="A71" t="s">
        <v>2224</v>
      </c>
      <c r="B71" s="2">
        <v>54</v>
      </c>
      <c r="C71" s="27">
        <v>7.4277854195323248E-2</v>
      </c>
      <c r="D71" s="2">
        <v>17331</v>
      </c>
      <c r="E71" s="27">
        <v>0.14000000000000001</v>
      </c>
      <c r="F71" s="2">
        <v>698744</v>
      </c>
      <c r="G71" s="27">
        <v>0.126</v>
      </c>
    </row>
    <row r="72" spans="1:7" x14ac:dyDescent="0.3">
      <c r="A72" t="s">
        <v>2225</v>
      </c>
      <c r="B72" s="2">
        <v>43</v>
      </c>
      <c r="C72" s="27">
        <v>5.9147180192572216E-2</v>
      </c>
      <c r="D72" s="2">
        <v>16028</v>
      </c>
      <c r="E72" s="27">
        <v>0.129</v>
      </c>
      <c r="F72" s="2">
        <v>717600</v>
      </c>
      <c r="G72" s="27">
        <v>0.13</v>
      </c>
    </row>
    <row r="73" spans="1:7" x14ac:dyDescent="0.3">
      <c r="A73" t="s">
        <v>2226</v>
      </c>
      <c r="B73" s="2">
        <v>9</v>
      </c>
      <c r="C73" s="27">
        <v>1.2379642365887207E-2</v>
      </c>
      <c r="D73" s="2">
        <v>12536</v>
      </c>
      <c r="E73" s="27">
        <v>0.10100000000000001</v>
      </c>
      <c r="F73" s="2">
        <v>586666</v>
      </c>
      <c r="G73" s="27">
        <v>0.106</v>
      </c>
    </row>
    <row r="74" spans="1:7" x14ac:dyDescent="0.3">
      <c r="A74" t="s">
        <v>2227</v>
      </c>
      <c r="B74" s="2">
        <v>111</v>
      </c>
      <c r="C74" s="27">
        <v>0.15268225584594222</v>
      </c>
      <c r="D74" s="2">
        <v>9027</v>
      </c>
      <c r="E74" s="27">
        <v>7.2999999999999995E-2</v>
      </c>
      <c r="F74" s="2">
        <v>418295</v>
      </c>
      <c r="G74" s="27">
        <v>7.5999999999999998E-2</v>
      </c>
    </row>
    <row r="75" spans="1:7" x14ac:dyDescent="0.3">
      <c r="A75" t="s">
        <v>2228</v>
      </c>
      <c r="B75" s="2">
        <v>55</v>
      </c>
      <c r="C75" s="27">
        <v>7.5653370013755161E-2</v>
      </c>
      <c r="D75" s="2">
        <v>5915</v>
      </c>
      <c r="E75" s="27">
        <v>4.8000000000000001E-2</v>
      </c>
      <c r="F75" s="2">
        <v>284209</v>
      </c>
      <c r="G75" s="27">
        <v>5.0999999999999997E-2</v>
      </c>
    </row>
    <row r="76" spans="1:7" x14ac:dyDescent="0.3">
      <c r="A76" t="s">
        <v>2229</v>
      </c>
      <c r="B76" s="2">
        <v>78</v>
      </c>
      <c r="C76" s="27">
        <v>0.10729023383768914</v>
      </c>
      <c r="D76" s="2">
        <v>6359</v>
      </c>
      <c r="E76" s="27">
        <v>5.0999999999999997E-2</v>
      </c>
      <c r="F76" s="2">
        <v>330325</v>
      </c>
      <c r="G76" s="27">
        <v>0.06</v>
      </c>
    </row>
    <row r="77" spans="1:7" x14ac:dyDescent="0.3">
      <c r="A77" t="s">
        <v>2230</v>
      </c>
      <c r="B77" s="2">
        <v>84</v>
      </c>
      <c r="C77" s="27">
        <v>0.1155433287482806</v>
      </c>
      <c r="D77" s="2">
        <v>11027</v>
      </c>
      <c r="E77" s="27">
        <v>8.8999999999999996E-2</v>
      </c>
      <c r="F77" s="2">
        <v>583868</v>
      </c>
      <c r="G77" s="27">
        <v>0.106</v>
      </c>
    </row>
    <row r="78" spans="1:7" x14ac:dyDescent="0.3">
      <c r="A78" t="s">
        <v>2231</v>
      </c>
      <c r="B78" s="2">
        <v>0</v>
      </c>
      <c r="C78" s="27">
        <v>0</v>
      </c>
      <c r="D78" s="2">
        <v>491</v>
      </c>
      <c r="E78" s="27">
        <v>4.0000000000000001E-3</v>
      </c>
      <c r="F78" s="2">
        <v>23417</v>
      </c>
      <c r="G78" s="27">
        <v>4.0000000000000001E-3</v>
      </c>
    </row>
    <row r="79" spans="1:7" x14ac:dyDescent="0.3">
      <c r="A79" t="s">
        <v>2232</v>
      </c>
      <c r="B79" s="2">
        <v>197</v>
      </c>
      <c r="C79" s="27">
        <v>0.27097661623108665</v>
      </c>
      <c r="D79" s="2">
        <v>28542</v>
      </c>
      <c r="E79" s="27">
        <v>0.23</v>
      </c>
      <c r="F79" s="2">
        <v>1160257</v>
      </c>
      <c r="G79" s="27">
        <v>0.21</v>
      </c>
    </row>
    <row r="80" spans="1:7" x14ac:dyDescent="0.3">
      <c r="A80" t="s">
        <v>2222</v>
      </c>
      <c r="B80" s="2">
        <v>83</v>
      </c>
      <c r="C80" s="27">
        <v>0.11416781292984869</v>
      </c>
      <c r="D80" s="2">
        <v>13007</v>
      </c>
      <c r="E80" s="27">
        <v>0.105</v>
      </c>
      <c r="F80" s="2">
        <v>615736</v>
      </c>
      <c r="G80" s="27">
        <v>0.111</v>
      </c>
    </row>
    <row r="81" spans="1:7" x14ac:dyDescent="0.3">
      <c r="A81" t="s">
        <v>2223</v>
      </c>
      <c r="B81" s="2">
        <v>58</v>
      </c>
      <c r="C81" s="27">
        <v>7.9779917469050887E-2</v>
      </c>
      <c r="D81" s="2">
        <v>5879</v>
      </c>
      <c r="E81" s="27">
        <v>4.7E-2</v>
      </c>
      <c r="F81" s="2">
        <v>209675</v>
      </c>
      <c r="G81" s="27">
        <v>3.7999999999999999E-2</v>
      </c>
    </row>
    <row r="82" spans="1:7" x14ac:dyDescent="0.3">
      <c r="A82" t="s">
        <v>2224</v>
      </c>
      <c r="B82" s="2">
        <v>18</v>
      </c>
      <c r="C82" s="27">
        <v>2.4759284731774415E-2</v>
      </c>
      <c r="D82" s="2">
        <v>3131</v>
      </c>
      <c r="E82" s="27">
        <v>2.5000000000000001E-2</v>
      </c>
      <c r="F82" s="2">
        <v>106652</v>
      </c>
      <c r="G82" s="27">
        <v>1.9E-2</v>
      </c>
    </row>
    <row r="83" spans="1:7" x14ac:dyDescent="0.3">
      <c r="A83" t="s">
        <v>2225</v>
      </c>
      <c r="B83" s="2">
        <v>10</v>
      </c>
      <c r="C83" s="27">
        <v>1.3755158184319119E-2</v>
      </c>
      <c r="D83" s="2">
        <v>1788</v>
      </c>
      <c r="E83" s="27">
        <v>1.4E-2</v>
      </c>
      <c r="F83" s="2">
        <v>61763</v>
      </c>
      <c r="G83" s="27">
        <v>1.0999999999999999E-2</v>
      </c>
    </row>
    <row r="84" spans="1:7" x14ac:dyDescent="0.3">
      <c r="A84" t="s">
        <v>2226</v>
      </c>
      <c r="B84" s="2">
        <v>9</v>
      </c>
      <c r="C84" s="27">
        <v>1.2379642365887207E-2</v>
      </c>
      <c r="D84" s="2">
        <v>1072</v>
      </c>
      <c r="E84" s="27">
        <v>8.9999999999999993E-3</v>
      </c>
      <c r="F84" s="2">
        <v>37478</v>
      </c>
      <c r="G84" s="27">
        <v>7.0000000000000001E-3</v>
      </c>
    </row>
    <row r="85" spans="1:7" x14ac:dyDescent="0.3">
      <c r="A85" t="s">
        <v>2227</v>
      </c>
      <c r="B85" s="2">
        <v>0</v>
      </c>
      <c r="C85" s="27">
        <v>0</v>
      </c>
      <c r="D85" s="2">
        <v>726</v>
      </c>
      <c r="E85" s="27">
        <v>6.0000000000000001E-3</v>
      </c>
      <c r="F85" s="2">
        <v>25017</v>
      </c>
      <c r="G85" s="27">
        <v>5.0000000000000001E-3</v>
      </c>
    </row>
    <row r="86" spans="1:7" x14ac:dyDescent="0.3">
      <c r="A86" t="s">
        <v>2228</v>
      </c>
      <c r="B86" s="2">
        <v>0</v>
      </c>
      <c r="C86" s="27">
        <v>0</v>
      </c>
      <c r="D86" s="2">
        <v>579</v>
      </c>
      <c r="E86" s="27">
        <v>5.0000000000000001E-3</v>
      </c>
      <c r="F86" s="2">
        <v>17678</v>
      </c>
      <c r="G86" s="27">
        <v>3.0000000000000001E-3</v>
      </c>
    </row>
    <row r="87" spans="1:7" x14ac:dyDescent="0.3">
      <c r="A87" t="s">
        <v>2229</v>
      </c>
      <c r="B87" s="2">
        <v>0</v>
      </c>
      <c r="C87" s="27">
        <v>0</v>
      </c>
      <c r="D87" s="2">
        <v>637</v>
      </c>
      <c r="E87" s="27">
        <v>5.0000000000000001E-3</v>
      </c>
      <c r="F87" s="2">
        <v>21053</v>
      </c>
      <c r="G87" s="27">
        <v>4.0000000000000001E-3</v>
      </c>
    </row>
    <row r="88" spans="1:7" x14ac:dyDescent="0.3">
      <c r="A88" t="s">
        <v>2230</v>
      </c>
      <c r="B88" s="2">
        <v>6</v>
      </c>
      <c r="C88" s="27">
        <v>8.253094910591471E-3</v>
      </c>
      <c r="D88" s="2">
        <v>1173</v>
      </c>
      <c r="E88" s="27">
        <v>8.9999999999999993E-3</v>
      </c>
      <c r="F88" s="2">
        <v>46514</v>
      </c>
      <c r="G88" s="27">
        <v>8.0000000000000002E-3</v>
      </c>
    </row>
    <row r="89" spans="1:7" x14ac:dyDescent="0.3">
      <c r="A89" t="s">
        <v>2231</v>
      </c>
      <c r="B89" s="2">
        <v>13</v>
      </c>
      <c r="C89" s="27">
        <v>1.7881705639614855E-2</v>
      </c>
      <c r="D89" s="2">
        <v>550</v>
      </c>
      <c r="E89" s="27">
        <v>4.0000000000000001E-3</v>
      </c>
      <c r="F89" s="2">
        <v>18691</v>
      </c>
      <c r="G89" s="27">
        <v>3.0000000000000001E-3</v>
      </c>
    </row>
    <row r="90" spans="1:7" x14ac:dyDescent="0.3">
      <c r="A90" s="202"/>
      <c r="B90" s="202"/>
      <c r="C90" s="202"/>
      <c r="D90" s="202"/>
      <c r="E90" s="202"/>
      <c r="F90" s="202"/>
      <c r="G90" s="202"/>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88" t="s">
        <v>2233</v>
      </c>
      <c r="C1" s="388"/>
      <c r="D1" s="388"/>
      <c r="E1" s="388"/>
      <c r="F1" s="388"/>
      <c r="G1" s="388"/>
    </row>
    <row r="2" spans="1:7" x14ac:dyDescent="0.3">
      <c r="A2" t="s">
        <v>190</v>
      </c>
      <c r="B2" s="389" t="str">
        <f>Population!B3</f>
        <v>City of Mendota</v>
      </c>
      <c r="C2" s="389"/>
      <c r="D2" s="389" t="str">
        <f>Population!B4</f>
        <v>Fresno County</v>
      </c>
      <c r="E2" s="389"/>
      <c r="F2" s="389" t="s">
        <v>191</v>
      </c>
      <c r="G2" s="389"/>
    </row>
    <row r="3" spans="1:7" x14ac:dyDescent="0.3">
      <c r="A3" s="210"/>
      <c r="B3" s="210"/>
      <c r="C3" s="210"/>
      <c r="D3" s="210"/>
      <c r="E3" s="210"/>
      <c r="F3" s="210"/>
      <c r="G3" s="210"/>
    </row>
    <row r="4" spans="1:7" x14ac:dyDescent="0.3">
      <c r="A4" s="300" t="s">
        <v>2234</v>
      </c>
      <c r="B4" s="300"/>
      <c r="C4" s="300"/>
      <c r="D4" s="300"/>
      <c r="E4" s="300"/>
      <c r="F4" s="300"/>
      <c r="G4" s="300"/>
    </row>
    <row r="5" spans="1:7" x14ac:dyDescent="0.3">
      <c r="A5" t="s">
        <v>2235</v>
      </c>
      <c r="B5" s="2">
        <v>6821</v>
      </c>
      <c r="C5" s="27" t="s">
        <v>190</v>
      </c>
      <c r="D5" s="2">
        <v>667490</v>
      </c>
      <c r="E5" s="27"/>
      <c r="F5" s="2">
        <v>29760021</v>
      </c>
      <c r="G5" s="27"/>
    </row>
    <row r="6" spans="1:7" x14ac:dyDescent="0.3">
      <c r="A6" s="202"/>
      <c r="B6" s="202"/>
      <c r="C6" s="202"/>
      <c r="D6" s="202"/>
      <c r="E6" s="202"/>
      <c r="F6" s="202"/>
      <c r="G6" s="202"/>
    </row>
    <row r="7" spans="1:7" x14ac:dyDescent="0.3">
      <c r="A7" s="300" t="s">
        <v>2236</v>
      </c>
      <c r="B7" s="300"/>
      <c r="C7" s="300"/>
      <c r="D7" s="300"/>
      <c r="E7" s="300"/>
      <c r="F7" s="300"/>
      <c r="G7" s="300"/>
    </row>
    <row r="8" spans="1:7" x14ac:dyDescent="0.3">
      <c r="A8" t="s">
        <v>2237</v>
      </c>
      <c r="B8" s="2">
        <v>1683</v>
      </c>
      <c r="C8" s="27" t="s">
        <v>190</v>
      </c>
      <c r="D8" s="2">
        <v>220933</v>
      </c>
      <c r="E8" s="27"/>
      <c r="F8" s="2">
        <v>10381206</v>
      </c>
      <c r="G8" s="27"/>
    </row>
    <row r="9" spans="1:7" x14ac:dyDescent="0.3">
      <c r="A9" s="202"/>
      <c r="B9" s="202"/>
      <c r="C9" s="202"/>
      <c r="D9" s="202"/>
      <c r="E9" s="202"/>
      <c r="F9" s="202"/>
      <c r="G9" s="202"/>
    </row>
    <row r="10" spans="1:7" x14ac:dyDescent="0.3">
      <c r="A10" s="300" t="s">
        <v>2238</v>
      </c>
      <c r="B10" s="300"/>
      <c r="C10" s="300"/>
      <c r="D10" s="300"/>
      <c r="E10" s="300"/>
      <c r="F10" s="300"/>
      <c r="G10" s="300"/>
    </row>
    <row r="11" spans="1:7" x14ac:dyDescent="0.3">
      <c r="A11" t="s">
        <v>2239</v>
      </c>
      <c r="B11" s="2">
        <v>1758</v>
      </c>
      <c r="C11" s="27" t="s">
        <v>190</v>
      </c>
      <c r="D11" s="2">
        <v>235563</v>
      </c>
      <c r="E11" s="27"/>
      <c r="F11" s="2">
        <v>11182882</v>
      </c>
      <c r="G11" s="27"/>
    </row>
    <row r="12" spans="1:7" x14ac:dyDescent="0.3">
      <c r="A12" s="202"/>
      <c r="B12" s="202"/>
      <c r="C12" s="202"/>
      <c r="D12" s="202"/>
      <c r="E12" s="202"/>
      <c r="F12" s="202"/>
      <c r="G12" s="202"/>
    </row>
    <row r="13" spans="1:7" x14ac:dyDescent="0.3">
      <c r="A13" s="300" t="s">
        <v>2240</v>
      </c>
      <c r="B13" s="300"/>
      <c r="C13" s="300"/>
      <c r="D13" s="300"/>
      <c r="E13" s="300"/>
      <c r="F13" s="300"/>
      <c r="G13" s="300"/>
    </row>
    <row r="14" spans="1:7" x14ac:dyDescent="0.3">
      <c r="A14" t="s">
        <v>2241</v>
      </c>
      <c r="B14" s="2">
        <v>1683</v>
      </c>
      <c r="C14" s="27" t="s">
        <v>190</v>
      </c>
      <c r="D14" s="2">
        <v>220933</v>
      </c>
      <c r="E14" s="27"/>
      <c r="F14" s="2">
        <v>10381206</v>
      </c>
      <c r="G14" s="27"/>
    </row>
    <row r="15" spans="1:7" x14ac:dyDescent="0.3">
      <c r="A15" t="s">
        <v>2204</v>
      </c>
      <c r="B15" s="2">
        <v>777</v>
      </c>
      <c r="C15" s="27">
        <v>0.46167557932263814</v>
      </c>
      <c r="D15" s="2">
        <v>119876</v>
      </c>
      <c r="E15" s="27">
        <v>0.54258983492733093</v>
      </c>
      <c r="F15" s="2">
        <v>5773943</v>
      </c>
      <c r="G15" s="27">
        <v>0.55619192991642785</v>
      </c>
    </row>
    <row r="16" spans="1:7" x14ac:dyDescent="0.3">
      <c r="A16" t="s">
        <v>2195</v>
      </c>
      <c r="B16" s="2">
        <v>906</v>
      </c>
      <c r="C16" s="27">
        <v>0.53832442067736186</v>
      </c>
      <c r="D16" s="2">
        <v>101057</v>
      </c>
      <c r="E16" s="27">
        <v>0.45741016507266907</v>
      </c>
      <c r="F16" s="2">
        <v>4607263</v>
      </c>
      <c r="G16" s="27">
        <v>0.4438080700835722</v>
      </c>
    </row>
    <row r="17" spans="1:7" x14ac:dyDescent="0.3">
      <c r="A17" s="202"/>
      <c r="B17" s="202"/>
      <c r="C17" s="202"/>
      <c r="D17" s="202"/>
      <c r="E17" s="202"/>
      <c r="F17" s="202"/>
      <c r="G17" s="202"/>
    </row>
    <row r="18" spans="1:7" x14ac:dyDescent="0.3">
      <c r="A18" s="300" t="s">
        <v>2242</v>
      </c>
      <c r="B18" s="300"/>
      <c r="C18" s="300"/>
      <c r="D18" s="300"/>
      <c r="E18" s="300"/>
      <c r="F18" s="300"/>
      <c r="G18" s="300"/>
    </row>
    <row r="19" spans="1:7" x14ac:dyDescent="0.3">
      <c r="A19" t="s">
        <v>2243</v>
      </c>
      <c r="B19" s="2">
        <v>884</v>
      </c>
      <c r="C19" s="27" t="s">
        <v>190</v>
      </c>
      <c r="D19" s="2">
        <v>97165</v>
      </c>
      <c r="E19" s="27"/>
      <c r="F19" s="2">
        <v>4553387</v>
      </c>
      <c r="G19" s="27"/>
    </row>
    <row r="20" spans="1:7" x14ac:dyDescent="0.3">
      <c r="A20" t="s">
        <v>2244</v>
      </c>
      <c r="B20" s="2">
        <v>364</v>
      </c>
      <c r="C20" s="27">
        <v>0.41176470588235292</v>
      </c>
      <c r="D20" s="2">
        <v>26514</v>
      </c>
      <c r="E20" s="27">
        <v>0.27287603560953017</v>
      </c>
      <c r="F20" s="2">
        <v>815692</v>
      </c>
      <c r="G20" s="27">
        <v>0.17913961629002761</v>
      </c>
    </row>
    <row r="21" spans="1:7" x14ac:dyDescent="0.3">
      <c r="A21" t="s">
        <v>2245</v>
      </c>
      <c r="B21" s="2">
        <v>10</v>
      </c>
      <c r="C21" s="27">
        <v>1.1312217194570135E-2</v>
      </c>
      <c r="D21" s="2">
        <v>240</v>
      </c>
      <c r="E21" s="27">
        <v>2.4700252148407349E-3</v>
      </c>
      <c r="F21" s="2">
        <v>6901</v>
      </c>
      <c r="G21" s="27">
        <v>1.5155751092538368E-3</v>
      </c>
    </row>
    <row r="22" spans="1:7" x14ac:dyDescent="0.3">
      <c r="A22" t="s">
        <v>2225</v>
      </c>
      <c r="B22" s="2">
        <v>13</v>
      </c>
      <c r="C22" s="27">
        <v>1.4705882352941176E-2</v>
      </c>
      <c r="D22" s="2">
        <v>456</v>
      </c>
      <c r="E22" s="27">
        <v>4.6930479081973963E-3</v>
      </c>
      <c r="F22" s="2">
        <v>14992</v>
      </c>
      <c r="G22" s="27">
        <v>3.2924941367821359E-3</v>
      </c>
    </row>
    <row r="23" spans="1:7" x14ac:dyDescent="0.3">
      <c r="A23" t="s">
        <v>2226</v>
      </c>
      <c r="B23" s="2">
        <v>41</v>
      </c>
      <c r="C23" s="27">
        <v>4.6380090497737558E-2</v>
      </c>
      <c r="D23" s="2">
        <v>1407</v>
      </c>
      <c r="E23" s="27">
        <v>1.4480522822003808E-2</v>
      </c>
      <c r="F23" s="2">
        <v>40911</v>
      </c>
      <c r="G23" s="27">
        <v>8.9847403701903659E-3</v>
      </c>
    </row>
    <row r="24" spans="1:7" x14ac:dyDescent="0.3">
      <c r="A24" t="s">
        <v>2227</v>
      </c>
      <c r="B24" s="2">
        <v>18</v>
      </c>
      <c r="C24" s="27">
        <v>2.0361990950226245E-2</v>
      </c>
      <c r="D24" s="2">
        <v>1624</v>
      </c>
      <c r="E24" s="27">
        <v>1.6713837287088973E-2</v>
      </c>
      <c r="F24" s="2">
        <v>33815</v>
      </c>
      <c r="G24" s="27">
        <v>7.4263399970176044E-3</v>
      </c>
    </row>
    <row r="25" spans="1:7" x14ac:dyDescent="0.3">
      <c r="A25" t="s">
        <v>2246</v>
      </c>
      <c r="B25" s="2">
        <v>258</v>
      </c>
      <c r="C25" s="27">
        <v>0.29185520361990952</v>
      </c>
      <c r="D25" s="2">
        <v>20208</v>
      </c>
      <c r="E25" s="27">
        <v>0.20797612308958988</v>
      </c>
      <c r="F25" s="2">
        <v>614809</v>
      </c>
      <c r="G25" s="27">
        <v>0.13502234710117986</v>
      </c>
    </row>
    <row r="26" spans="1:7" x14ac:dyDescent="0.3">
      <c r="A26" t="s">
        <v>2231</v>
      </c>
      <c r="B26" s="2">
        <v>24</v>
      </c>
      <c r="C26" s="27">
        <v>2.7149321266968326E-2</v>
      </c>
      <c r="D26" s="2">
        <v>2579</v>
      </c>
      <c r="E26" s="27">
        <v>2.6542479287809395E-2</v>
      </c>
      <c r="F26" s="2">
        <v>104264</v>
      </c>
      <c r="G26" s="27">
        <v>2.289811957560383E-2</v>
      </c>
    </row>
    <row r="27" spans="1:7" x14ac:dyDescent="0.3">
      <c r="A27" t="s">
        <v>2247</v>
      </c>
      <c r="B27" s="2">
        <v>250</v>
      </c>
      <c r="C27" s="27">
        <v>0.28280542986425339</v>
      </c>
      <c r="D27" s="2">
        <v>29149</v>
      </c>
      <c r="E27" s="27">
        <v>0.29999485411413573</v>
      </c>
      <c r="F27" s="2">
        <v>963099</v>
      </c>
      <c r="G27" s="27">
        <v>0.21151266079513997</v>
      </c>
    </row>
    <row r="28" spans="1:7" x14ac:dyDescent="0.3">
      <c r="A28" t="s">
        <v>2245</v>
      </c>
      <c r="B28" s="2">
        <v>97</v>
      </c>
      <c r="C28" s="27">
        <v>0.10972850678733032</v>
      </c>
      <c r="D28" s="2">
        <v>2196</v>
      </c>
      <c r="E28" s="27">
        <v>2.2600730715792723E-2</v>
      </c>
      <c r="F28" s="2">
        <v>37339</v>
      </c>
      <c r="G28" s="27">
        <v>8.2002693818908866E-3</v>
      </c>
    </row>
    <row r="29" spans="1:7" x14ac:dyDescent="0.3">
      <c r="A29" t="s">
        <v>2225</v>
      </c>
      <c r="B29" s="2">
        <v>12</v>
      </c>
      <c r="C29" s="27">
        <v>1.3574660633484163E-2</v>
      </c>
      <c r="D29" s="2">
        <v>2629</v>
      </c>
      <c r="E29" s="27">
        <v>2.705706787423455E-2</v>
      </c>
      <c r="F29" s="2">
        <v>46888</v>
      </c>
      <c r="G29" s="27">
        <v>1.0297389613489914E-2</v>
      </c>
    </row>
    <row r="30" spans="1:7" x14ac:dyDescent="0.3">
      <c r="A30" t="s">
        <v>2226</v>
      </c>
      <c r="B30" s="2">
        <v>23</v>
      </c>
      <c r="C30" s="27">
        <v>2.6018099547511313E-2</v>
      </c>
      <c r="D30" s="2">
        <v>4478</v>
      </c>
      <c r="E30" s="27">
        <v>4.6086553800236713E-2</v>
      </c>
      <c r="F30" s="2">
        <v>82147</v>
      </c>
      <c r="G30" s="27">
        <v>1.8040856180245608E-2</v>
      </c>
    </row>
    <row r="31" spans="1:7" x14ac:dyDescent="0.3">
      <c r="A31" t="s">
        <v>2227</v>
      </c>
      <c r="B31" s="2">
        <v>59</v>
      </c>
      <c r="C31" s="27">
        <v>6.67420814479638E-2</v>
      </c>
      <c r="D31" s="2">
        <v>5265</v>
      </c>
      <c r="E31" s="27">
        <v>5.4186178150568622E-2</v>
      </c>
      <c r="F31" s="2">
        <v>103519</v>
      </c>
      <c r="G31" s="27">
        <v>2.2734505105759733E-2</v>
      </c>
    </row>
    <row r="32" spans="1:7" x14ac:dyDescent="0.3">
      <c r="A32" t="s">
        <v>2246</v>
      </c>
      <c r="B32" s="2">
        <v>59</v>
      </c>
      <c r="C32" s="27">
        <v>6.67420814479638E-2</v>
      </c>
      <c r="D32" s="2">
        <v>13385</v>
      </c>
      <c r="E32" s="27">
        <v>0.13775536458601348</v>
      </c>
      <c r="F32" s="2">
        <v>662158</v>
      </c>
      <c r="G32" s="27">
        <v>0.14542098003090886</v>
      </c>
    </row>
    <row r="33" spans="1:7" x14ac:dyDescent="0.3">
      <c r="A33" t="s">
        <v>2231</v>
      </c>
      <c r="B33" s="2">
        <v>0</v>
      </c>
      <c r="C33" s="27">
        <v>0</v>
      </c>
      <c r="D33" s="2">
        <v>1196</v>
      </c>
      <c r="E33" s="27">
        <v>1.2308958987289662E-2</v>
      </c>
      <c r="F33" s="2">
        <v>31048</v>
      </c>
      <c r="G33" s="27">
        <v>6.8186604828449678E-3</v>
      </c>
    </row>
    <row r="34" spans="1:7" x14ac:dyDescent="0.3">
      <c r="A34" t="s">
        <v>2248</v>
      </c>
      <c r="B34" s="2">
        <v>199</v>
      </c>
      <c r="C34" s="27">
        <v>0.22511312217194571</v>
      </c>
      <c r="D34" s="2">
        <v>25310</v>
      </c>
      <c r="E34" s="27">
        <v>0.26048474244841252</v>
      </c>
      <c r="F34" s="2">
        <v>1271800</v>
      </c>
      <c r="G34" s="27">
        <v>0.2793085674466062</v>
      </c>
    </row>
    <row r="35" spans="1:7" x14ac:dyDescent="0.3">
      <c r="A35" t="s">
        <v>2245</v>
      </c>
      <c r="B35" s="2">
        <v>131</v>
      </c>
      <c r="C35" s="27">
        <v>0.14819004524886878</v>
      </c>
      <c r="D35" s="2">
        <v>8872</v>
      </c>
      <c r="E35" s="27">
        <v>9.1308598775279165E-2</v>
      </c>
      <c r="F35" s="2">
        <v>189949</v>
      </c>
      <c r="G35" s="27">
        <v>4.171597977505536E-2</v>
      </c>
    </row>
    <row r="36" spans="1:7" x14ac:dyDescent="0.3">
      <c r="A36" t="s">
        <v>2225</v>
      </c>
      <c r="B36" s="2">
        <v>37</v>
      </c>
      <c r="C36" s="27">
        <v>4.1855203619909499E-2</v>
      </c>
      <c r="D36" s="2">
        <v>7329</v>
      </c>
      <c r="E36" s="27">
        <v>7.5428394998198936E-2</v>
      </c>
      <c r="F36" s="2">
        <v>245005</v>
      </c>
      <c r="G36" s="27">
        <v>5.3807198904903097E-2</v>
      </c>
    </row>
    <row r="37" spans="1:7" x14ac:dyDescent="0.3">
      <c r="A37" t="s">
        <v>2226</v>
      </c>
      <c r="B37" s="2">
        <v>20</v>
      </c>
      <c r="C37" s="27">
        <v>2.2624434389140271E-2</v>
      </c>
      <c r="D37" s="2">
        <v>4822</v>
      </c>
      <c r="E37" s="27">
        <v>4.9626923274841764E-2</v>
      </c>
      <c r="F37" s="2">
        <v>273454</v>
      </c>
      <c r="G37" s="27">
        <v>6.0055075485567121E-2</v>
      </c>
    </row>
    <row r="38" spans="1:7" x14ac:dyDescent="0.3">
      <c r="A38" t="s">
        <v>2227</v>
      </c>
      <c r="B38" s="2">
        <v>0</v>
      </c>
      <c r="C38" s="27">
        <v>0</v>
      </c>
      <c r="D38" s="2">
        <v>1860</v>
      </c>
      <c r="E38" s="27">
        <v>1.9142695415015697E-2</v>
      </c>
      <c r="F38" s="2">
        <v>202195</v>
      </c>
      <c r="G38" s="27">
        <v>4.4405406349163817E-2</v>
      </c>
    </row>
    <row r="39" spans="1:7" x14ac:dyDescent="0.3">
      <c r="A39" t="s">
        <v>2246</v>
      </c>
      <c r="B39" s="2">
        <v>0</v>
      </c>
      <c r="C39" s="27">
        <v>0</v>
      </c>
      <c r="D39" s="2">
        <v>1683</v>
      </c>
      <c r="E39" s="27">
        <v>1.7321051819070652E-2</v>
      </c>
      <c r="F39" s="2">
        <v>327813</v>
      </c>
      <c r="G39" s="27">
        <v>7.1993221748996958E-2</v>
      </c>
    </row>
    <row r="40" spans="1:7" x14ac:dyDescent="0.3">
      <c r="A40" t="s">
        <v>2231</v>
      </c>
      <c r="B40" s="2">
        <v>11</v>
      </c>
      <c r="C40" s="27">
        <v>1.2443438914027148E-2</v>
      </c>
      <c r="D40" s="2">
        <v>744</v>
      </c>
      <c r="E40" s="27">
        <v>7.6570781660062776E-3</v>
      </c>
      <c r="F40" s="2">
        <v>33384</v>
      </c>
      <c r="G40" s="27">
        <v>7.331685182919879E-3</v>
      </c>
    </row>
    <row r="41" spans="1:7" x14ac:dyDescent="0.3">
      <c r="A41" t="s">
        <v>2249</v>
      </c>
      <c r="B41" s="2">
        <v>30</v>
      </c>
      <c r="C41" s="27">
        <v>3.3936651583710405E-2</v>
      </c>
      <c r="D41" s="2">
        <v>10248</v>
      </c>
      <c r="E41" s="27">
        <v>0.10547007667369938</v>
      </c>
      <c r="F41" s="2">
        <v>767494</v>
      </c>
      <c r="G41" s="27">
        <v>0.16855452874969776</v>
      </c>
    </row>
    <row r="42" spans="1:7" x14ac:dyDescent="0.3">
      <c r="A42" t="s">
        <v>2245</v>
      </c>
      <c r="B42" s="2">
        <v>30</v>
      </c>
      <c r="C42" s="27">
        <v>3.3936651583710405E-2</v>
      </c>
      <c r="D42" s="2">
        <v>7417</v>
      </c>
      <c r="E42" s="27">
        <v>7.6334070910307208E-2</v>
      </c>
      <c r="F42" s="2">
        <v>313950</v>
      </c>
      <c r="G42" s="27">
        <v>6.8948674909468488E-2</v>
      </c>
    </row>
    <row r="43" spans="1:7" x14ac:dyDescent="0.3">
      <c r="A43" t="s">
        <v>2225</v>
      </c>
      <c r="B43" s="2">
        <v>0</v>
      </c>
      <c r="C43" s="27">
        <v>0</v>
      </c>
      <c r="D43" s="2">
        <v>1820</v>
      </c>
      <c r="E43" s="27">
        <v>1.8731024545875573E-2</v>
      </c>
      <c r="F43" s="2">
        <v>203483</v>
      </c>
      <c r="G43" s="27">
        <v>4.468827270776677E-2</v>
      </c>
    </row>
    <row r="44" spans="1:7" x14ac:dyDescent="0.3">
      <c r="A44" t="s">
        <v>2226</v>
      </c>
      <c r="B44" s="2">
        <v>0</v>
      </c>
      <c r="C44" s="27">
        <v>0</v>
      </c>
      <c r="D44" s="2">
        <v>529</v>
      </c>
      <c r="E44" s="27">
        <v>5.4443472443781197E-3</v>
      </c>
      <c r="F44" s="2">
        <v>124471</v>
      </c>
      <c r="G44" s="27">
        <v>2.733591500129464E-2</v>
      </c>
    </row>
    <row r="45" spans="1:7" x14ac:dyDescent="0.3">
      <c r="A45" t="s">
        <v>2227</v>
      </c>
      <c r="B45" s="2">
        <v>0</v>
      </c>
      <c r="C45" s="27">
        <v>0</v>
      </c>
      <c r="D45" s="2">
        <v>117</v>
      </c>
      <c r="E45" s="27">
        <v>1.2041372922348581E-3</v>
      </c>
      <c r="F45" s="2">
        <v>58883</v>
      </c>
      <c r="G45" s="27">
        <v>1.2931692386348887E-2</v>
      </c>
    </row>
    <row r="46" spans="1:7" x14ac:dyDescent="0.3">
      <c r="A46" t="s">
        <v>2246</v>
      </c>
      <c r="B46" s="2">
        <v>0</v>
      </c>
      <c r="C46" s="27">
        <v>0</v>
      </c>
      <c r="D46" s="2">
        <v>91</v>
      </c>
      <c r="E46" s="27">
        <v>9.3655122729377862E-4</v>
      </c>
      <c r="F46" s="2">
        <v>51483</v>
      </c>
      <c r="G46" s="27">
        <v>1.1306528524810212E-2</v>
      </c>
    </row>
    <row r="47" spans="1:7" x14ac:dyDescent="0.3">
      <c r="A47" t="s">
        <v>2231</v>
      </c>
      <c r="B47" s="2">
        <v>0</v>
      </c>
      <c r="C47" s="27">
        <v>0</v>
      </c>
      <c r="D47" s="2">
        <v>274</v>
      </c>
      <c r="E47" s="27">
        <v>2.8199454536098388E-3</v>
      </c>
      <c r="F47" s="2">
        <v>15224</v>
      </c>
      <c r="G47" s="27">
        <v>3.3434452200087538E-3</v>
      </c>
    </row>
    <row r="48" spans="1:7" x14ac:dyDescent="0.3">
      <c r="A48" t="s">
        <v>2250</v>
      </c>
      <c r="B48" s="2">
        <v>41</v>
      </c>
      <c r="C48" s="27">
        <v>4.6380090497737558E-2</v>
      </c>
      <c r="D48" s="2">
        <v>5944</v>
      </c>
      <c r="E48" s="27">
        <v>6.1174291154222196E-2</v>
      </c>
      <c r="F48" s="2">
        <v>735302</v>
      </c>
      <c r="G48" s="27">
        <v>0.16148462671852842</v>
      </c>
    </row>
    <row r="49" spans="1:7" x14ac:dyDescent="0.3">
      <c r="A49" t="s">
        <v>2245</v>
      </c>
      <c r="B49" s="2">
        <v>41</v>
      </c>
      <c r="C49" s="27">
        <v>4.6380090497737558E-2</v>
      </c>
      <c r="D49" s="2">
        <v>5382</v>
      </c>
      <c r="E49" s="27">
        <v>5.5390315442803477E-2</v>
      </c>
      <c r="F49" s="2">
        <v>523770</v>
      </c>
      <c r="G49" s="27">
        <v>0.11502865888623129</v>
      </c>
    </row>
    <row r="50" spans="1:7" x14ac:dyDescent="0.3">
      <c r="A50" t="s">
        <v>2225</v>
      </c>
      <c r="B50" s="2">
        <v>0</v>
      </c>
      <c r="C50" s="27">
        <v>0</v>
      </c>
      <c r="D50" s="2">
        <v>214</v>
      </c>
      <c r="E50" s="27">
        <v>2.2024391498996552E-3</v>
      </c>
      <c r="F50" s="2">
        <v>129864</v>
      </c>
      <c r="G50" s="27">
        <v>2.8520308069575461E-2</v>
      </c>
    </row>
    <row r="51" spans="1:7" x14ac:dyDescent="0.3">
      <c r="A51" t="s">
        <v>2226</v>
      </c>
      <c r="B51" s="2">
        <v>0</v>
      </c>
      <c r="C51" s="27">
        <v>0</v>
      </c>
      <c r="D51" s="2">
        <v>82</v>
      </c>
      <c r="E51" s="27">
        <v>8.4392528173725108E-4</v>
      </c>
      <c r="F51" s="2">
        <v>45371</v>
      </c>
      <c r="G51" s="27">
        <v>9.9642310218744853E-3</v>
      </c>
    </row>
    <row r="52" spans="1:7" x14ac:dyDescent="0.3">
      <c r="A52" t="s">
        <v>2227</v>
      </c>
      <c r="B52" s="2">
        <v>0</v>
      </c>
      <c r="C52" s="27">
        <v>0</v>
      </c>
      <c r="D52" s="2">
        <v>29</v>
      </c>
      <c r="E52" s="27">
        <v>2.9846138012658882E-4</v>
      </c>
      <c r="F52" s="2">
        <v>22360</v>
      </c>
      <c r="G52" s="27">
        <v>4.9106302627033461E-3</v>
      </c>
    </row>
    <row r="53" spans="1:7" x14ac:dyDescent="0.3">
      <c r="A53" t="s">
        <v>2246</v>
      </c>
      <c r="B53" s="2">
        <v>0</v>
      </c>
      <c r="C53" s="27">
        <v>0</v>
      </c>
      <c r="D53" s="2">
        <v>10</v>
      </c>
      <c r="E53" s="27">
        <v>1.0291771728503062E-4</v>
      </c>
      <c r="F53" s="2">
        <v>1540</v>
      </c>
      <c r="G53" s="27">
        <v>3.382097765904809E-4</v>
      </c>
    </row>
    <row r="54" spans="1:7" x14ac:dyDescent="0.3">
      <c r="A54" t="s">
        <v>2231</v>
      </c>
      <c r="B54" s="2">
        <v>0</v>
      </c>
      <c r="C54" s="27">
        <v>0</v>
      </c>
      <c r="D54" s="2">
        <v>227</v>
      </c>
      <c r="E54" s="27">
        <v>2.3362321823701951E-3</v>
      </c>
      <c r="F54" s="2">
        <v>12397</v>
      </c>
      <c r="G54" s="27">
        <v>2.7225887015533711E-3</v>
      </c>
    </row>
    <row r="55" spans="1:7" x14ac:dyDescent="0.3">
      <c r="A55" s="202"/>
      <c r="B55" s="202"/>
      <c r="C55" s="202"/>
      <c r="D55" s="202"/>
      <c r="E55" s="202"/>
      <c r="F55" s="202"/>
      <c r="G55" s="202"/>
    </row>
    <row r="56" spans="1:7" x14ac:dyDescent="0.3">
      <c r="A56" s="300" t="s">
        <v>2251</v>
      </c>
      <c r="B56" s="300"/>
      <c r="C56" s="300"/>
      <c r="D56" s="300"/>
      <c r="E56" s="300"/>
      <c r="F56" s="300"/>
      <c r="G56" s="300"/>
    </row>
    <row r="57" spans="1:7" x14ac:dyDescent="0.3">
      <c r="A57" t="s">
        <v>2252</v>
      </c>
      <c r="B57" s="2">
        <v>771</v>
      </c>
      <c r="C57" s="27" t="s">
        <v>190</v>
      </c>
      <c r="D57" s="2">
        <v>99525</v>
      </c>
      <c r="E57" s="27"/>
      <c r="F57" s="2">
        <v>4773895</v>
      </c>
      <c r="G57" s="27"/>
    </row>
    <row r="58" spans="1:7" x14ac:dyDescent="0.3">
      <c r="A58" t="s">
        <v>2244</v>
      </c>
      <c r="B58" s="2">
        <v>88</v>
      </c>
      <c r="C58" s="27">
        <v>0.11413748378728923</v>
      </c>
      <c r="D58" s="2">
        <v>8927</v>
      </c>
      <c r="E58" s="27">
        <v>8.9696056267269536E-2</v>
      </c>
      <c r="F58" s="2">
        <v>270097</v>
      </c>
      <c r="G58" s="27">
        <v>5.6577909652390762E-2</v>
      </c>
    </row>
    <row r="59" spans="1:7" x14ac:dyDescent="0.3">
      <c r="A59" t="s">
        <v>2245</v>
      </c>
      <c r="B59" s="2">
        <v>26</v>
      </c>
      <c r="C59" s="27">
        <v>3.372243839169909E-2</v>
      </c>
      <c r="D59" s="2">
        <v>1576</v>
      </c>
      <c r="E59" s="27">
        <v>1.5835217282089926E-2</v>
      </c>
      <c r="F59" s="2">
        <v>38743</v>
      </c>
      <c r="G59" s="27">
        <v>8.1155953367219019E-3</v>
      </c>
    </row>
    <row r="60" spans="1:7" x14ac:dyDescent="0.3">
      <c r="A60" t="s">
        <v>2225</v>
      </c>
      <c r="B60" s="2">
        <v>0</v>
      </c>
      <c r="C60" s="27">
        <v>0</v>
      </c>
      <c r="D60" s="2">
        <v>870</v>
      </c>
      <c r="E60" s="27">
        <v>8.7415222305953274E-3</v>
      </c>
      <c r="F60" s="2">
        <v>23028</v>
      </c>
      <c r="G60" s="27">
        <v>4.8237340787763454E-3</v>
      </c>
    </row>
    <row r="61" spans="1:7" x14ac:dyDescent="0.3">
      <c r="A61" t="s">
        <v>2226</v>
      </c>
      <c r="B61" s="2">
        <v>9</v>
      </c>
      <c r="C61" s="27">
        <v>1.1673151750972763E-2</v>
      </c>
      <c r="D61" s="2">
        <v>665</v>
      </c>
      <c r="E61" s="27">
        <v>6.681738256719417E-3</v>
      </c>
      <c r="F61" s="2">
        <v>18966</v>
      </c>
      <c r="G61" s="27">
        <v>3.9728565458603511E-3</v>
      </c>
    </row>
    <row r="62" spans="1:7" x14ac:dyDescent="0.3">
      <c r="A62" t="s">
        <v>2227</v>
      </c>
      <c r="B62" s="2">
        <v>0</v>
      </c>
      <c r="C62" s="27">
        <v>0</v>
      </c>
      <c r="D62" s="2">
        <v>658</v>
      </c>
      <c r="E62" s="27">
        <v>6.6114041698065815E-3</v>
      </c>
      <c r="F62" s="2">
        <v>15558</v>
      </c>
      <c r="G62" s="27">
        <v>3.2589740662498862E-3</v>
      </c>
    </row>
    <row r="63" spans="1:7" x14ac:dyDescent="0.3">
      <c r="A63" t="s">
        <v>2246</v>
      </c>
      <c r="B63" s="2">
        <v>53</v>
      </c>
      <c r="C63" s="27">
        <v>6.8741893644617386E-2</v>
      </c>
      <c r="D63" s="2">
        <v>4371</v>
      </c>
      <c r="E63" s="27">
        <v>4.3918613413715148E-2</v>
      </c>
      <c r="F63" s="2">
        <v>140098</v>
      </c>
      <c r="G63" s="27">
        <v>2.9346686510700382E-2</v>
      </c>
    </row>
    <row r="64" spans="1:7" x14ac:dyDescent="0.3">
      <c r="A64" t="s">
        <v>2231</v>
      </c>
      <c r="B64" s="2">
        <v>0</v>
      </c>
      <c r="C64" s="27">
        <v>0</v>
      </c>
      <c r="D64" s="2">
        <v>787</v>
      </c>
      <c r="E64" s="27">
        <v>7.90756091434313E-3</v>
      </c>
      <c r="F64" s="2">
        <v>33704</v>
      </c>
      <c r="G64" s="27">
        <v>7.0600631140818977E-3</v>
      </c>
    </row>
    <row r="65" spans="1:7" x14ac:dyDescent="0.3">
      <c r="A65" t="s">
        <v>2247</v>
      </c>
      <c r="B65" s="2">
        <v>216</v>
      </c>
      <c r="C65" s="27">
        <v>0.28015564202334631</v>
      </c>
      <c r="D65" s="2">
        <v>13417</v>
      </c>
      <c r="E65" s="27">
        <v>0.1348103491585029</v>
      </c>
      <c r="F65" s="2">
        <v>424383</v>
      </c>
      <c r="G65" s="27">
        <v>8.8896592824098564E-2</v>
      </c>
    </row>
    <row r="66" spans="1:7" x14ac:dyDescent="0.3">
      <c r="A66" t="s">
        <v>2245</v>
      </c>
      <c r="B66" s="2">
        <v>99</v>
      </c>
      <c r="C66" s="27">
        <v>0.12840466926070038</v>
      </c>
      <c r="D66" s="2">
        <v>6066</v>
      </c>
      <c r="E66" s="27">
        <v>6.0949510173323285E-2</v>
      </c>
      <c r="F66" s="2">
        <v>186111</v>
      </c>
      <c r="G66" s="27">
        <v>3.8985147348234515E-2</v>
      </c>
    </row>
    <row r="67" spans="1:7" x14ac:dyDescent="0.3">
      <c r="A67" t="s">
        <v>2225</v>
      </c>
      <c r="B67" s="2">
        <v>49</v>
      </c>
      <c r="C67" s="27">
        <v>6.3553826199740593E-2</v>
      </c>
      <c r="D67" s="2">
        <v>1177</v>
      </c>
      <c r="E67" s="27">
        <v>1.1826174328058277E-2</v>
      </c>
      <c r="F67" s="2">
        <v>39494</v>
      </c>
      <c r="G67" s="27">
        <v>8.2729092282088322E-3</v>
      </c>
    </row>
    <row r="68" spans="1:7" x14ac:dyDescent="0.3">
      <c r="A68" t="s">
        <v>2226</v>
      </c>
      <c r="B68" s="2">
        <v>34</v>
      </c>
      <c r="C68" s="27">
        <v>4.4098573281452662E-2</v>
      </c>
      <c r="D68" s="2">
        <v>995</v>
      </c>
      <c r="E68" s="27">
        <v>9.997488068324541E-3</v>
      </c>
      <c r="F68" s="2">
        <v>29375</v>
      </c>
      <c r="G68" s="27">
        <v>6.1532564080274072E-3</v>
      </c>
    </row>
    <row r="69" spans="1:7" x14ac:dyDescent="0.3">
      <c r="A69" t="s">
        <v>2227</v>
      </c>
      <c r="B69" s="2">
        <v>28</v>
      </c>
      <c r="C69" s="27">
        <v>3.6316472114137487E-2</v>
      </c>
      <c r="D69" s="2">
        <v>878</v>
      </c>
      <c r="E69" s="27">
        <v>8.821904044209997E-3</v>
      </c>
      <c r="F69" s="2">
        <v>21757</v>
      </c>
      <c r="G69" s="27">
        <v>4.5574944568324187E-3</v>
      </c>
    </row>
    <row r="70" spans="1:7" x14ac:dyDescent="0.3">
      <c r="A70" t="s">
        <v>2246</v>
      </c>
      <c r="B70" s="2">
        <v>6</v>
      </c>
      <c r="C70" s="27">
        <v>7.7821011673151752E-3</v>
      </c>
      <c r="D70" s="2">
        <v>4294</v>
      </c>
      <c r="E70" s="27">
        <v>4.3144938457673948E-2</v>
      </c>
      <c r="F70" s="2">
        <v>147445</v>
      </c>
      <c r="G70" s="27">
        <v>3.0885681398522592E-2</v>
      </c>
    </row>
    <row r="71" spans="1:7" x14ac:dyDescent="0.3">
      <c r="A71" t="s">
        <v>2231</v>
      </c>
      <c r="B71" s="2">
        <v>0</v>
      </c>
      <c r="C71" s="27">
        <v>0</v>
      </c>
      <c r="D71" s="2">
        <v>7</v>
      </c>
      <c r="E71" s="27">
        <v>7.0334086912835972E-5</v>
      </c>
      <c r="F71" s="2">
        <v>201</v>
      </c>
      <c r="G71" s="27">
        <v>4.2103984272800301E-5</v>
      </c>
    </row>
    <row r="72" spans="1:7" x14ac:dyDescent="0.3">
      <c r="A72" t="s">
        <v>2248</v>
      </c>
      <c r="B72" s="2">
        <v>322</v>
      </c>
      <c r="C72" s="27">
        <v>0.41763942931258108</v>
      </c>
      <c r="D72" s="2">
        <v>23497</v>
      </c>
      <c r="E72" s="27">
        <v>0.23609143431298668</v>
      </c>
      <c r="F72" s="2">
        <v>823120</v>
      </c>
      <c r="G72" s="27">
        <v>0.17242105241108152</v>
      </c>
    </row>
    <row r="73" spans="1:7" x14ac:dyDescent="0.3">
      <c r="A73" t="s">
        <v>2245</v>
      </c>
      <c r="B73" s="2">
        <v>189</v>
      </c>
      <c r="C73" s="27">
        <v>0.24513618677042801</v>
      </c>
      <c r="D73" s="2">
        <v>10812</v>
      </c>
      <c r="E73" s="27">
        <v>0.10863602110022608</v>
      </c>
      <c r="F73" s="2">
        <v>373299</v>
      </c>
      <c r="G73" s="27">
        <v>7.819589664205015E-2</v>
      </c>
    </row>
    <row r="74" spans="1:7" x14ac:dyDescent="0.3">
      <c r="A74" t="s">
        <v>2225</v>
      </c>
      <c r="B74" s="2">
        <v>43</v>
      </c>
      <c r="C74" s="27">
        <v>5.5771725032425425E-2</v>
      </c>
      <c r="D74" s="2">
        <v>2576</v>
      </c>
      <c r="E74" s="27">
        <v>2.5882943983923636E-2</v>
      </c>
      <c r="F74" s="2">
        <v>62424</v>
      </c>
      <c r="G74" s="27">
        <v>1.3076114996245204E-2</v>
      </c>
    </row>
    <row r="75" spans="1:7" x14ac:dyDescent="0.3">
      <c r="A75" t="s">
        <v>2226</v>
      </c>
      <c r="B75" s="2">
        <v>21</v>
      </c>
      <c r="C75" s="27">
        <v>2.7237354085603113E-2</v>
      </c>
      <c r="D75" s="2">
        <v>3160</v>
      </c>
      <c r="E75" s="27">
        <v>3.1750816377794526E-2</v>
      </c>
      <c r="F75" s="2">
        <v>62766</v>
      </c>
      <c r="G75" s="27">
        <v>1.3147754611276536E-2</v>
      </c>
    </row>
    <row r="76" spans="1:7" x14ac:dyDescent="0.3">
      <c r="A76" t="s">
        <v>2227</v>
      </c>
      <c r="B76" s="2">
        <v>31</v>
      </c>
      <c r="C76" s="27">
        <v>4.0207522697795074E-2</v>
      </c>
      <c r="D76" s="2">
        <v>2412</v>
      </c>
      <c r="E76" s="27">
        <v>2.4235116804822907E-2</v>
      </c>
      <c r="F76" s="2">
        <v>63240</v>
      </c>
      <c r="G76" s="27">
        <v>1.3247044604039259E-2</v>
      </c>
    </row>
    <row r="77" spans="1:7" x14ac:dyDescent="0.3">
      <c r="A77" t="s">
        <v>2246</v>
      </c>
      <c r="B77" s="2">
        <v>38</v>
      </c>
      <c r="C77" s="27">
        <v>4.9286640726329441E-2</v>
      </c>
      <c r="D77" s="2">
        <v>4529</v>
      </c>
      <c r="E77" s="27">
        <v>4.5506154232604873E-2</v>
      </c>
      <c r="F77" s="2">
        <v>261153</v>
      </c>
      <c r="G77" s="27">
        <v>5.4704387088530433E-2</v>
      </c>
    </row>
    <row r="78" spans="1:7" x14ac:dyDescent="0.3">
      <c r="A78" t="s">
        <v>2231</v>
      </c>
      <c r="B78" s="2">
        <v>0</v>
      </c>
      <c r="C78" s="27">
        <v>0</v>
      </c>
      <c r="D78" s="2">
        <v>8</v>
      </c>
      <c r="E78" s="27">
        <v>8.0381813614669684E-5</v>
      </c>
      <c r="F78" s="2">
        <v>238</v>
      </c>
      <c r="G78" s="27">
        <v>4.9854468939932696E-5</v>
      </c>
    </row>
    <row r="79" spans="1:7" x14ac:dyDescent="0.3">
      <c r="A79" t="s">
        <v>2249</v>
      </c>
      <c r="B79" s="2">
        <v>93</v>
      </c>
      <c r="C79" s="27">
        <v>0.12062256809338522</v>
      </c>
      <c r="D79" s="2">
        <v>21430</v>
      </c>
      <c r="E79" s="27">
        <v>0.21532278322029641</v>
      </c>
      <c r="F79" s="2">
        <v>924133</v>
      </c>
      <c r="G79" s="27">
        <v>0.19358050397002866</v>
      </c>
    </row>
    <row r="80" spans="1:7" x14ac:dyDescent="0.3">
      <c r="A80" t="s">
        <v>2245</v>
      </c>
      <c r="B80" s="2">
        <v>80</v>
      </c>
      <c r="C80" s="27">
        <v>0.10376134889753567</v>
      </c>
      <c r="D80" s="2">
        <v>10361</v>
      </c>
      <c r="E80" s="27">
        <v>0.10410449635769907</v>
      </c>
      <c r="F80" s="2">
        <v>375618</v>
      </c>
      <c r="G80" s="27">
        <v>7.8681663505376642E-2</v>
      </c>
    </row>
    <row r="81" spans="1:7" x14ac:dyDescent="0.3">
      <c r="A81" t="s">
        <v>2225</v>
      </c>
      <c r="B81" s="2">
        <v>13</v>
      </c>
      <c r="C81" s="27">
        <v>1.6861219195849545E-2</v>
      </c>
      <c r="D81" s="2">
        <v>4550</v>
      </c>
      <c r="E81" s="27">
        <v>4.5717156493343382E-2</v>
      </c>
      <c r="F81" s="2">
        <v>110688</v>
      </c>
      <c r="G81" s="27">
        <v>2.3186098563122984E-2</v>
      </c>
    </row>
    <row r="82" spans="1:7" x14ac:dyDescent="0.3">
      <c r="A82" t="s">
        <v>2226</v>
      </c>
      <c r="B82" s="2">
        <v>0</v>
      </c>
      <c r="C82" s="27">
        <v>0</v>
      </c>
      <c r="D82" s="2">
        <v>3777</v>
      </c>
      <c r="E82" s="27">
        <v>3.7950263752825925E-2</v>
      </c>
      <c r="F82" s="2">
        <v>119682</v>
      </c>
      <c r="G82" s="27">
        <v>2.507009475491187E-2</v>
      </c>
    </row>
    <row r="83" spans="1:7" x14ac:dyDescent="0.3">
      <c r="A83" t="s">
        <v>2227</v>
      </c>
      <c r="B83" s="2">
        <v>0</v>
      </c>
      <c r="C83" s="27">
        <v>0</v>
      </c>
      <c r="D83" s="2">
        <v>1559</v>
      </c>
      <c r="E83" s="27">
        <v>1.5664405928158754E-2</v>
      </c>
      <c r="F83" s="2">
        <v>105735</v>
      </c>
      <c r="G83" s="27">
        <v>2.21485809805201E-2</v>
      </c>
    </row>
    <row r="84" spans="1:7" x14ac:dyDescent="0.3">
      <c r="A84" t="s">
        <v>2246</v>
      </c>
      <c r="B84" s="2">
        <v>0</v>
      </c>
      <c r="C84" s="27">
        <v>0</v>
      </c>
      <c r="D84" s="2">
        <v>1183</v>
      </c>
      <c r="E84" s="27">
        <v>1.188646068826928E-2</v>
      </c>
      <c r="F84" s="2">
        <v>212139</v>
      </c>
      <c r="G84" s="27">
        <v>4.4437299102724294E-2</v>
      </c>
    </row>
    <row r="85" spans="1:7" x14ac:dyDescent="0.3">
      <c r="A85" t="s">
        <v>2231</v>
      </c>
      <c r="B85" s="2">
        <v>0</v>
      </c>
      <c r="C85" s="27">
        <v>0</v>
      </c>
      <c r="D85" s="2">
        <v>0</v>
      </c>
      <c r="E85" s="27">
        <v>0</v>
      </c>
      <c r="F85" s="2">
        <v>271</v>
      </c>
      <c r="G85" s="27">
        <v>5.6767063372780507E-5</v>
      </c>
    </row>
    <row r="86" spans="1:7" x14ac:dyDescent="0.3">
      <c r="A86" t="s">
        <v>2250</v>
      </c>
      <c r="B86" s="2">
        <v>52</v>
      </c>
      <c r="C86" s="27">
        <v>6.744487678339818E-2</v>
      </c>
      <c r="D86" s="2">
        <v>32254</v>
      </c>
      <c r="E86" s="27">
        <v>0.32407937704094447</v>
      </c>
      <c r="F86" s="2">
        <v>2332162</v>
      </c>
      <c r="G86" s="27">
        <v>0.4885239411424005</v>
      </c>
    </row>
    <row r="87" spans="1:7" x14ac:dyDescent="0.3">
      <c r="A87" t="s">
        <v>2245</v>
      </c>
      <c r="B87" s="2">
        <v>52</v>
      </c>
      <c r="C87" s="27">
        <v>6.744487678339818E-2</v>
      </c>
      <c r="D87" s="2">
        <v>23299</v>
      </c>
      <c r="E87" s="27">
        <v>0.23410198442602362</v>
      </c>
      <c r="F87" s="2">
        <v>1225423</v>
      </c>
      <c r="G87" s="27">
        <v>0.25669249114192916</v>
      </c>
    </row>
    <row r="88" spans="1:7" x14ac:dyDescent="0.3">
      <c r="A88" t="s">
        <v>2225</v>
      </c>
      <c r="B88" s="2">
        <v>0</v>
      </c>
      <c r="C88" s="27">
        <v>0</v>
      </c>
      <c r="D88" s="2">
        <v>5029</v>
      </c>
      <c r="E88" s="27">
        <v>5.0530017583521727E-2</v>
      </c>
      <c r="F88" s="2">
        <v>370964</v>
      </c>
      <c r="G88" s="27">
        <v>7.7706778217786529E-2</v>
      </c>
    </row>
    <row r="89" spans="1:7" x14ac:dyDescent="0.3">
      <c r="A89" t="s">
        <v>2226</v>
      </c>
      <c r="B89" s="2">
        <v>0</v>
      </c>
      <c r="C89" s="27">
        <v>0</v>
      </c>
      <c r="D89" s="2">
        <v>2307</v>
      </c>
      <c r="E89" s="27">
        <v>2.3180105501130369E-2</v>
      </c>
      <c r="F89" s="2">
        <v>294120</v>
      </c>
      <c r="G89" s="27">
        <v>6.1610068926945399E-2</v>
      </c>
    </row>
    <row r="90" spans="1:7" x14ac:dyDescent="0.3">
      <c r="A90" t="s">
        <v>2227</v>
      </c>
      <c r="B90" s="2">
        <v>0</v>
      </c>
      <c r="C90" s="27">
        <v>0</v>
      </c>
      <c r="D90" s="2">
        <v>946</v>
      </c>
      <c r="E90" s="27">
        <v>9.5051494599346902E-3</v>
      </c>
      <c r="F90" s="2">
        <v>191462</v>
      </c>
      <c r="G90" s="27">
        <v>4.0106035009148715E-2</v>
      </c>
    </row>
    <row r="91" spans="1:7" x14ac:dyDescent="0.3">
      <c r="A91" t="s">
        <v>2246</v>
      </c>
      <c r="B91" s="2">
        <v>0</v>
      </c>
      <c r="C91" s="27">
        <v>0</v>
      </c>
      <c r="D91" s="2">
        <v>659</v>
      </c>
      <c r="E91" s="27">
        <v>6.6214518965084148E-3</v>
      </c>
      <c r="F91" s="2">
        <v>248683</v>
      </c>
      <c r="G91" s="27">
        <v>5.2092264283148247E-2</v>
      </c>
    </row>
    <row r="92" spans="1:7" x14ac:dyDescent="0.3">
      <c r="A92" t="s">
        <v>2231</v>
      </c>
      <c r="B92" s="2">
        <v>0</v>
      </c>
      <c r="C92" s="27">
        <v>0</v>
      </c>
      <c r="D92" s="2">
        <v>14</v>
      </c>
      <c r="E92" s="27">
        <v>1.4066817382567194E-4</v>
      </c>
      <c r="F92" s="2">
        <v>1510</v>
      </c>
      <c r="G92" s="27">
        <v>3.1630356344243012E-4</v>
      </c>
    </row>
    <row r="93" spans="1:7" x14ac:dyDescent="0.3">
      <c r="A93" s="202"/>
      <c r="B93" s="202"/>
      <c r="C93" s="202"/>
      <c r="D93" s="202"/>
      <c r="E93" s="202"/>
      <c r="F93" s="202"/>
      <c r="G93" s="202"/>
    </row>
    <row r="94" spans="1:7" x14ac:dyDescent="0.3">
      <c r="A94" s="300" t="s">
        <v>2253</v>
      </c>
      <c r="B94" s="300"/>
      <c r="C94" s="300"/>
      <c r="D94" s="300"/>
      <c r="E94" s="300"/>
      <c r="F94" s="300"/>
      <c r="G94" s="300"/>
    </row>
    <row r="95" spans="1:7" x14ac:dyDescent="0.3">
      <c r="A95" t="s">
        <v>2254</v>
      </c>
      <c r="B95" s="15">
        <v>56500</v>
      </c>
      <c r="C95" s="27" t="s">
        <v>190</v>
      </c>
      <c r="D95" s="15">
        <v>159491</v>
      </c>
      <c r="E95" s="27"/>
      <c r="F95" s="15">
        <v>374266</v>
      </c>
      <c r="G95" s="27"/>
    </row>
    <row r="96" spans="1:7" x14ac:dyDescent="0.3">
      <c r="A96" s="202"/>
      <c r="B96" s="202"/>
      <c r="C96" s="202"/>
      <c r="D96" s="202"/>
      <c r="E96" s="202"/>
      <c r="F96" s="202"/>
      <c r="G96" s="202"/>
    </row>
    <row r="97" spans="1:7" x14ac:dyDescent="0.3">
      <c r="A97" s="300" t="s">
        <v>2255</v>
      </c>
      <c r="B97" s="300"/>
      <c r="C97" s="300"/>
      <c r="D97" s="300"/>
      <c r="E97" s="300"/>
      <c r="F97" s="300"/>
      <c r="G97" s="300"/>
    </row>
    <row r="98" spans="1:7" x14ac:dyDescent="0.3">
      <c r="A98" t="s">
        <v>2256</v>
      </c>
      <c r="B98" s="15">
        <v>340</v>
      </c>
      <c r="C98" s="27" t="s">
        <v>190</v>
      </c>
      <c r="D98" s="15">
        <v>836</v>
      </c>
      <c r="E98" s="27"/>
      <c r="F98" s="15">
        <v>1194</v>
      </c>
      <c r="G98" s="27"/>
    </row>
    <row r="99" spans="1:7" x14ac:dyDescent="0.3">
      <c r="A99" s="202"/>
      <c r="B99" s="202"/>
      <c r="C99" s="202"/>
      <c r="D99" s="202"/>
      <c r="E99" s="202"/>
      <c r="F99" s="202"/>
      <c r="G99" s="202"/>
    </row>
    <row r="100" spans="1:7" x14ac:dyDescent="0.3">
      <c r="A100" s="300" t="s">
        <v>2257</v>
      </c>
      <c r="B100" s="300"/>
      <c r="C100" s="300"/>
      <c r="D100" s="300"/>
      <c r="E100" s="300"/>
      <c r="F100" s="300"/>
      <c r="G100" s="300"/>
    </row>
    <row r="101" spans="1:7" x14ac:dyDescent="0.3">
      <c r="A101" t="s">
        <v>2258</v>
      </c>
      <c r="B101" s="15">
        <v>414</v>
      </c>
      <c r="C101" s="27" t="s">
        <v>190</v>
      </c>
      <c r="D101" s="15">
        <v>1468</v>
      </c>
      <c r="E101" s="27"/>
      <c r="F101" s="15">
        <v>2075</v>
      </c>
      <c r="G101" s="27"/>
    </row>
    <row r="102" spans="1:7" x14ac:dyDescent="0.3">
      <c r="A102" t="s">
        <v>2259</v>
      </c>
      <c r="B102" s="15">
        <v>149</v>
      </c>
      <c r="C102" s="27" t="s">
        <v>190</v>
      </c>
      <c r="D102" s="15">
        <v>351</v>
      </c>
      <c r="E102" s="27"/>
      <c r="F102" s="15">
        <v>368</v>
      </c>
      <c r="G102" s="27"/>
    </row>
    <row r="103" spans="1:7" x14ac:dyDescent="0.3">
      <c r="A103" s="202"/>
      <c r="B103" s="202"/>
      <c r="C103" s="202"/>
      <c r="D103" s="202"/>
      <c r="E103" s="202"/>
      <c r="F103" s="202"/>
      <c r="G103" s="202"/>
    </row>
    <row r="108" spans="1:7" x14ac:dyDescent="0.3">
      <c r="A108" s="31" t="s">
        <v>2260</v>
      </c>
    </row>
    <row r="109" spans="1:7" ht="24" x14ac:dyDescent="0.3">
      <c r="A109" s="32" t="s">
        <v>2261</v>
      </c>
    </row>
    <row r="110" spans="1:7" x14ac:dyDescent="0.3">
      <c r="A110" s="33" t="s">
        <v>2262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88" t="s">
        <v>2263</v>
      </c>
      <c r="C1" s="388"/>
      <c r="D1" s="388"/>
      <c r="E1" s="388"/>
      <c r="F1" s="388"/>
      <c r="G1" s="388"/>
    </row>
    <row r="2" spans="1:7" x14ac:dyDescent="0.3">
      <c r="A2" t="s">
        <v>190</v>
      </c>
      <c r="B2" s="389" t="str">
        <f>Population!B3</f>
        <v>City of Mendota</v>
      </c>
      <c r="C2" s="389"/>
      <c r="D2" s="389" t="str">
        <f>Population!B4</f>
        <v>Fresno County</v>
      </c>
      <c r="E2" s="389"/>
      <c r="F2" s="389" t="s">
        <v>191</v>
      </c>
      <c r="G2" s="389"/>
    </row>
    <row r="3" spans="1:7" x14ac:dyDescent="0.3">
      <c r="A3" s="210"/>
      <c r="B3" s="210"/>
      <c r="C3" s="210"/>
      <c r="D3" s="210"/>
      <c r="E3" s="210"/>
      <c r="F3" s="210"/>
      <c r="G3" s="210"/>
    </row>
    <row r="4" spans="1:7" x14ac:dyDescent="0.3">
      <c r="A4" s="203" t="s">
        <v>2264</v>
      </c>
      <c r="B4" s="203"/>
      <c r="C4" s="203"/>
      <c r="D4" s="203"/>
      <c r="E4" s="203"/>
      <c r="F4" s="203"/>
      <c r="G4" s="203"/>
    </row>
    <row r="5" spans="1:7" x14ac:dyDescent="0.3">
      <c r="A5" t="s">
        <v>188</v>
      </c>
      <c r="B5" s="2">
        <f>VLOOKUP($B$2,'Ref. DC-1980(IPUMS)'!$E$1:$BV$784,4,FALSE)</f>
        <v>5038</v>
      </c>
      <c r="C5" s="27"/>
      <c r="D5" s="2">
        <v>514621</v>
      </c>
      <c r="E5" s="27"/>
      <c r="F5" s="2">
        <v>23667902</v>
      </c>
      <c r="G5" s="27"/>
    </row>
    <row r="6" spans="1:7" x14ac:dyDescent="0.3">
      <c r="A6" t="s">
        <v>2265</v>
      </c>
      <c r="B6" s="2">
        <f>VLOOKUP($B$2,'Ref. DC-1980(IPUMS)'!$E$1:$BV$784,5,FALSE)</f>
        <v>0</v>
      </c>
      <c r="C6" s="27" t="s">
        <v>190</v>
      </c>
      <c r="D6" s="2">
        <v>331551</v>
      </c>
      <c r="E6" s="27"/>
      <c r="F6" s="2">
        <v>19771903</v>
      </c>
      <c r="G6" s="27"/>
    </row>
    <row r="7" spans="1:7" x14ac:dyDescent="0.3">
      <c r="A7" t="s">
        <v>2266</v>
      </c>
      <c r="B7" s="2">
        <f>VLOOKUP($B$2,'Ref. DC-1980(IPUMS)'!$E$1:$BV$784,7,FALSE)</f>
        <v>0</v>
      </c>
      <c r="C7" s="27" t="s">
        <v>190</v>
      </c>
      <c r="D7" s="2">
        <v>111520</v>
      </c>
      <c r="E7" s="27"/>
      <c r="F7" s="2">
        <v>2060296</v>
      </c>
      <c r="G7" s="27"/>
    </row>
    <row r="8" spans="1:7" x14ac:dyDescent="0.3">
      <c r="A8" s="202"/>
      <c r="B8" s="210"/>
      <c r="C8" s="210"/>
      <c r="D8" s="202"/>
      <c r="E8" s="202"/>
      <c r="F8" s="202"/>
      <c r="G8" s="202"/>
    </row>
    <row r="9" spans="1:7" x14ac:dyDescent="0.3">
      <c r="A9" s="203" t="s">
        <v>2267</v>
      </c>
      <c r="B9" s="122"/>
      <c r="C9" s="122"/>
      <c r="D9" s="203"/>
      <c r="E9" s="203"/>
      <c r="F9" s="203"/>
      <c r="G9" s="203"/>
    </row>
    <row r="10" spans="1:7" x14ac:dyDescent="0.3">
      <c r="A10" t="s">
        <v>2237</v>
      </c>
      <c r="B10" s="2">
        <f>VLOOKUP($B$2,'Ref. DC-1980(IPUMS)'!$E$1:$BV$784,8,FALSE)</f>
        <v>1318</v>
      </c>
      <c r="C10" s="27" t="s">
        <v>190</v>
      </c>
      <c r="D10" s="2">
        <v>178506</v>
      </c>
      <c r="E10" s="27"/>
      <c r="F10" s="2">
        <v>8629866</v>
      </c>
      <c r="G10" s="27"/>
    </row>
    <row r="11" spans="1:7" x14ac:dyDescent="0.3">
      <c r="A11" s="202"/>
      <c r="B11" s="210"/>
      <c r="C11" s="210"/>
      <c r="D11" s="202"/>
      <c r="E11" s="202"/>
      <c r="F11" s="202"/>
      <c r="G11" s="202"/>
    </row>
    <row r="12" spans="1:7" x14ac:dyDescent="0.3">
      <c r="A12" s="203" t="s">
        <v>2268</v>
      </c>
      <c r="B12" s="122"/>
      <c r="C12" s="122"/>
      <c r="D12" s="203"/>
      <c r="E12" s="203"/>
      <c r="F12" s="203"/>
      <c r="G12" s="203"/>
    </row>
    <row r="13" spans="1:7" x14ac:dyDescent="0.3">
      <c r="A13" t="s">
        <v>2269</v>
      </c>
      <c r="B13" s="2">
        <f>VLOOKUP($B$2,'Ref. DC-1980(IPUMS)'!$E$1:$BV$784,8,FALSE)</f>
        <v>1318</v>
      </c>
      <c r="C13" s="27" t="s">
        <v>190</v>
      </c>
      <c r="D13" s="2">
        <v>178506</v>
      </c>
      <c r="E13" s="27"/>
      <c r="F13" s="2">
        <v>8629866</v>
      </c>
      <c r="G13" s="27"/>
    </row>
    <row r="14" spans="1:7" x14ac:dyDescent="0.3">
      <c r="A14" t="s">
        <v>2195</v>
      </c>
      <c r="B14" s="2">
        <f>VLOOKUP($B$2,'Ref. DC-1980(IPUMS)'!$E$1:$BV$784,10,FALSE)</f>
        <v>704</v>
      </c>
      <c r="C14" s="27">
        <f>B14/B$13</f>
        <v>0.53414264036418813</v>
      </c>
      <c r="D14" s="2">
        <v>73364</v>
      </c>
      <c r="E14" s="27">
        <v>0.41098898636460401</v>
      </c>
      <c r="F14" s="2">
        <v>3804614</v>
      </c>
      <c r="G14" s="27">
        <v>0.44086594160326475</v>
      </c>
    </row>
    <row r="15" spans="1:7" x14ac:dyDescent="0.3">
      <c r="A15" t="s">
        <v>2204</v>
      </c>
      <c r="B15" s="2">
        <f>VLOOKUP($B$2,'Ref. DC-1980(IPUMS)'!$E$1:$BV$784,9,FALSE)</f>
        <v>614</v>
      </c>
      <c r="C15" s="27">
        <f>B15/B$13</f>
        <v>0.46585735963581182</v>
      </c>
      <c r="D15" s="2">
        <v>105142</v>
      </c>
      <c r="E15" s="27">
        <v>0.58901101363539599</v>
      </c>
      <c r="F15" s="2">
        <v>4825252</v>
      </c>
      <c r="G15" s="27">
        <v>0.55913405839673525</v>
      </c>
    </row>
    <row r="16" spans="1:7" x14ac:dyDescent="0.3">
      <c r="A16" s="202"/>
      <c r="B16" s="210"/>
      <c r="C16" s="210"/>
      <c r="D16" s="202"/>
      <c r="E16" s="202"/>
      <c r="F16" s="202"/>
      <c r="G16" s="202"/>
    </row>
    <row r="17" spans="1:7" x14ac:dyDescent="0.3">
      <c r="A17" s="300" t="s">
        <v>4599</v>
      </c>
      <c r="B17" s="122"/>
      <c r="C17" s="122"/>
      <c r="D17" s="203"/>
      <c r="E17" s="203"/>
      <c r="F17" s="203"/>
      <c r="G17" s="203"/>
    </row>
    <row r="18" spans="1:7" x14ac:dyDescent="0.3">
      <c r="A18" t="s">
        <v>4600</v>
      </c>
      <c r="B18" s="15">
        <f>VLOOKUP($B$2,'Ref. DC-1980(IPUMS)'!$E$1:$BV$784,11,FALSE)</f>
        <v>41200</v>
      </c>
      <c r="C18" s="27" t="s">
        <v>190</v>
      </c>
      <c r="D18" s="15">
        <v>62200</v>
      </c>
      <c r="E18" s="27"/>
      <c r="F18" s="15">
        <v>84700</v>
      </c>
      <c r="G18" s="27"/>
    </row>
    <row r="19" spans="1:7" x14ac:dyDescent="0.3">
      <c r="A19" s="202"/>
      <c r="B19" s="210"/>
      <c r="C19" s="210"/>
      <c r="D19" s="202"/>
      <c r="E19" s="202"/>
      <c r="F19" s="202"/>
      <c r="G19" s="202"/>
    </row>
    <row r="20" spans="1:7" x14ac:dyDescent="0.3">
      <c r="A20" s="203" t="s">
        <v>2270</v>
      </c>
      <c r="B20" s="122"/>
      <c r="C20" s="122"/>
      <c r="D20" s="203"/>
      <c r="E20" s="203"/>
      <c r="F20" s="203"/>
      <c r="G20" s="203"/>
    </row>
    <row r="21" spans="1:7" x14ac:dyDescent="0.3">
      <c r="A21" t="s">
        <v>2271</v>
      </c>
      <c r="B21" s="2">
        <f>SUM(B22:B25)</f>
        <v>1362</v>
      </c>
      <c r="C21" s="27" t="s">
        <v>190</v>
      </c>
      <c r="D21" s="2">
        <v>191520</v>
      </c>
      <c r="E21" s="27"/>
      <c r="F21" s="2">
        <v>9220421</v>
      </c>
      <c r="G21" s="27"/>
    </row>
    <row r="22" spans="1:7" x14ac:dyDescent="0.3">
      <c r="A22" t="s">
        <v>2272</v>
      </c>
      <c r="B22" s="2">
        <f>VLOOKUP($B$2,'Ref. DC-1980(IPUMS)'!$E$1:$BV$784,12,FALSE)</f>
        <v>967</v>
      </c>
      <c r="C22" s="27">
        <f>B22/B$21</f>
        <v>0.70998531571218793</v>
      </c>
      <c r="D22" s="2">
        <v>142963</v>
      </c>
      <c r="E22" s="27">
        <v>0.7464651211361738</v>
      </c>
      <c r="F22" s="2">
        <v>6439899</v>
      </c>
      <c r="G22" s="27">
        <v>0.69843871554238146</v>
      </c>
    </row>
    <row r="23" spans="1:7" x14ac:dyDescent="0.3">
      <c r="A23" t="s">
        <v>2273</v>
      </c>
      <c r="B23" s="2">
        <f>VLOOKUP($B$2,'Ref. DC-1980(IPUMS)'!$E$1:$BV$784,13,FALSE)</f>
        <v>211</v>
      </c>
      <c r="C23" s="27">
        <f t="shared" ref="C23:C25" si="0">B23/B$21</f>
        <v>0.15491923641703378</v>
      </c>
      <c r="D23" s="2">
        <v>20739</v>
      </c>
      <c r="E23" s="27">
        <v>0.10828634085213032</v>
      </c>
      <c r="F23" s="2">
        <v>1148225</v>
      </c>
      <c r="G23" s="27">
        <v>0.12453064778712382</v>
      </c>
    </row>
    <row r="24" spans="1:7" x14ac:dyDescent="0.3">
      <c r="A24" t="s">
        <v>2274</v>
      </c>
      <c r="B24" s="2">
        <f>VLOOKUP($B$2,'Ref. DC-1980(IPUMS)'!$E$1:$BV$784,14,FALSE)</f>
        <v>125</v>
      </c>
      <c r="C24" s="27">
        <f t="shared" si="0"/>
        <v>9.1776798825256981E-2</v>
      </c>
      <c r="D24" s="2">
        <v>19962</v>
      </c>
      <c r="E24" s="27">
        <v>0.10422932330827067</v>
      </c>
      <c r="F24" s="2">
        <v>1251049</v>
      </c>
      <c r="G24" s="27">
        <v>0.13568241623674235</v>
      </c>
    </row>
    <row r="25" spans="1:7" x14ac:dyDescent="0.3">
      <c r="A25" t="s">
        <v>2275</v>
      </c>
      <c r="B25" s="2">
        <f>VLOOKUP($B$2,'Ref. DC-1980(IPUMS)'!$E$1:$BV$784,15,FALSE)</f>
        <v>59</v>
      </c>
      <c r="C25" s="27">
        <f t="shared" si="0"/>
        <v>4.3318649045521289E-2</v>
      </c>
      <c r="D25" s="2">
        <v>7856</v>
      </c>
      <c r="E25" s="27">
        <v>4.1019214703425233E-2</v>
      </c>
      <c r="F25" s="2">
        <v>381248</v>
      </c>
      <c r="G25" s="27">
        <v>4.1348220433752428E-2</v>
      </c>
    </row>
    <row r="26" spans="1:7" x14ac:dyDescent="0.3">
      <c r="A26" s="202"/>
      <c r="B26" s="210"/>
      <c r="C26" s="210"/>
      <c r="D26" s="202"/>
      <c r="E26" s="202"/>
      <c r="F26" s="202"/>
      <c r="G26" s="202"/>
    </row>
    <row r="27" spans="1:7" x14ac:dyDescent="0.3">
      <c r="A27" s="203" t="s">
        <v>2276</v>
      </c>
      <c r="B27" s="122"/>
      <c r="C27" s="122"/>
      <c r="D27" s="203"/>
      <c r="E27" s="203"/>
      <c r="F27" s="203"/>
      <c r="G27" s="203"/>
    </row>
    <row r="28" spans="1:7" x14ac:dyDescent="0.3">
      <c r="A28" t="s">
        <v>2277</v>
      </c>
      <c r="B28" s="2">
        <f>SUM(B29,B35,B41,B47,B53)</f>
        <v>696</v>
      </c>
      <c r="C28" s="27" t="s">
        <v>190</v>
      </c>
      <c r="D28" s="2">
        <v>67718</v>
      </c>
      <c r="E28" s="27"/>
      <c r="F28" s="2">
        <v>3707451</v>
      </c>
      <c r="G28" s="27"/>
    </row>
    <row r="29" spans="1:7" x14ac:dyDescent="0.3">
      <c r="A29" t="s">
        <v>2278</v>
      </c>
      <c r="B29" s="2">
        <f>SUM(B30:B34)</f>
        <v>236</v>
      </c>
      <c r="C29" s="27">
        <f>B29/B$28</f>
        <v>0.33908045977011492</v>
      </c>
      <c r="D29" s="2">
        <v>15026</v>
      </c>
      <c r="E29" s="27">
        <v>0.2218907823621489</v>
      </c>
      <c r="F29" s="2">
        <v>673157</v>
      </c>
      <c r="G29" s="27">
        <v>0.18156868425233402</v>
      </c>
    </row>
    <row r="30" spans="1:7" x14ac:dyDescent="0.3">
      <c r="A30" t="s">
        <v>2245</v>
      </c>
      <c r="B30" s="2">
        <f>VLOOKUP($B$2,'Ref. DC-1980(IPUMS)'!$E$1:$BV$784,19,FALSE)</f>
        <v>7</v>
      </c>
      <c r="C30" s="27">
        <f t="shared" ref="C30:C58" si="1">B30/B$28</f>
        <v>1.0057471264367816E-2</v>
      </c>
      <c r="D30" s="2">
        <v>251</v>
      </c>
      <c r="E30" s="27">
        <v>3.7065477421069732E-3</v>
      </c>
      <c r="F30" s="2">
        <v>11172</v>
      </c>
      <c r="G30" s="27">
        <v>3.0133911412450224E-3</v>
      </c>
    </row>
    <row r="31" spans="1:7" x14ac:dyDescent="0.3">
      <c r="A31" t="s">
        <v>2225</v>
      </c>
      <c r="B31" s="2">
        <f>VLOOKUP($B$2,'Ref. DC-1980(IPUMS)'!$E$1:$BV$784,20,FALSE)</f>
        <v>34</v>
      </c>
      <c r="C31" s="27">
        <f t="shared" si="1"/>
        <v>4.8850574712643681E-2</v>
      </c>
      <c r="D31" s="2">
        <v>481</v>
      </c>
      <c r="E31" s="27">
        <v>7.1029859121651551E-3</v>
      </c>
      <c r="F31" s="2">
        <v>21307</v>
      </c>
      <c r="G31" s="27">
        <v>5.7470752816422927E-3</v>
      </c>
    </row>
    <row r="32" spans="1:7" x14ac:dyDescent="0.3">
      <c r="A32" t="s">
        <v>2279</v>
      </c>
      <c r="B32" s="2">
        <f>VLOOKUP($B$2,'Ref. DC-1980(IPUMS)'!$E$1:$BV$784,21,FALSE)</f>
        <v>31</v>
      </c>
      <c r="C32" s="27">
        <f t="shared" si="1"/>
        <v>4.4540229885057472E-2</v>
      </c>
      <c r="D32" s="2">
        <v>1382</v>
      </c>
      <c r="E32" s="27">
        <v>2.0408163265306121E-2</v>
      </c>
      <c r="F32" s="2">
        <v>43505</v>
      </c>
      <c r="G32" s="27">
        <v>1.1734477407793117E-2</v>
      </c>
    </row>
    <row r="33" spans="1:7" x14ac:dyDescent="0.3">
      <c r="A33" t="s">
        <v>2246</v>
      </c>
      <c r="B33" s="2">
        <f>VLOOKUP($B$2,'Ref. DC-1980(IPUMS)'!$E$1:$BV$784,22,FALSE)</f>
        <v>153</v>
      </c>
      <c r="C33" s="27">
        <f t="shared" si="1"/>
        <v>0.21982758620689655</v>
      </c>
      <c r="D33" s="2">
        <v>11066</v>
      </c>
      <c r="E33" s="27">
        <v>0.16341297734723412</v>
      </c>
      <c r="F33" s="2">
        <v>502074</v>
      </c>
      <c r="G33" s="27">
        <v>0.1354229631086156</v>
      </c>
    </row>
    <row r="34" spans="1:7" x14ac:dyDescent="0.3">
      <c r="A34" t="s">
        <v>2231</v>
      </c>
      <c r="B34" s="2">
        <f>VLOOKUP($B$2,'Ref. DC-1980(IPUMS)'!$E$1:$BV$784,23,FALSE)</f>
        <v>11</v>
      </c>
      <c r="C34" s="27">
        <f t="shared" si="1"/>
        <v>1.5804597701149427E-2</v>
      </c>
      <c r="D34" s="2">
        <v>1846</v>
      </c>
      <c r="E34" s="27">
        <v>2.7260108095336542E-2</v>
      </c>
      <c r="F34" s="2">
        <v>95099</v>
      </c>
      <c r="G34" s="27">
        <v>2.5650777313037987E-2</v>
      </c>
    </row>
    <row r="35" spans="1:7" x14ac:dyDescent="0.3">
      <c r="A35" t="s">
        <v>2280</v>
      </c>
      <c r="B35" s="2">
        <f>SUM(B36:B40)</f>
        <v>240</v>
      </c>
      <c r="C35" s="27">
        <f t="shared" si="1"/>
        <v>0.34482758620689657</v>
      </c>
      <c r="D35" s="2">
        <v>18034</v>
      </c>
      <c r="E35" s="27">
        <v>0.26631028677751856</v>
      </c>
      <c r="F35" s="2">
        <v>794588</v>
      </c>
      <c r="G35" s="27">
        <v>0.21432191551553884</v>
      </c>
    </row>
    <row r="36" spans="1:7" x14ac:dyDescent="0.3">
      <c r="A36" t="s">
        <v>2245</v>
      </c>
      <c r="B36" s="2">
        <f>VLOOKUP($B$2,'Ref. DC-1980(IPUMS)'!$E$1:$BV$784,24,FALSE)</f>
        <v>52</v>
      </c>
      <c r="C36" s="27">
        <f t="shared" si="1"/>
        <v>7.4712643678160925E-2</v>
      </c>
      <c r="D36" s="2">
        <v>1629</v>
      </c>
      <c r="E36" s="27">
        <v>2.4055642517499039E-2</v>
      </c>
      <c r="F36" s="2">
        <v>47871</v>
      </c>
      <c r="G36" s="27">
        <v>1.2912105918594744E-2</v>
      </c>
    </row>
    <row r="37" spans="1:7" x14ac:dyDescent="0.3">
      <c r="A37" t="s">
        <v>2225</v>
      </c>
      <c r="B37" s="2">
        <f>VLOOKUP($B$2,'Ref. DC-1980(IPUMS)'!$E$1:$BV$784,25,FALSE)</f>
        <v>25</v>
      </c>
      <c r="C37" s="27">
        <f t="shared" si="1"/>
        <v>3.5919540229885055E-2</v>
      </c>
      <c r="D37" s="2">
        <v>1720</v>
      </c>
      <c r="E37" s="27">
        <v>2.5399450663043801E-2</v>
      </c>
      <c r="F37" s="2">
        <v>60871</v>
      </c>
      <c r="G37" s="27">
        <v>1.6418558195374664E-2</v>
      </c>
    </row>
    <row r="38" spans="1:7" x14ac:dyDescent="0.3">
      <c r="A38" t="s">
        <v>2279</v>
      </c>
      <c r="B38" s="2">
        <f>VLOOKUP($B$2,'Ref. DC-1980(IPUMS)'!$E$1:$BV$784,26,FALSE)</f>
        <v>91</v>
      </c>
      <c r="C38" s="27">
        <f t="shared" si="1"/>
        <v>0.1307471264367816</v>
      </c>
      <c r="D38" s="2">
        <v>5442</v>
      </c>
      <c r="E38" s="27">
        <v>8.03626805280723E-2</v>
      </c>
      <c r="F38" s="2">
        <v>183326</v>
      </c>
      <c r="G38" s="27">
        <v>4.9447990007150465E-2</v>
      </c>
    </row>
    <row r="39" spans="1:7" x14ac:dyDescent="0.3">
      <c r="A39" t="s">
        <v>2246</v>
      </c>
      <c r="B39" s="2">
        <f>VLOOKUP($B$2,'Ref. DC-1980(IPUMS)'!$E$1:$BV$784,27,FALSE)</f>
        <v>63</v>
      </c>
      <c r="C39" s="27">
        <f t="shared" si="1"/>
        <v>9.0517241379310345E-2</v>
      </c>
      <c r="D39" s="2">
        <v>8421</v>
      </c>
      <c r="E39" s="27">
        <v>0.12435393839156501</v>
      </c>
      <c r="F39" s="2">
        <v>481852</v>
      </c>
      <c r="G39" s="27">
        <v>0.12996854172853531</v>
      </c>
    </row>
    <row r="40" spans="1:7" x14ac:dyDescent="0.3">
      <c r="A40" t="s">
        <v>2231</v>
      </c>
      <c r="B40" s="2">
        <f>VLOOKUP($B$2,'Ref. DC-1980(IPUMS)'!$E$1:$BV$784,28,FALSE)</f>
        <v>9</v>
      </c>
      <c r="C40" s="27">
        <f t="shared" si="1"/>
        <v>1.2931034482758621E-2</v>
      </c>
      <c r="D40" s="2">
        <v>822</v>
      </c>
      <c r="E40" s="27">
        <v>1.2138574677338374E-2</v>
      </c>
      <c r="F40" s="2">
        <v>20668</v>
      </c>
      <c r="G40" s="27">
        <v>5.5747196658836491E-3</v>
      </c>
    </row>
    <row r="41" spans="1:7" x14ac:dyDescent="0.3">
      <c r="A41" t="s">
        <v>2281</v>
      </c>
      <c r="B41" s="2">
        <f>SUM(B42:B46)</f>
        <v>91</v>
      </c>
      <c r="C41" s="27">
        <f t="shared" si="1"/>
        <v>0.1307471264367816</v>
      </c>
      <c r="D41" s="2">
        <v>13908</v>
      </c>
      <c r="E41" s="27">
        <v>0.20538113943117045</v>
      </c>
      <c r="F41" s="2">
        <v>731430</v>
      </c>
      <c r="G41" s="27">
        <v>0.19728649144654911</v>
      </c>
    </row>
    <row r="42" spans="1:7" x14ac:dyDescent="0.3">
      <c r="A42" t="s">
        <v>2245</v>
      </c>
      <c r="B42" s="2">
        <f>VLOOKUP($B$2,'Ref. DC-1980(IPUMS)'!$E$1:$BV$784,29,FALSE)</f>
        <v>59</v>
      </c>
      <c r="C42" s="27">
        <f t="shared" si="1"/>
        <v>8.4770114942528729E-2</v>
      </c>
      <c r="D42" s="2">
        <v>3825</v>
      </c>
      <c r="E42" s="27">
        <v>5.6484243480315423E-2</v>
      </c>
      <c r="F42" s="2">
        <v>139380</v>
      </c>
      <c r="G42" s="27">
        <v>3.7594562949045042E-2</v>
      </c>
    </row>
    <row r="43" spans="1:7" x14ac:dyDescent="0.3">
      <c r="A43" t="s">
        <v>2225</v>
      </c>
      <c r="B43" s="2">
        <f>VLOOKUP($B$2,'Ref. DC-1980(IPUMS)'!$E$1:$BV$784,30,FALSE)</f>
        <v>26</v>
      </c>
      <c r="C43" s="27">
        <f t="shared" si="1"/>
        <v>3.7356321839080463E-2</v>
      </c>
      <c r="D43" s="2">
        <v>3339</v>
      </c>
      <c r="E43" s="27">
        <v>4.9307421955757699E-2</v>
      </c>
      <c r="F43" s="2">
        <v>145967</v>
      </c>
      <c r="G43" s="27">
        <v>3.9371255344979608E-2</v>
      </c>
    </row>
    <row r="44" spans="1:7" x14ac:dyDescent="0.3">
      <c r="A44" t="s">
        <v>2279</v>
      </c>
      <c r="B44" s="2">
        <f>VLOOKUP($B$2,'Ref. DC-1980(IPUMS)'!$E$1:$BV$784,31,FALSE)</f>
        <v>0</v>
      </c>
      <c r="C44" s="27">
        <f t="shared" si="1"/>
        <v>0</v>
      </c>
      <c r="D44" s="2">
        <v>4428</v>
      </c>
      <c r="E44" s="27">
        <v>6.5388818334859267E-2</v>
      </c>
      <c r="F44" s="2">
        <v>257390</v>
      </c>
      <c r="G44" s="27">
        <v>6.9425057809260324E-2</v>
      </c>
    </row>
    <row r="45" spans="1:7" x14ac:dyDescent="0.3">
      <c r="A45" t="s">
        <v>2246</v>
      </c>
      <c r="B45" s="2">
        <f>VLOOKUP($B$2,'Ref. DC-1980(IPUMS)'!$E$1:$BV$784,32,FALSE)</f>
        <v>0</v>
      </c>
      <c r="C45" s="27">
        <f t="shared" si="1"/>
        <v>0</v>
      </c>
      <c r="D45" s="2">
        <v>1569</v>
      </c>
      <c r="E45" s="27">
        <v>2.316961516878821E-2</v>
      </c>
      <c r="F45" s="2">
        <v>172397</v>
      </c>
      <c r="G45" s="27">
        <v>4.6500142550771409E-2</v>
      </c>
    </row>
    <row r="46" spans="1:7" x14ac:dyDescent="0.3">
      <c r="A46" t="s">
        <v>2231</v>
      </c>
      <c r="B46" s="2">
        <f>VLOOKUP($B$2,'Ref. DC-1980(IPUMS)'!$E$1:$BV$784,33,FALSE)</f>
        <v>6</v>
      </c>
      <c r="C46" s="27">
        <f t="shared" si="1"/>
        <v>8.6206896551724137E-3</v>
      </c>
      <c r="D46" s="2">
        <v>747</v>
      </c>
      <c r="E46" s="27">
        <v>1.1031040491449836E-2</v>
      </c>
      <c r="F46" s="2">
        <v>16296</v>
      </c>
      <c r="G46" s="27">
        <v>4.3954727924927399E-3</v>
      </c>
    </row>
    <row r="47" spans="1:7" x14ac:dyDescent="0.3">
      <c r="A47" t="s">
        <v>2282</v>
      </c>
      <c r="B47" s="2">
        <f>SUM(B48:B52)</f>
        <v>92</v>
      </c>
      <c r="C47" s="27">
        <f t="shared" si="1"/>
        <v>0.13218390804597702</v>
      </c>
      <c r="D47" s="2">
        <v>9045</v>
      </c>
      <c r="E47" s="27">
        <v>0.13356862281815765</v>
      </c>
      <c r="F47" s="2">
        <v>550966</v>
      </c>
      <c r="G47" s="27">
        <v>0.14861046039448667</v>
      </c>
    </row>
    <row r="48" spans="1:7" x14ac:dyDescent="0.3">
      <c r="A48" t="s">
        <v>2245</v>
      </c>
      <c r="B48" s="2">
        <f>VLOOKUP($B$2,'Ref. DC-1980(IPUMS)'!$E$1:$BV$784,34,FALSE)</f>
        <v>74</v>
      </c>
      <c r="C48" s="27">
        <f t="shared" si="1"/>
        <v>0.10632183908045977</v>
      </c>
      <c r="D48" s="2">
        <v>5226</v>
      </c>
      <c r="E48" s="27">
        <v>7.7172982072713309E-2</v>
      </c>
      <c r="F48" s="2">
        <v>230302</v>
      </c>
      <c r="G48" s="27">
        <v>6.211869017284382E-2</v>
      </c>
    </row>
    <row r="49" spans="1:7" x14ac:dyDescent="0.3">
      <c r="A49" t="s">
        <v>2225</v>
      </c>
      <c r="B49" s="2">
        <f>VLOOKUP($B$2,'Ref. DC-1980(IPUMS)'!$E$1:$BV$784,35,FALSE)</f>
        <v>18</v>
      </c>
      <c r="C49" s="27">
        <f t="shared" si="1"/>
        <v>2.5862068965517241E-2</v>
      </c>
      <c r="D49" s="2">
        <v>1980</v>
      </c>
      <c r="E49" s="27">
        <v>2.9238902507457396E-2</v>
      </c>
      <c r="F49" s="2">
        <v>137522</v>
      </c>
      <c r="G49" s="27">
        <v>3.709341000056373E-2</v>
      </c>
    </row>
    <row r="50" spans="1:7" x14ac:dyDescent="0.3">
      <c r="A50" t="s">
        <v>2279</v>
      </c>
      <c r="B50" s="2">
        <f>VLOOKUP($B$2,'Ref. DC-1980(IPUMS)'!$E$1:$BV$784,36,FALSE)</f>
        <v>0</v>
      </c>
      <c r="C50" s="27">
        <f t="shared" si="1"/>
        <v>0</v>
      </c>
      <c r="D50" s="2">
        <v>1180</v>
      </c>
      <c r="E50" s="27">
        <v>1.7425204524646326E-2</v>
      </c>
      <c r="F50" s="2">
        <v>129365</v>
      </c>
      <c r="G50" s="27">
        <v>3.4893246060433432E-2</v>
      </c>
    </row>
    <row r="51" spans="1:7" x14ac:dyDescent="0.3">
      <c r="A51" t="s">
        <v>2246</v>
      </c>
      <c r="B51" s="2">
        <f>VLOOKUP($B$2,'Ref. DC-1980(IPUMS)'!$E$1:$BV$784,37,FALSE)</f>
        <v>0</v>
      </c>
      <c r="C51" s="27">
        <f t="shared" si="1"/>
        <v>0</v>
      </c>
      <c r="D51" s="2">
        <v>237</v>
      </c>
      <c r="E51" s="27">
        <v>3.4998080274077793E-3</v>
      </c>
      <c r="F51" s="2">
        <v>42922</v>
      </c>
      <c r="G51" s="27">
        <v>1.1577226509534449E-2</v>
      </c>
    </row>
    <row r="52" spans="1:7" x14ac:dyDescent="0.3">
      <c r="A52" t="s">
        <v>2231</v>
      </c>
      <c r="B52" s="2">
        <f>VLOOKUP($B$2,'Ref. DC-1980(IPUMS)'!$E$1:$BV$784,38,FALSE)</f>
        <v>0</v>
      </c>
      <c r="C52" s="27">
        <f t="shared" si="1"/>
        <v>0</v>
      </c>
      <c r="D52" s="2">
        <v>422</v>
      </c>
      <c r="E52" s="27">
        <v>6.2317256859328388E-3</v>
      </c>
      <c r="F52" s="2">
        <v>10855</v>
      </c>
      <c r="G52" s="27">
        <v>2.9278876511112354E-3</v>
      </c>
    </row>
    <row r="53" spans="1:7" x14ac:dyDescent="0.3">
      <c r="A53" t="s">
        <v>2283</v>
      </c>
      <c r="B53" s="2">
        <f>SUM(B54:B58)</f>
        <v>37</v>
      </c>
      <c r="C53" s="27">
        <f t="shared" si="1"/>
        <v>5.3160919540229883E-2</v>
      </c>
      <c r="D53" s="2">
        <v>11705</v>
      </c>
      <c r="E53" s="27">
        <v>0.17284916861100447</v>
      </c>
      <c r="F53" s="2">
        <v>957310</v>
      </c>
      <c r="G53" s="27">
        <v>0.25821244839109136</v>
      </c>
    </row>
    <row r="54" spans="1:7" x14ac:dyDescent="0.3">
      <c r="A54" t="s">
        <v>2245</v>
      </c>
      <c r="B54" s="2">
        <f>VLOOKUP($B$2,'Ref. DC-1980(IPUMS)'!$E$1:$BV$784,39,FALSE)</f>
        <v>37</v>
      </c>
      <c r="C54" s="27">
        <f t="shared" si="1"/>
        <v>5.3160919540229883E-2</v>
      </c>
      <c r="D54" s="2">
        <v>9666</v>
      </c>
      <c r="E54" s="27">
        <v>0.14273900587731475</v>
      </c>
      <c r="F54" s="2">
        <v>707802</v>
      </c>
      <c r="G54" s="27">
        <v>0.1909133795699525</v>
      </c>
    </row>
    <row r="55" spans="1:7" x14ac:dyDescent="0.3">
      <c r="A55" t="s">
        <v>2225</v>
      </c>
      <c r="B55" s="2">
        <f>VLOOKUP($B$2,'Ref. DC-1980(IPUMS)'!$E$1:$BV$784,40,FALSE)</f>
        <v>0</v>
      </c>
      <c r="C55" s="27">
        <f t="shared" si="1"/>
        <v>0</v>
      </c>
      <c r="D55" s="2">
        <v>1070</v>
      </c>
      <c r="E55" s="27">
        <v>1.5800821052009806E-2</v>
      </c>
      <c r="F55" s="2">
        <v>142527</v>
      </c>
      <c r="G55" s="27">
        <v>3.8443394127123998E-2</v>
      </c>
    </row>
    <row r="56" spans="1:7" x14ac:dyDescent="0.3">
      <c r="A56" t="s">
        <v>2279</v>
      </c>
      <c r="B56" s="2">
        <f>VLOOKUP($B$2,'Ref. DC-1980(IPUMS)'!$E$1:$BV$784,41,FALSE)</f>
        <v>0</v>
      </c>
      <c r="C56" s="27">
        <f t="shared" si="1"/>
        <v>0</v>
      </c>
      <c r="D56" s="2">
        <v>440</v>
      </c>
      <c r="E56" s="27">
        <v>6.497533890546088E-3</v>
      </c>
      <c r="F56" s="2">
        <v>81086</v>
      </c>
      <c r="G56" s="27">
        <v>2.1871091485767446E-2</v>
      </c>
    </row>
    <row r="57" spans="1:7" x14ac:dyDescent="0.3">
      <c r="A57" t="s">
        <v>2246</v>
      </c>
      <c r="B57" s="2">
        <f>VLOOKUP($B$2,'Ref. DC-1980(IPUMS)'!$E$1:$BV$784,42,FALSE)</f>
        <v>0</v>
      </c>
      <c r="C57" s="27">
        <f t="shared" si="1"/>
        <v>0</v>
      </c>
      <c r="D57" s="2">
        <v>9</v>
      </c>
      <c r="E57" s="27">
        <v>1.3290410230662453E-4</v>
      </c>
      <c r="F57" s="2">
        <v>5773</v>
      </c>
      <c r="G57" s="27">
        <v>1.5571345379884994E-3</v>
      </c>
    </row>
    <row r="58" spans="1:7" x14ac:dyDescent="0.3">
      <c r="A58" t="s">
        <v>2231</v>
      </c>
      <c r="B58" s="2">
        <f>VLOOKUP($B$2,'Ref. DC-1980(IPUMS)'!$E$1:$BV$784,43,FALSE)</f>
        <v>0</v>
      </c>
      <c r="C58" s="27">
        <f t="shared" si="1"/>
        <v>0</v>
      </c>
      <c r="D58" s="2">
        <v>520</v>
      </c>
      <c r="E58" s="27">
        <v>7.6789036888271949E-3</v>
      </c>
      <c r="F58" s="2">
        <v>20122</v>
      </c>
      <c r="G58" s="27">
        <v>5.4274486702588923E-3</v>
      </c>
    </row>
    <row r="59" spans="1:7" x14ac:dyDescent="0.3">
      <c r="A59" s="202"/>
      <c r="B59" s="210"/>
      <c r="C59" s="210"/>
      <c r="D59" s="202"/>
      <c r="E59" s="202"/>
      <c r="F59" s="202"/>
      <c r="G59" s="202"/>
    </row>
    <row r="60" spans="1:7" x14ac:dyDescent="0.3">
      <c r="A60" s="203" t="s">
        <v>2284</v>
      </c>
      <c r="B60" s="122"/>
      <c r="C60" s="122"/>
      <c r="D60" s="203"/>
      <c r="E60" s="203"/>
      <c r="F60" s="203"/>
      <c r="G60" s="203"/>
    </row>
    <row r="61" spans="1:7" x14ac:dyDescent="0.3">
      <c r="A61" t="s">
        <v>2285</v>
      </c>
      <c r="B61" s="2">
        <f>SUM(B62:B63)</f>
        <v>305</v>
      </c>
      <c r="C61" t="s">
        <v>190</v>
      </c>
      <c r="D61" s="2">
        <v>447</v>
      </c>
      <c r="E61" s="27"/>
      <c r="F61" s="2">
        <v>509</v>
      </c>
      <c r="G61" s="27"/>
    </row>
    <row r="62" spans="1:7" x14ac:dyDescent="0.3">
      <c r="A62" t="s">
        <v>2286</v>
      </c>
      <c r="B62" s="2">
        <f>VLOOKUP($B$2,'Ref. DC-1980(IPUMS)'!$E$1:$BV$784,44,FALSE)</f>
        <v>226</v>
      </c>
      <c r="C62" s="305">
        <f>B62/B$61</f>
        <v>0.74098360655737705</v>
      </c>
      <c r="D62" s="2">
        <v>353</v>
      </c>
      <c r="E62" s="27">
        <v>0.78970917225950787</v>
      </c>
      <c r="F62" s="2">
        <v>411</v>
      </c>
      <c r="G62" s="27">
        <v>0.80746561886051083</v>
      </c>
    </row>
    <row r="63" spans="1:7" x14ac:dyDescent="0.3">
      <c r="A63" t="s">
        <v>2287</v>
      </c>
      <c r="B63" s="2">
        <f>VLOOKUP($B$2,'Ref. DC-1980(IPUMS)'!$E$1:$BV$784,45,FALSE)</f>
        <v>79</v>
      </c>
      <c r="C63" s="305">
        <f>B63/B$61</f>
        <v>0.25901639344262295</v>
      </c>
      <c r="D63" s="2">
        <v>94</v>
      </c>
      <c r="E63" s="27">
        <v>0.21029082774049218</v>
      </c>
      <c r="F63" s="2">
        <v>98</v>
      </c>
      <c r="G63" s="27">
        <v>0.1925343811394892</v>
      </c>
    </row>
    <row r="64" spans="1:7" x14ac:dyDescent="0.3">
      <c r="A64" s="202"/>
      <c r="B64" s="210"/>
      <c r="C64" s="210"/>
      <c r="D64" s="202"/>
      <c r="E64" s="202"/>
      <c r="F64" s="202"/>
      <c r="G64" s="202"/>
    </row>
    <row r="65" spans="1:7" x14ac:dyDescent="0.3">
      <c r="A65" s="203" t="s">
        <v>2288</v>
      </c>
      <c r="B65" s="122"/>
      <c r="C65" s="122"/>
      <c r="D65" s="203"/>
      <c r="E65" s="203"/>
      <c r="F65" s="203"/>
      <c r="G65" s="203"/>
    </row>
    <row r="66" spans="1:7" x14ac:dyDescent="0.3">
      <c r="A66" t="s">
        <v>2285</v>
      </c>
      <c r="B66" s="2">
        <f>SUM(B67,B73,B79,B85,B91)</f>
        <v>501</v>
      </c>
      <c r="C66" s="27" t="s">
        <v>190</v>
      </c>
      <c r="D66" s="2">
        <v>83153</v>
      </c>
      <c r="E66" s="27"/>
      <c r="F66" s="2">
        <v>3831493</v>
      </c>
      <c r="G66" s="27"/>
    </row>
    <row r="67" spans="1:7" x14ac:dyDescent="0.3">
      <c r="A67" t="s">
        <v>2278</v>
      </c>
      <c r="B67" s="2">
        <f>SUM(B68:B72)</f>
        <v>45</v>
      </c>
      <c r="C67" s="27">
        <f>B67/B$66</f>
        <v>8.9820359281437126E-2</v>
      </c>
      <c r="D67" s="2">
        <v>6292</v>
      </c>
      <c r="E67" s="27">
        <v>7.5667745000180392E-2</v>
      </c>
      <c r="F67" s="2">
        <v>219034</v>
      </c>
      <c r="G67" s="27">
        <v>5.7166749358539867E-2</v>
      </c>
    </row>
    <row r="68" spans="1:7" x14ac:dyDescent="0.3">
      <c r="A68" t="s">
        <v>2245</v>
      </c>
      <c r="B68" s="2">
        <f>VLOOKUP($B$2,'Ref. DC-1980(IPUMS)'!$E$1:$BV$784,46,FALSE)</f>
        <v>0</v>
      </c>
      <c r="C68" s="27">
        <f t="shared" ref="C68:C96" si="2">B68/B$66</f>
        <v>0</v>
      </c>
      <c r="D68" s="2">
        <v>1286</v>
      </c>
      <c r="E68" s="27">
        <v>1.5465467271174822E-2</v>
      </c>
      <c r="F68" s="2">
        <v>29306</v>
      </c>
      <c r="G68" s="27">
        <v>7.6487155268194409E-3</v>
      </c>
    </row>
    <row r="69" spans="1:7" x14ac:dyDescent="0.3">
      <c r="A69" t="s">
        <v>2225</v>
      </c>
      <c r="B69" s="2">
        <f>VLOOKUP($B$2,'Ref. DC-1980(IPUMS)'!$E$1:$BV$784,47,FALSE)</f>
        <v>0</v>
      </c>
      <c r="C69" s="27">
        <f t="shared" si="2"/>
        <v>0</v>
      </c>
      <c r="D69" s="2">
        <v>723</v>
      </c>
      <c r="E69" s="27">
        <v>8.6948155809171042E-3</v>
      </c>
      <c r="F69" s="2">
        <v>18456</v>
      </c>
      <c r="G69" s="27">
        <v>4.8169212367085105E-3</v>
      </c>
    </row>
    <row r="70" spans="1:7" x14ac:dyDescent="0.3">
      <c r="A70" t="s">
        <v>2279</v>
      </c>
      <c r="B70" s="2">
        <f>VLOOKUP($B$2,'Ref. DC-1980(IPUMS)'!$E$1:$BV$784,48,FALSE)</f>
        <v>6</v>
      </c>
      <c r="C70" s="27">
        <f t="shared" si="2"/>
        <v>1.1976047904191617E-2</v>
      </c>
      <c r="D70" s="2">
        <v>935</v>
      </c>
      <c r="E70" s="27">
        <v>1.1244332736040792E-2</v>
      </c>
      <c r="F70" s="2">
        <v>25767</v>
      </c>
      <c r="G70" s="27">
        <v>6.7250546979989263E-3</v>
      </c>
    </row>
    <row r="71" spans="1:7" x14ac:dyDescent="0.3">
      <c r="A71" t="s">
        <v>2246</v>
      </c>
      <c r="B71" s="2">
        <f>VLOOKUP($B$2,'Ref. DC-1980(IPUMS)'!$E$1:$BV$784,49,FALSE)</f>
        <v>34</v>
      </c>
      <c r="C71" s="27">
        <f t="shared" si="2"/>
        <v>6.7864271457085831E-2</v>
      </c>
      <c r="D71" s="2">
        <v>2755</v>
      </c>
      <c r="E71" s="27">
        <v>3.3131696992291321E-2</v>
      </c>
      <c r="F71" s="2">
        <v>114601</v>
      </c>
      <c r="G71" s="27">
        <v>2.9910272575207626E-2</v>
      </c>
    </row>
    <row r="72" spans="1:7" x14ac:dyDescent="0.3">
      <c r="A72" t="s">
        <v>2231</v>
      </c>
      <c r="B72" s="2">
        <f>VLOOKUP($B$2,'Ref. DC-1980(IPUMS)'!$E$1:$BV$784,50,FALSE)</f>
        <v>5</v>
      </c>
      <c r="C72" s="27">
        <f t="shared" si="2"/>
        <v>9.9800399201596807E-3</v>
      </c>
      <c r="D72" s="2">
        <v>593</v>
      </c>
      <c r="E72" s="27">
        <v>7.131432419756353E-3</v>
      </c>
      <c r="F72" s="2">
        <v>30904</v>
      </c>
      <c r="G72" s="27">
        <v>8.0657853218053643E-3</v>
      </c>
    </row>
    <row r="73" spans="1:7" x14ac:dyDescent="0.3">
      <c r="A73" t="s">
        <v>2280</v>
      </c>
      <c r="B73" s="2">
        <f>SUM(B74:B78)</f>
        <v>87</v>
      </c>
      <c r="C73" s="27">
        <f t="shared" si="2"/>
        <v>0.17365269461077845</v>
      </c>
      <c r="D73" s="2">
        <v>10048</v>
      </c>
      <c r="E73" s="27">
        <v>0.1208374923334095</v>
      </c>
      <c r="F73" s="2">
        <v>332591</v>
      </c>
      <c r="G73" s="27">
        <v>8.6804543294219771E-2</v>
      </c>
    </row>
    <row r="74" spans="1:7" x14ac:dyDescent="0.3">
      <c r="A74" t="s">
        <v>2245</v>
      </c>
      <c r="B74" s="2">
        <f>VLOOKUP($B$2,'Ref. DC-1980(IPUMS)'!$E$1:$BV$784,51,FALSE)</f>
        <v>46</v>
      </c>
      <c r="C74" s="27">
        <f t="shared" si="2"/>
        <v>9.1816367265469059E-2</v>
      </c>
      <c r="D74" s="2">
        <v>4824</v>
      </c>
      <c r="E74" s="27">
        <v>5.8013541303380517E-2</v>
      </c>
      <c r="F74" s="2">
        <v>144315</v>
      </c>
      <c r="G74" s="27">
        <v>3.7665474007129857E-2</v>
      </c>
    </row>
    <row r="75" spans="1:7" x14ac:dyDescent="0.3">
      <c r="A75" t="s">
        <v>2225</v>
      </c>
      <c r="B75" s="2">
        <f>VLOOKUP($B$2,'Ref. DC-1980(IPUMS)'!$E$1:$BV$784,52,FALSE)</f>
        <v>0</v>
      </c>
      <c r="C75" s="27">
        <f t="shared" si="2"/>
        <v>0</v>
      </c>
      <c r="D75" s="2">
        <v>1062</v>
      </c>
      <c r="E75" s="27">
        <v>1.2771637824251681E-2</v>
      </c>
      <c r="F75" s="2">
        <v>31203</v>
      </c>
      <c r="G75" s="27">
        <v>8.1438227865743198E-3</v>
      </c>
    </row>
    <row r="76" spans="1:7" x14ac:dyDescent="0.3">
      <c r="A76" t="s">
        <v>2279</v>
      </c>
      <c r="B76" s="2">
        <f>VLOOKUP($B$2,'Ref. DC-1980(IPUMS)'!$E$1:$BV$784,53,FALSE)</f>
        <v>35</v>
      </c>
      <c r="C76" s="27">
        <f t="shared" si="2"/>
        <v>6.9860279441117765E-2</v>
      </c>
      <c r="D76" s="2">
        <v>1371</v>
      </c>
      <c r="E76" s="27">
        <v>1.6487679338087622E-2</v>
      </c>
      <c r="F76" s="2">
        <v>46361</v>
      </c>
      <c r="G76" s="27">
        <v>1.2099982957035287E-2</v>
      </c>
    </row>
    <row r="77" spans="1:7" x14ac:dyDescent="0.3">
      <c r="A77" t="s">
        <v>2246</v>
      </c>
      <c r="B77" s="2">
        <f>VLOOKUP($B$2,'Ref. DC-1980(IPUMS)'!$E$1:$BV$784,54,FALSE)</f>
        <v>6</v>
      </c>
      <c r="C77" s="27">
        <f t="shared" si="2"/>
        <v>1.1976047904191617E-2</v>
      </c>
      <c r="D77" s="2">
        <v>2791</v>
      </c>
      <c r="E77" s="27">
        <v>3.356463386768968E-2</v>
      </c>
      <c r="F77" s="2">
        <v>110712</v>
      </c>
      <c r="G77" s="27">
        <v>2.889526354348031E-2</v>
      </c>
    </row>
    <row r="78" spans="1:7" x14ac:dyDescent="0.3">
      <c r="A78" t="s">
        <v>2231</v>
      </c>
      <c r="B78" s="2">
        <f>VLOOKUP($B$2,'Ref. DC-1980(IPUMS)'!$E$1:$BV$784,55,FALSE)</f>
        <v>0</v>
      </c>
      <c r="C78" s="27">
        <f t="shared" si="2"/>
        <v>0</v>
      </c>
      <c r="D78" s="2">
        <v>0</v>
      </c>
      <c r="E78" s="27">
        <v>0</v>
      </c>
      <c r="F78" s="2">
        <v>0</v>
      </c>
      <c r="G78" s="27">
        <v>0</v>
      </c>
    </row>
    <row r="79" spans="1:7" x14ac:dyDescent="0.3">
      <c r="A79" t="s">
        <v>2281</v>
      </c>
      <c r="B79" s="2">
        <f>SUM(B80:B84)</f>
        <v>135</v>
      </c>
      <c r="C79" s="27">
        <f t="shared" si="2"/>
        <v>0.26946107784431139</v>
      </c>
      <c r="D79" s="2">
        <v>11038</v>
      </c>
      <c r="E79" s="27">
        <v>0.13274325640686446</v>
      </c>
      <c r="F79" s="2">
        <v>390533</v>
      </c>
      <c r="G79" s="27">
        <v>0.10192710778800848</v>
      </c>
    </row>
    <row r="80" spans="1:7" x14ac:dyDescent="0.3">
      <c r="A80" t="s">
        <v>2245</v>
      </c>
      <c r="B80" s="2">
        <f>VLOOKUP($B$2,'Ref. DC-1980(IPUMS)'!$E$1:$BV$784,56,FALSE)</f>
        <v>78</v>
      </c>
      <c r="C80" s="27">
        <f t="shared" si="2"/>
        <v>0.15568862275449102</v>
      </c>
      <c r="D80" s="2">
        <v>5926</v>
      </c>
      <c r="E80" s="27">
        <v>7.126622010029704E-2</v>
      </c>
      <c r="F80" s="2">
        <v>195755</v>
      </c>
      <c r="G80" s="27">
        <v>5.1091049885775598E-2</v>
      </c>
    </row>
    <row r="81" spans="1:7" x14ac:dyDescent="0.3">
      <c r="A81" t="s">
        <v>2225</v>
      </c>
      <c r="B81" s="2">
        <f>VLOOKUP($B$2,'Ref. DC-1980(IPUMS)'!$E$1:$BV$784,57,FALSE)</f>
        <v>39</v>
      </c>
      <c r="C81" s="27">
        <f t="shared" si="2"/>
        <v>7.7844311377245512E-2</v>
      </c>
      <c r="D81" s="2">
        <v>1298</v>
      </c>
      <c r="E81" s="27">
        <v>1.5609779562974276E-2</v>
      </c>
      <c r="F81" s="2">
        <v>41110</v>
      </c>
      <c r="G81" s="27">
        <v>1.0729498918567774E-2</v>
      </c>
    </row>
    <row r="82" spans="1:7" x14ac:dyDescent="0.3">
      <c r="A82" t="s">
        <v>2279</v>
      </c>
      <c r="B82" s="2">
        <f>VLOOKUP($B$2,'Ref. DC-1980(IPUMS)'!$E$1:$BV$784,58,FALSE)</f>
        <v>13</v>
      </c>
      <c r="C82" s="27">
        <f t="shared" si="2"/>
        <v>2.5948103792415168E-2</v>
      </c>
      <c r="D82" s="2">
        <v>1556</v>
      </c>
      <c r="E82" s="27">
        <v>1.8712493836662538E-2</v>
      </c>
      <c r="F82" s="2">
        <v>56433</v>
      </c>
      <c r="G82" s="27">
        <v>1.4728723241827663E-2</v>
      </c>
    </row>
    <row r="83" spans="1:7" x14ac:dyDescent="0.3">
      <c r="A83" t="s">
        <v>2246</v>
      </c>
      <c r="B83" s="2">
        <f>VLOOKUP($B$2,'Ref. DC-1980(IPUMS)'!$E$1:$BV$784,59,FALSE)</f>
        <v>5</v>
      </c>
      <c r="C83" s="27">
        <f t="shared" si="2"/>
        <v>9.9800399201596807E-3</v>
      </c>
      <c r="D83" s="2">
        <v>2258</v>
      </c>
      <c r="E83" s="27">
        <v>2.7154762906930599E-2</v>
      </c>
      <c r="F83" s="2">
        <v>97235</v>
      </c>
      <c r="G83" s="27">
        <v>2.537783574183745E-2</v>
      </c>
    </row>
    <row r="84" spans="1:7" x14ac:dyDescent="0.3">
      <c r="A84" t="s">
        <v>2231</v>
      </c>
      <c r="B84" s="2">
        <f>VLOOKUP($B$2,'Ref. DC-1980(IPUMS)'!$E$1:$BV$784,60,FALSE)</f>
        <v>0</v>
      </c>
      <c r="C84" s="27">
        <f t="shared" si="2"/>
        <v>0</v>
      </c>
      <c r="D84" s="2">
        <v>0</v>
      </c>
      <c r="E84" s="27">
        <v>0</v>
      </c>
      <c r="F84" s="2">
        <v>0</v>
      </c>
      <c r="G84" s="27">
        <v>0</v>
      </c>
    </row>
    <row r="85" spans="1:7" x14ac:dyDescent="0.3">
      <c r="A85" t="s">
        <v>2282</v>
      </c>
      <c r="B85" s="2">
        <f>SUM(B86:B90)</f>
        <v>64</v>
      </c>
      <c r="C85" s="27">
        <f t="shared" si="2"/>
        <v>0.1277445109780439</v>
      </c>
      <c r="D85" s="2">
        <v>11986</v>
      </c>
      <c r="E85" s="27">
        <v>0.14414392745902133</v>
      </c>
      <c r="F85" s="2">
        <v>446637</v>
      </c>
      <c r="G85" s="27">
        <v>0.11656996371910375</v>
      </c>
    </row>
    <row r="86" spans="1:7" x14ac:dyDescent="0.3">
      <c r="A86" t="s">
        <v>2245</v>
      </c>
      <c r="B86" s="2">
        <f>VLOOKUP($B$2,'Ref. DC-1980(IPUMS)'!$E$1:$BV$784,61,FALSE)</f>
        <v>56</v>
      </c>
      <c r="C86" s="27">
        <f t="shared" si="2"/>
        <v>0.11177644710578842</v>
      </c>
      <c r="D86" s="2">
        <v>6836</v>
      </c>
      <c r="E86" s="27">
        <v>8.220990222842231E-2</v>
      </c>
      <c r="F86" s="2">
        <v>237048</v>
      </c>
      <c r="G86" s="27">
        <v>6.1868310864720361E-2</v>
      </c>
    </row>
    <row r="87" spans="1:7" x14ac:dyDescent="0.3">
      <c r="A87" t="s">
        <v>2225</v>
      </c>
      <c r="B87" s="2">
        <f>VLOOKUP($B$2,'Ref. DC-1980(IPUMS)'!$E$1:$BV$784,62,FALSE)</f>
        <v>0</v>
      </c>
      <c r="C87" s="27">
        <f t="shared" si="2"/>
        <v>0</v>
      </c>
      <c r="D87" s="2">
        <v>1510</v>
      </c>
      <c r="E87" s="27">
        <v>1.8159296718097965E-2</v>
      </c>
      <c r="F87" s="2">
        <v>50566</v>
      </c>
      <c r="G87" s="27">
        <v>1.3197466366244177E-2</v>
      </c>
    </row>
    <row r="88" spans="1:7" x14ac:dyDescent="0.3">
      <c r="A88" t="s">
        <v>2279</v>
      </c>
      <c r="B88" s="2">
        <f>VLOOKUP($B$2,'Ref. DC-1980(IPUMS)'!$E$1:$BV$784,63,FALSE)</f>
        <v>8</v>
      </c>
      <c r="C88" s="27">
        <f t="shared" si="2"/>
        <v>1.5968063872255488E-2</v>
      </c>
      <c r="D88" s="2">
        <v>2204</v>
      </c>
      <c r="E88" s="27">
        <v>2.6505357593833056E-2</v>
      </c>
      <c r="F88" s="2">
        <v>75051</v>
      </c>
      <c r="G88" s="27">
        <v>1.9587925646738752E-2</v>
      </c>
    </row>
    <row r="89" spans="1:7" x14ac:dyDescent="0.3">
      <c r="A89" t="s">
        <v>2246</v>
      </c>
      <c r="B89" s="2">
        <f>VLOOKUP($B$2,'Ref. DC-1980(IPUMS)'!$E$1:$BV$784,64,FALSE)</f>
        <v>0</v>
      </c>
      <c r="C89" s="27">
        <f t="shared" si="2"/>
        <v>0</v>
      </c>
      <c r="D89" s="2">
        <v>1436</v>
      </c>
      <c r="E89" s="27">
        <v>1.7269370918667998E-2</v>
      </c>
      <c r="F89" s="2">
        <v>83972</v>
      </c>
      <c r="G89" s="27">
        <v>2.1916260841400467E-2</v>
      </c>
    </row>
    <row r="90" spans="1:7" x14ac:dyDescent="0.3">
      <c r="A90" t="s">
        <v>2231</v>
      </c>
      <c r="B90" s="2">
        <f>VLOOKUP($B$2,'Ref. DC-1980(IPUMS)'!$E$1:$BV$784,65,FALSE)</f>
        <v>0</v>
      </c>
      <c r="C90" s="27">
        <f t="shared" si="2"/>
        <v>0</v>
      </c>
      <c r="D90" s="2">
        <v>0</v>
      </c>
      <c r="E90" s="27">
        <v>0</v>
      </c>
      <c r="F90" s="2">
        <v>0</v>
      </c>
      <c r="G90" s="27">
        <v>0</v>
      </c>
    </row>
    <row r="91" spans="1:7" x14ac:dyDescent="0.3">
      <c r="A91" t="s">
        <v>2283</v>
      </c>
      <c r="B91" s="2">
        <f>SUM(B92:B96)</f>
        <v>170</v>
      </c>
      <c r="C91" s="27">
        <f t="shared" si="2"/>
        <v>0.33932135728542911</v>
      </c>
      <c r="D91" s="2">
        <v>43789</v>
      </c>
      <c r="E91" s="27">
        <v>0.52660757880052433</v>
      </c>
      <c r="F91" s="2">
        <v>2442698</v>
      </c>
      <c r="G91" s="27">
        <v>0.63753163584012806</v>
      </c>
    </row>
    <row r="92" spans="1:7" x14ac:dyDescent="0.3">
      <c r="A92" t="s">
        <v>2245</v>
      </c>
      <c r="B92" s="2">
        <f>VLOOKUP($B$2,'Ref. DC-1980(IPUMS)'!$E$1:$BV$784,66,FALSE)</f>
        <v>170</v>
      </c>
      <c r="C92" s="27">
        <f t="shared" si="2"/>
        <v>0.33932135728542911</v>
      </c>
      <c r="D92" s="2">
        <v>32203</v>
      </c>
      <c r="E92" s="27">
        <v>0.38727406106815149</v>
      </c>
      <c r="F92" s="2">
        <v>1678486</v>
      </c>
      <c r="G92" s="27">
        <v>0.43807622772637195</v>
      </c>
    </row>
    <row r="93" spans="1:7" x14ac:dyDescent="0.3">
      <c r="A93" t="s">
        <v>2225</v>
      </c>
      <c r="B93" s="2">
        <f>VLOOKUP($B$2,'Ref. DC-1980(IPUMS)'!$E$1:$BV$784,67,FALSE)</f>
        <v>0</v>
      </c>
      <c r="C93" s="27">
        <f t="shared" si="2"/>
        <v>0</v>
      </c>
      <c r="D93" s="2">
        <v>4784</v>
      </c>
      <c r="E93" s="27">
        <v>5.753250033071567E-2</v>
      </c>
      <c r="F93" s="2">
        <v>287092</v>
      </c>
      <c r="G93" s="27">
        <v>7.4929537911200675E-2</v>
      </c>
    </row>
    <row r="94" spans="1:7" x14ac:dyDescent="0.3">
      <c r="A94" t="s">
        <v>2279</v>
      </c>
      <c r="B94" s="2">
        <f>VLOOKUP($B$2,'Ref. DC-1980(IPUMS)'!$E$1:$BV$784,68,FALSE)</f>
        <v>0</v>
      </c>
      <c r="C94" s="27">
        <f t="shared" si="2"/>
        <v>0</v>
      </c>
      <c r="D94" s="2">
        <v>5164</v>
      </c>
      <c r="E94" s="27">
        <v>6.2102389571031716E-2</v>
      </c>
      <c r="F94" s="2">
        <v>323081</v>
      </c>
      <c r="G94" s="27">
        <v>8.4322482123809175E-2</v>
      </c>
    </row>
    <row r="95" spans="1:7" x14ac:dyDescent="0.3">
      <c r="A95" t="s">
        <v>2246</v>
      </c>
      <c r="B95" s="2">
        <f>VLOOKUP($B$2,'Ref. DC-1980(IPUMS)'!$E$1:$BV$784,69,FALSE)</f>
        <v>0</v>
      </c>
      <c r="C95" s="27">
        <f t="shared" si="2"/>
        <v>0</v>
      </c>
      <c r="D95" s="2">
        <v>1638</v>
      </c>
      <c r="E95" s="27">
        <v>1.9698627830625474E-2</v>
      </c>
      <c r="F95" s="2">
        <v>154039</v>
      </c>
      <c r="G95" s="27">
        <v>4.0203388078746329E-2</v>
      </c>
    </row>
    <row r="96" spans="1:7" x14ac:dyDescent="0.3">
      <c r="A96" t="s">
        <v>2231</v>
      </c>
      <c r="B96" s="2">
        <f>VLOOKUP($B$2,'Ref. DC-1980(IPUMS)'!$E$1:$BV$784,70,FALSE)</f>
        <v>0</v>
      </c>
      <c r="C96" s="27">
        <f t="shared" si="2"/>
        <v>0</v>
      </c>
      <c r="D96" s="2">
        <v>0</v>
      </c>
      <c r="E96" s="27">
        <v>0</v>
      </c>
      <c r="F96" s="2">
        <v>0</v>
      </c>
      <c r="G96" s="27">
        <v>0</v>
      </c>
    </row>
    <row r="97" spans="1:7" x14ac:dyDescent="0.3">
      <c r="A97" s="202"/>
      <c r="B97" s="210"/>
      <c r="C97" s="210"/>
      <c r="D97" s="202"/>
      <c r="E97" s="202"/>
      <c r="F97" s="202"/>
      <c r="G97" s="202"/>
    </row>
    <row r="98" spans="1:7" x14ac:dyDescent="0.3">
      <c r="A98" s="203" t="s">
        <v>2289</v>
      </c>
      <c r="B98" s="122"/>
      <c r="C98" s="122"/>
      <c r="D98" s="203"/>
      <c r="E98" s="203"/>
      <c r="F98" s="203"/>
      <c r="G98" s="203"/>
    </row>
    <row r="99" spans="1:7" x14ac:dyDescent="0.3">
      <c r="A99" t="s">
        <v>1433</v>
      </c>
      <c r="B99" s="2">
        <f>VLOOKUP($B$2,'Ref. DC-1980(IPUMS)'!$E$1:$BV$784,18,FALSE)</f>
        <v>171</v>
      </c>
      <c r="C99" s="27"/>
      <c r="D99" s="2">
        <v>236</v>
      </c>
      <c r="E99" s="27"/>
      <c r="F99" s="2">
        <v>283</v>
      </c>
      <c r="G99" s="27"/>
    </row>
    <row r="100" spans="1:7" x14ac:dyDescent="0.3">
      <c r="A100" s="202"/>
      <c r="B100" s="210"/>
      <c r="C100" s="202"/>
      <c r="D100" s="202"/>
      <c r="E100" s="202"/>
      <c r="F100" s="202"/>
      <c r="G100" s="202"/>
    </row>
    <row r="101" spans="1:7" x14ac:dyDescent="0.3">
      <c r="A101" s="203" t="s">
        <v>2290</v>
      </c>
      <c r="B101" s="122"/>
      <c r="C101" s="203"/>
      <c r="D101" s="203"/>
      <c r="E101" s="203"/>
      <c r="F101" s="203"/>
      <c r="G101" s="203"/>
    </row>
    <row r="102" spans="1:7" x14ac:dyDescent="0.3">
      <c r="A102" t="s">
        <v>2258</v>
      </c>
      <c r="B102" s="2">
        <f>B62</f>
        <v>226</v>
      </c>
      <c r="C102" s="27"/>
      <c r="D102" s="2">
        <v>353</v>
      </c>
      <c r="E102" s="27"/>
      <c r="F102" s="2">
        <v>411</v>
      </c>
      <c r="G102" s="27"/>
    </row>
    <row r="103" spans="1:7" x14ac:dyDescent="0.3">
      <c r="A103" t="s">
        <v>2259</v>
      </c>
      <c r="B103" s="2">
        <f>B63</f>
        <v>79</v>
      </c>
      <c r="C103" s="27"/>
      <c r="D103" s="2">
        <v>94</v>
      </c>
      <c r="E103" s="27"/>
      <c r="F103" s="2">
        <v>98</v>
      </c>
      <c r="G103" s="27"/>
    </row>
    <row r="104" spans="1:7" x14ac:dyDescent="0.3">
      <c r="A104" s="202"/>
      <c r="B104" s="202"/>
      <c r="C104" s="202"/>
      <c r="D104" s="202"/>
      <c r="E104" s="202"/>
      <c r="F104" s="202"/>
      <c r="G104" s="202"/>
    </row>
    <row r="109" spans="1:7" x14ac:dyDescent="0.3">
      <c r="A109" s="31" t="s">
        <v>2260</v>
      </c>
    </row>
    <row r="110" spans="1:7" ht="24" x14ac:dyDescent="0.3">
      <c r="A110" s="32" t="s">
        <v>2261</v>
      </c>
    </row>
    <row r="111" spans="1:7" x14ac:dyDescent="0.3">
      <c r="A111" s="33" t="s">
        <v>2262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2576</v>
      </c>
      <c r="B1" s="1" t="s">
        <v>2294</v>
      </c>
      <c r="C1" s="1" t="s">
        <v>2577</v>
      </c>
      <c r="D1" s="1" t="s">
        <v>2578</v>
      </c>
      <c r="E1" s="301" t="s">
        <v>2579</v>
      </c>
      <c r="F1" s="1" t="s">
        <v>2580</v>
      </c>
      <c r="G1" s="1" t="s">
        <v>2581</v>
      </c>
      <c r="H1" s="302" t="s">
        <v>2582</v>
      </c>
      <c r="I1" s="302" t="s">
        <v>2583</v>
      </c>
      <c r="J1" s="302" t="s">
        <v>2584</v>
      </c>
      <c r="K1" s="302" t="s">
        <v>2585</v>
      </c>
      <c r="L1" s="302" t="s">
        <v>2586</v>
      </c>
      <c r="M1" s="302" t="s">
        <v>2587</v>
      </c>
      <c r="N1" s="302" t="s">
        <v>2588</v>
      </c>
      <c r="O1" s="302" t="s">
        <v>2589</v>
      </c>
      <c r="P1" s="302" t="s">
        <v>2590</v>
      </c>
      <c r="Q1" s="302" t="s">
        <v>2591</v>
      </c>
      <c r="R1" s="302" t="s">
        <v>2592</v>
      </c>
      <c r="S1" s="302" t="s">
        <v>2593</v>
      </c>
      <c r="T1" s="1" t="s">
        <v>2594</v>
      </c>
      <c r="U1" s="1" t="s">
        <v>2595</v>
      </c>
      <c r="V1" s="302" t="s">
        <v>2596</v>
      </c>
      <c r="W1" s="302" t="s">
        <v>2597</v>
      </c>
      <c r="X1" s="302" t="s">
        <v>2598</v>
      </c>
      <c r="Y1" s="302" t="s">
        <v>2599</v>
      </c>
      <c r="Z1" s="302" t="s">
        <v>2600</v>
      </c>
      <c r="AA1" s="302" t="s">
        <v>2601</v>
      </c>
      <c r="AB1" s="302" t="s">
        <v>2602</v>
      </c>
      <c r="AC1" s="302" t="s">
        <v>2603</v>
      </c>
      <c r="AD1" s="302" t="s">
        <v>2604</v>
      </c>
      <c r="AE1" s="302" t="s">
        <v>2605</v>
      </c>
      <c r="AF1" s="302" t="s">
        <v>2606</v>
      </c>
      <c r="AG1" s="302" t="s">
        <v>2607</v>
      </c>
      <c r="AH1" s="302" t="s">
        <v>2608</v>
      </c>
      <c r="AI1" s="302" t="s">
        <v>2609</v>
      </c>
      <c r="AJ1" s="302" t="s">
        <v>2610</v>
      </c>
      <c r="AK1" s="302" t="s">
        <v>2611</v>
      </c>
      <c r="AL1" s="302" t="s">
        <v>2612</v>
      </c>
      <c r="AM1" s="302" t="s">
        <v>2613</v>
      </c>
      <c r="AN1" s="302" t="s">
        <v>2614</v>
      </c>
      <c r="AO1" s="302" t="s">
        <v>2615</v>
      </c>
      <c r="AP1" s="302" t="s">
        <v>2616</v>
      </c>
      <c r="AQ1" s="302" t="s">
        <v>2617</v>
      </c>
      <c r="AR1" s="302" t="s">
        <v>2618</v>
      </c>
      <c r="AS1" s="302" t="s">
        <v>2619</v>
      </c>
      <c r="AT1" s="302" t="s">
        <v>2620</v>
      </c>
      <c r="AU1" s="302" t="s">
        <v>2621</v>
      </c>
      <c r="AV1" s="302" t="s">
        <v>2622</v>
      </c>
      <c r="AW1" s="302" t="s">
        <v>2623</v>
      </c>
      <c r="AX1" s="302" t="s">
        <v>2624</v>
      </c>
      <c r="AY1" s="302" t="s">
        <v>2625</v>
      </c>
      <c r="AZ1" s="302" t="s">
        <v>2626</v>
      </c>
      <c r="BA1" s="302" t="s">
        <v>2627</v>
      </c>
      <c r="BB1" s="302" t="s">
        <v>2628</v>
      </c>
      <c r="BC1" s="302" t="s">
        <v>2629</v>
      </c>
      <c r="BD1" s="302" t="s">
        <v>2630</v>
      </c>
      <c r="BE1" s="302" t="s">
        <v>2631</v>
      </c>
      <c r="BF1" s="302" t="s">
        <v>2632</v>
      </c>
      <c r="BG1" s="302" t="s">
        <v>2633</v>
      </c>
      <c r="BH1" s="302" t="s">
        <v>2634</v>
      </c>
      <c r="BI1" s="302" t="s">
        <v>2635</v>
      </c>
      <c r="BJ1" s="302" t="s">
        <v>2636</v>
      </c>
      <c r="BK1" s="302" t="s">
        <v>2637</v>
      </c>
      <c r="BL1" s="302" t="s">
        <v>2638</v>
      </c>
      <c r="BM1" s="302" t="s">
        <v>2639</v>
      </c>
      <c r="BN1" s="302" t="s">
        <v>2640</v>
      </c>
      <c r="BO1" s="302" t="s">
        <v>2641</v>
      </c>
      <c r="BP1" s="302" t="s">
        <v>2642</v>
      </c>
      <c r="BQ1" s="302" t="s">
        <v>2643</v>
      </c>
      <c r="BR1" s="302" t="s">
        <v>2644</v>
      </c>
      <c r="BS1" s="302" t="s">
        <v>2645</v>
      </c>
      <c r="BT1" s="302" t="s">
        <v>2646</v>
      </c>
      <c r="BU1" s="302" t="s">
        <v>2647</v>
      </c>
      <c r="BV1" s="302" t="s">
        <v>2648</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2649</v>
      </c>
      <c r="B3" s="1" t="s">
        <v>2650</v>
      </c>
      <c r="C3" s="1" t="s">
        <v>2651</v>
      </c>
      <c r="D3" s="1" t="s">
        <v>2652</v>
      </c>
      <c r="E3" s="1" t="s">
        <v>2653</v>
      </c>
      <c r="F3" s="1" t="s">
        <v>2654</v>
      </c>
      <c r="G3" s="1" t="s">
        <v>2655</v>
      </c>
      <c r="H3" s="303" t="s">
        <v>2656</v>
      </c>
      <c r="I3" s="303" t="s">
        <v>2657</v>
      </c>
      <c r="J3" s="303" t="s">
        <v>2658</v>
      </c>
      <c r="K3" s="303" t="s">
        <v>2266</v>
      </c>
      <c r="L3" s="303" t="s">
        <v>2659</v>
      </c>
      <c r="M3" s="303" t="s">
        <v>2660</v>
      </c>
      <c r="N3" s="303" t="s">
        <v>2661</v>
      </c>
      <c r="O3" s="303" t="s">
        <v>2662</v>
      </c>
      <c r="P3" s="303">
        <v>1</v>
      </c>
      <c r="Q3" s="304">
        <v>44601</v>
      </c>
      <c r="R3" s="303" t="s">
        <v>2663</v>
      </c>
      <c r="S3" s="303" t="s">
        <v>2664</v>
      </c>
      <c r="T3" s="1" t="s">
        <v>2652</v>
      </c>
      <c r="U3" s="1">
        <v>1</v>
      </c>
      <c r="V3" s="303" t="s">
        <v>2206</v>
      </c>
      <c r="W3" s="303" t="s">
        <v>2665</v>
      </c>
      <c r="X3" s="303" t="s">
        <v>2666</v>
      </c>
      <c r="Y3" s="303" t="s">
        <v>2667</v>
      </c>
      <c r="Z3" s="303" t="s">
        <v>2668</v>
      </c>
      <c r="AA3" s="303" t="s">
        <v>2669</v>
      </c>
      <c r="AB3" s="303" t="s">
        <v>2670</v>
      </c>
      <c r="AC3" s="303" t="s">
        <v>2671</v>
      </c>
      <c r="AD3" s="303" t="s">
        <v>2672</v>
      </c>
      <c r="AE3" s="303" t="s">
        <v>2673</v>
      </c>
      <c r="AF3" s="303" t="s">
        <v>2674</v>
      </c>
      <c r="AG3" s="303" t="s">
        <v>2675</v>
      </c>
      <c r="AH3" s="303" t="s">
        <v>2676</v>
      </c>
      <c r="AI3" s="303" t="s">
        <v>2677</v>
      </c>
      <c r="AJ3" s="303" t="s">
        <v>2678</v>
      </c>
      <c r="AK3" s="303" t="s">
        <v>2679</v>
      </c>
      <c r="AL3" s="303" t="s">
        <v>2680</v>
      </c>
      <c r="AM3" s="303" t="s">
        <v>2681</v>
      </c>
      <c r="AN3" s="303" t="s">
        <v>2682</v>
      </c>
      <c r="AO3" s="303" t="s">
        <v>2683</v>
      </c>
      <c r="AP3" s="303" t="s">
        <v>2684</v>
      </c>
      <c r="AQ3" s="303" t="s">
        <v>2685</v>
      </c>
      <c r="AR3" s="303" t="s">
        <v>2686</v>
      </c>
      <c r="AS3" s="303" t="s">
        <v>2687</v>
      </c>
      <c r="AT3" s="303" t="s">
        <v>2688</v>
      </c>
      <c r="AU3" s="303" t="s">
        <v>2689</v>
      </c>
      <c r="AV3" s="303" t="s">
        <v>2690</v>
      </c>
      <c r="AW3" s="303" t="s">
        <v>2691</v>
      </c>
      <c r="AX3" s="303" t="s">
        <v>2665</v>
      </c>
      <c r="AY3" s="303" t="s">
        <v>2666</v>
      </c>
      <c r="AZ3" s="303" t="s">
        <v>2667</v>
      </c>
      <c r="BA3" s="303" t="s">
        <v>2668</v>
      </c>
      <c r="BB3" s="303" t="s">
        <v>2669</v>
      </c>
      <c r="BC3" s="303" t="s">
        <v>2670</v>
      </c>
      <c r="BD3" s="303" t="s">
        <v>2671</v>
      </c>
      <c r="BE3" s="303" t="s">
        <v>2672</v>
      </c>
      <c r="BF3" s="303" t="s">
        <v>2673</v>
      </c>
      <c r="BG3" s="303" t="s">
        <v>2674</v>
      </c>
      <c r="BH3" s="303" t="s">
        <v>2675</v>
      </c>
      <c r="BI3" s="303" t="s">
        <v>2676</v>
      </c>
      <c r="BJ3" s="303" t="s">
        <v>2677</v>
      </c>
      <c r="BK3" s="303" t="s">
        <v>2678</v>
      </c>
      <c r="BL3" s="303" t="s">
        <v>2679</v>
      </c>
      <c r="BM3" s="303" t="s">
        <v>2680</v>
      </c>
      <c r="BN3" s="303" t="s">
        <v>2681</v>
      </c>
      <c r="BO3" s="303" t="s">
        <v>2682</v>
      </c>
      <c r="BP3" s="303" t="s">
        <v>2683</v>
      </c>
      <c r="BQ3" s="303" t="s">
        <v>2684</v>
      </c>
      <c r="BR3" s="303" t="s">
        <v>2685</v>
      </c>
      <c r="BS3" s="303" t="s">
        <v>2686</v>
      </c>
      <c r="BT3" s="303" t="s">
        <v>2687</v>
      </c>
      <c r="BU3" s="303" t="s">
        <v>2688</v>
      </c>
      <c r="BV3" s="303" t="s">
        <v>2689</v>
      </c>
    </row>
    <row r="4" spans="1:74" x14ac:dyDescent="0.3">
      <c r="A4" t="s">
        <v>2692</v>
      </c>
      <c r="B4">
        <v>1980</v>
      </c>
      <c r="C4" t="s">
        <v>191</v>
      </c>
      <c r="D4" t="s">
        <v>354</v>
      </c>
      <c r="E4" t="str">
        <f>_xlfn.CONCAT("City of ",D4)</f>
        <v>City of Adelanto</v>
      </c>
      <c r="F4">
        <v>3</v>
      </c>
      <c r="G4" t="s">
        <v>2693</v>
      </c>
      <c r="H4">
        <v>2164</v>
      </c>
      <c r="I4">
        <v>0</v>
      </c>
      <c r="J4">
        <v>0</v>
      </c>
      <c r="K4">
        <v>2164</v>
      </c>
      <c r="L4">
        <v>858</v>
      </c>
      <c r="M4">
        <v>397</v>
      </c>
      <c r="N4">
        <v>461</v>
      </c>
      <c r="O4">
        <v>43600</v>
      </c>
      <c r="P4">
        <v>591</v>
      </c>
      <c r="Q4">
        <v>233</v>
      </c>
      <c r="R4">
        <v>25</v>
      </c>
      <c r="S4">
        <v>186</v>
      </c>
      <c r="T4" t="s">
        <v>354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2694</v>
      </c>
      <c r="B5">
        <v>1980</v>
      </c>
      <c r="C5" t="s">
        <v>191</v>
      </c>
      <c r="D5" t="s">
        <v>358</v>
      </c>
      <c r="E5" t="str">
        <f t="shared" ref="E5:E68" si="0">_xlfn.CONCAT("City of ",D5)</f>
        <v>City of Alameda</v>
      </c>
      <c r="F5">
        <v>10</v>
      </c>
      <c r="G5" t="s">
        <v>2695</v>
      </c>
      <c r="H5">
        <v>63852</v>
      </c>
      <c r="I5">
        <v>63852</v>
      </c>
      <c r="J5">
        <v>0</v>
      </c>
      <c r="K5">
        <v>0</v>
      </c>
      <c r="L5">
        <v>26517</v>
      </c>
      <c r="M5">
        <v>10908</v>
      </c>
      <c r="N5">
        <v>15609</v>
      </c>
      <c r="O5">
        <v>99600</v>
      </c>
      <c r="P5">
        <v>14731</v>
      </c>
      <c r="Q5">
        <v>7336</v>
      </c>
      <c r="R5">
        <v>5699</v>
      </c>
      <c r="S5">
        <v>19</v>
      </c>
      <c r="T5" t="s">
        <v>358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2696</v>
      </c>
      <c r="B6">
        <v>1980</v>
      </c>
      <c r="C6" t="s">
        <v>191</v>
      </c>
      <c r="D6" t="s">
        <v>2697</v>
      </c>
      <c r="E6" t="str">
        <f t="shared" si="0"/>
        <v>City of Alamo</v>
      </c>
      <c r="F6">
        <v>15</v>
      </c>
      <c r="G6" t="s">
        <v>2698</v>
      </c>
      <c r="H6">
        <v>8505</v>
      </c>
      <c r="I6">
        <v>8505</v>
      </c>
      <c r="J6">
        <v>0</v>
      </c>
      <c r="K6">
        <v>0</v>
      </c>
      <c r="L6">
        <v>2787</v>
      </c>
      <c r="M6">
        <v>2544</v>
      </c>
      <c r="N6">
        <v>243</v>
      </c>
      <c r="O6">
        <v>200100</v>
      </c>
      <c r="P6">
        <v>2788</v>
      </c>
      <c r="Q6">
        <v>93</v>
      </c>
      <c r="R6">
        <v>26</v>
      </c>
      <c r="S6">
        <v>1</v>
      </c>
      <c r="T6" t="s">
        <v>2697</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2699</v>
      </c>
      <c r="B7">
        <v>1980</v>
      </c>
      <c r="C7" t="s">
        <v>191</v>
      </c>
      <c r="D7" t="s">
        <v>360</v>
      </c>
      <c r="E7" t="str">
        <f t="shared" si="0"/>
        <v>City of Albany</v>
      </c>
      <c r="F7">
        <v>20</v>
      </c>
      <c r="G7" t="s">
        <v>2700</v>
      </c>
      <c r="H7">
        <v>15130</v>
      </c>
      <c r="I7">
        <v>15130</v>
      </c>
      <c r="J7">
        <v>0</v>
      </c>
      <c r="K7">
        <v>0</v>
      </c>
      <c r="L7">
        <v>6855</v>
      </c>
      <c r="M7">
        <v>3365</v>
      </c>
      <c r="N7">
        <v>3490</v>
      </c>
      <c r="O7">
        <v>85500</v>
      </c>
      <c r="P7">
        <v>5151</v>
      </c>
      <c r="Q7">
        <v>1049</v>
      </c>
      <c r="R7">
        <v>831</v>
      </c>
      <c r="S7">
        <v>1</v>
      </c>
      <c r="T7" t="s">
        <v>360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2701</v>
      </c>
      <c r="B8">
        <v>1980</v>
      </c>
      <c r="C8" t="s">
        <v>191</v>
      </c>
      <c r="D8" t="s">
        <v>362</v>
      </c>
      <c r="E8" t="str">
        <f t="shared" si="0"/>
        <v>City of Alhambra</v>
      </c>
      <c r="F8">
        <v>25</v>
      </c>
      <c r="G8" t="s">
        <v>2702</v>
      </c>
      <c r="H8">
        <v>64615</v>
      </c>
      <c r="I8">
        <v>64615</v>
      </c>
      <c r="J8">
        <v>0</v>
      </c>
      <c r="K8">
        <v>0</v>
      </c>
      <c r="L8">
        <v>25962</v>
      </c>
      <c r="M8">
        <v>11308</v>
      </c>
      <c r="N8">
        <v>14654</v>
      </c>
      <c r="O8">
        <v>85600</v>
      </c>
      <c r="P8">
        <v>16486</v>
      </c>
      <c r="Q8">
        <v>6610</v>
      </c>
      <c r="R8">
        <v>4062</v>
      </c>
      <c r="S8">
        <v>19</v>
      </c>
      <c r="T8" t="s">
        <v>362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2703</v>
      </c>
      <c r="B9">
        <v>1980</v>
      </c>
      <c r="C9" t="s">
        <v>191</v>
      </c>
      <c r="D9" t="s">
        <v>2704</v>
      </c>
      <c r="E9" t="str">
        <f t="shared" si="0"/>
        <v>City of Alondra Park</v>
      </c>
      <c r="F9">
        <v>32</v>
      </c>
      <c r="G9" t="s">
        <v>2705</v>
      </c>
      <c r="H9">
        <v>12096</v>
      </c>
      <c r="I9">
        <v>12096</v>
      </c>
      <c r="J9">
        <v>0</v>
      </c>
      <c r="K9">
        <v>0</v>
      </c>
      <c r="L9">
        <v>4398</v>
      </c>
      <c r="M9">
        <v>2681</v>
      </c>
      <c r="N9">
        <v>1717</v>
      </c>
      <c r="O9">
        <v>85800</v>
      </c>
      <c r="P9">
        <v>3324</v>
      </c>
      <c r="Q9">
        <v>329</v>
      </c>
      <c r="R9">
        <v>845</v>
      </c>
      <c r="S9">
        <v>26</v>
      </c>
      <c r="T9" t="s">
        <v>2704</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2706</v>
      </c>
      <c r="B10">
        <v>1980</v>
      </c>
      <c r="C10" t="s">
        <v>191</v>
      </c>
      <c r="D10" t="s">
        <v>1277</v>
      </c>
      <c r="E10" t="str">
        <f t="shared" si="0"/>
        <v>City of Alpine</v>
      </c>
      <c r="F10">
        <v>35</v>
      </c>
      <c r="G10" t="s">
        <v>2707</v>
      </c>
      <c r="H10">
        <v>5368</v>
      </c>
      <c r="I10">
        <v>0</v>
      </c>
      <c r="J10">
        <v>5368</v>
      </c>
      <c r="K10">
        <v>0</v>
      </c>
      <c r="L10">
        <v>2047</v>
      </c>
      <c r="M10">
        <v>1383</v>
      </c>
      <c r="N10">
        <v>664</v>
      </c>
      <c r="O10">
        <v>126300</v>
      </c>
      <c r="P10">
        <v>1690</v>
      </c>
      <c r="Q10">
        <v>127</v>
      </c>
      <c r="R10">
        <v>241</v>
      </c>
      <c r="S10">
        <v>228</v>
      </c>
      <c r="T10" t="s">
        <v>1277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2708</v>
      </c>
      <c r="B11">
        <v>1980</v>
      </c>
      <c r="C11" t="s">
        <v>191</v>
      </c>
      <c r="D11" t="s">
        <v>2709</v>
      </c>
      <c r="E11" t="str">
        <f t="shared" si="0"/>
        <v>City of Altadena</v>
      </c>
      <c r="F11">
        <v>40</v>
      </c>
      <c r="G11" t="s">
        <v>2710</v>
      </c>
      <c r="H11">
        <v>40510</v>
      </c>
      <c r="I11">
        <v>40510</v>
      </c>
      <c r="J11">
        <v>0</v>
      </c>
      <c r="K11">
        <v>0</v>
      </c>
      <c r="L11">
        <v>14018</v>
      </c>
      <c r="M11">
        <v>10553</v>
      </c>
      <c r="N11">
        <v>3465</v>
      </c>
      <c r="O11">
        <v>80500</v>
      </c>
      <c r="P11">
        <v>13535</v>
      </c>
      <c r="Q11">
        <v>715</v>
      </c>
      <c r="R11">
        <v>292</v>
      </c>
      <c r="S11">
        <v>7</v>
      </c>
      <c r="T11" t="s">
        <v>2709</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2711</v>
      </c>
      <c r="B12">
        <v>1980</v>
      </c>
      <c r="C12" t="s">
        <v>191</v>
      </c>
      <c r="D12" t="s">
        <v>2712</v>
      </c>
      <c r="E12" t="str">
        <f t="shared" si="0"/>
        <v>City of Alta Hill</v>
      </c>
      <c r="F12">
        <v>45</v>
      </c>
      <c r="G12" t="s">
        <v>2713</v>
      </c>
      <c r="H12">
        <v>1229</v>
      </c>
      <c r="I12">
        <v>0</v>
      </c>
      <c r="J12">
        <v>0</v>
      </c>
      <c r="K12">
        <v>1229</v>
      </c>
      <c r="L12">
        <v>509</v>
      </c>
      <c r="M12">
        <v>386</v>
      </c>
      <c r="N12">
        <v>123</v>
      </c>
      <c r="O12">
        <v>61900</v>
      </c>
      <c r="P12">
        <v>465</v>
      </c>
      <c r="Q12">
        <v>46</v>
      </c>
      <c r="R12">
        <v>2</v>
      </c>
      <c r="S12">
        <v>23</v>
      </c>
      <c r="T12" t="s">
        <v>2712</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2714</v>
      </c>
      <c r="B13">
        <v>1980</v>
      </c>
      <c r="C13" t="s">
        <v>191</v>
      </c>
      <c r="D13" t="s">
        <v>2715</v>
      </c>
      <c r="E13" t="str">
        <f t="shared" si="0"/>
        <v>City of Alta Sierra</v>
      </c>
      <c r="F13">
        <v>47</v>
      </c>
      <c r="G13" t="s">
        <v>2716</v>
      </c>
      <c r="H13">
        <v>2168</v>
      </c>
      <c r="I13">
        <v>0</v>
      </c>
      <c r="J13">
        <v>0</v>
      </c>
      <c r="K13">
        <v>2168</v>
      </c>
      <c r="L13">
        <v>818</v>
      </c>
      <c r="M13">
        <v>743</v>
      </c>
      <c r="N13">
        <v>75</v>
      </c>
      <c r="O13">
        <v>96700</v>
      </c>
      <c r="P13">
        <v>956</v>
      </c>
      <c r="Q13">
        <v>3</v>
      </c>
      <c r="R13">
        <v>0</v>
      </c>
      <c r="S13">
        <v>5</v>
      </c>
      <c r="T13" t="s">
        <v>2715</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2717</v>
      </c>
      <c r="B14">
        <v>1980</v>
      </c>
      <c r="C14" t="s">
        <v>191</v>
      </c>
      <c r="D14" t="s">
        <v>366</v>
      </c>
      <c r="E14" t="str">
        <f t="shared" si="0"/>
        <v>City of Alturas</v>
      </c>
      <c r="F14">
        <v>50</v>
      </c>
      <c r="G14" t="s">
        <v>2718</v>
      </c>
      <c r="H14">
        <v>3025</v>
      </c>
      <c r="I14">
        <v>0</v>
      </c>
      <c r="J14">
        <v>3025</v>
      </c>
      <c r="K14">
        <v>0</v>
      </c>
      <c r="L14">
        <v>1218</v>
      </c>
      <c r="M14">
        <v>797</v>
      </c>
      <c r="N14">
        <v>421</v>
      </c>
      <c r="O14">
        <v>39900</v>
      </c>
      <c r="P14">
        <v>1044</v>
      </c>
      <c r="Q14">
        <v>95</v>
      </c>
      <c r="R14">
        <v>98</v>
      </c>
      <c r="S14">
        <v>60</v>
      </c>
      <c r="T14" t="s">
        <v>366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2719</v>
      </c>
      <c r="B15">
        <v>1980</v>
      </c>
      <c r="C15" t="s">
        <v>191</v>
      </c>
      <c r="D15" t="s">
        <v>2720</v>
      </c>
      <c r="E15" t="str">
        <f t="shared" si="0"/>
        <v>City of Alum Rock</v>
      </c>
      <c r="F15">
        <v>55</v>
      </c>
      <c r="G15" t="s">
        <v>2721</v>
      </c>
      <c r="H15">
        <v>16890</v>
      </c>
      <c r="I15">
        <v>16890</v>
      </c>
      <c r="J15">
        <v>0</v>
      </c>
      <c r="K15">
        <v>0</v>
      </c>
      <c r="L15">
        <v>5441</v>
      </c>
      <c r="M15">
        <v>4474</v>
      </c>
      <c r="N15">
        <v>967</v>
      </c>
      <c r="O15">
        <v>79100</v>
      </c>
      <c r="P15">
        <v>5169</v>
      </c>
      <c r="Q15">
        <v>365</v>
      </c>
      <c r="R15">
        <v>19</v>
      </c>
      <c r="S15">
        <v>5</v>
      </c>
      <c r="T15" t="s">
        <v>2720</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2722</v>
      </c>
      <c r="B16">
        <v>1980</v>
      </c>
      <c r="C16" t="s">
        <v>191</v>
      </c>
      <c r="D16" t="s">
        <v>368</v>
      </c>
      <c r="E16" t="str">
        <f t="shared" si="0"/>
        <v>City of Amador City</v>
      </c>
      <c r="F16">
        <v>65</v>
      </c>
      <c r="G16" t="s">
        <v>2723</v>
      </c>
      <c r="H16">
        <v>136</v>
      </c>
      <c r="I16">
        <v>0</v>
      </c>
      <c r="J16">
        <v>0</v>
      </c>
      <c r="K16">
        <v>136</v>
      </c>
      <c r="L16">
        <v>57</v>
      </c>
      <c r="M16">
        <v>40</v>
      </c>
      <c r="N16">
        <v>17</v>
      </c>
      <c r="O16">
        <v>44200</v>
      </c>
      <c r="P16">
        <v>71</v>
      </c>
      <c r="Q16">
        <v>2</v>
      </c>
      <c r="R16">
        <v>0</v>
      </c>
      <c r="S16">
        <v>0</v>
      </c>
      <c r="T16" t="s">
        <v>368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2724</v>
      </c>
      <c r="B17">
        <v>1980</v>
      </c>
      <c r="C17" t="s">
        <v>191</v>
      </c>
      <c r="D17" t="s">
        <v>370</v>
      </c>
      <c r="E17" t="str">
        <f t="shared" si="0"/>
        <v>City of American Canyon</v>
      </c>
      <c r="F17">
        <v>67</v>
      </c>
      <c r="G17" t="s">
        <v>2725</v>
      </c>
      <c r="H17">
        <v>5712</v>
      </c>
      <c r="I17">
        <v>5712</v>
      </c>
      <c r="J17">
        <v>0</v>
      </c>
      <c r="K17">
        <v>0</v>
      </c>
      <c r="L17">
        <v>1969</v>
      </c>
      <c r="M17">
        <v>1729</v>
      </c>
      <c r="N17">
        <v>240</v>
      </c>
      <c r="O17">
        <v>61100</v>
      </c>
      <c r="P17">
        <v>1280</v>
      </c>
      <c r="Q17">
        <v>38</v>
      </c>
      <c r="R17">
        <v>2</v>
      </c>
      <c r="S17">
        <v>695</v>
      </c>
      <c r="T17" t="s">
        <v>370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2726</v>
      </c>
      <c r="B18">
        <v>1980</v>
      </c>
      <c r="C18" t="s">
        <v>191</v>
      </c>
      <c r="D18" t="s">
        <v>372</v>
      </c>
      <c r="E18" t="str">
        <f t="shared" si="0"/>
        <v>City of Anaheim</v>
      </c>
      <c r="F18">
        <v>70</v>
      </c>
      <c r="G18" t="s">
        <v>2727</v>
      </c>
      <c r="H18">
        <v>219311</v>
      </c>
      <c r="I18">
        <v>219311</v>
      </c>
      <c r="J18">
        <v>0</v>
      </c>
      <c r="K18">
        <v>0</v>
      </c>
      <c r="L18">
        <v>79749</v>
      </c>
      <c r="M18">
        <v>40455</v>
      </c>
      <c r="N18">
        <v>39294</v>
      </c>
      <c r="O18">
        <v>93000</v>
      </c>
      <c r="P18">
        <v>47307</v>
      </c>
      <c r="Q18">
        <v>13087</v>
      </c>
      <c r="R18">
        <v>17910</v>
      </c>
      <c r="S18">
        <v>4380</v>
      </c>
      <c r="T18" t="s">
        <v>372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2728</v>
      </c>
      <c r="B19">
        <v>1980</v>
      </c>
      <c r="C19" t="s">
        <v>191</v>
      </c>
      <c r="D19" t="s">
        <v>374</v>
      </c>
      <c r="E19" t="str">
        <f t="shared" si="0"/>
        <v>City of Anderson</v>
      </c>
      <c r="F19">
        <v>75</v>
      </c>
      <c r="G19" t="s">
        <v>2729</v>
      </c>
      <c r="H19">
        <v>7381</v>
      </c>
      <c r="I19">
        <v>0</v>
      </c>
      <c r="J19">
        <v>7381</v>
      </c>
      <c r="K19">
        <v>0</v>
      </c>
      <c r="L19">
        <v>2736</v>
      </c>
      <c r="M19">
        <v>1499</v>
      </c>
      <c r="N19">
        <v>1237</v>
      </c>
      <c r="O19">
        <v>45100</v>
      </c>
      <c r="P19">
        <v>2034</v>
      </c>
      <c r="Q19">
        <v>460</v>
      </c>
      <c r="R19">
        <v>261</v>
      </c>
      <c r="S19">
        <v>112</v>
      </c>
      <c r="T19" t="s">
        <v>374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2730</v>
      </c>
      <c r="B20">
        <v>1980</v>
      </c>
      <c r="C20" t="s">
        <v>191</v>
      </c>
      <c r="D20" t="s">
        <v>376</v>
      </c>
      <c r="E20" t="str">
        <f t="shared" si="0"/>
        <v>City of Angels</v>
      </c>
      <c r="F20">
        <v>80</v>
      </c>
      <c r="G20" t="s">
        <v>2731</v>
      </c>
      <c r="H20">
        <v>2302</v>
      </c>
      <c r="I20">
        <v>0</v>
      </c>
      <c r="J20">
        <v>0</v>
      </c>
      <c r="K20">
        <v>2302</v>
      </c>
      <c r="L20">
        <v>1010</v>
      </c>
      <c r="M20">
        <v>699</v>
      </c>
      <c r="N20">
        <v>311</v>
      </c>
      <c r="O20">
        <v>55700</v>
      </c>
      <c r="P20">
        <v>760</v>
      </c>
      <c r="Q20">
        <v>138</v>
      </c>
      <c r="R20">
        <v>44</v>
      </c>
      <c r="S20">
        <v>168</v>
      </c>
      <c r="T20" t="s">
        <v>376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2732</v>
      </c>
      <c r="B21">
        <v>1980</v>
      </c>
      <c r="C21" t="s">
        <v>191</v>
      </c>
      <c r="D21" t="s">
        <v>2733</v>
      </c>
      <c r="E21" t="str">
        <f t="shared" si="0"/>
        <v>City of Angwin</v>
      </c>
      <c r="F21">
        <v>83</v>
      </c>
      <c r="G21" t="s">
        <v>2734</v>
      </c>
      <c r="H21">
        <v>3526</v>
      </c>
      <c r="I21">
        <v>0</v>
      </c>
      <c r="J21">
        <v>3526</v>
      </c>
      <c r="K21">
        <v>0</v>
      </c>
      <c r="L21">
        <v>782</v>
      </c>
      <c r="M21">
        <v>402</v>
      </c>
      <c r="N21">
        <v>380</v>
      </c>
      <c r="O21">
        <v>84400</v>
      </c>
      <c r="P21">
        <v>567</v>
      </c>
      <c r="Q21">
        <v>193</v>
      </c>
      <c r="R21">
        <v>6</v>
      </c>
      <c r="S21">
        <v>43</v>
      </c>
      <c r="T21" t="s">
        <v>2733</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2735</v>
      </c>
      <c r="B22">
        <v>1980</v>
      </c>
      <c r="C22" t="s">
        <v>191</v>
      </c>
      <c r="D22" t="s">
        <v>378</v>
      </c>
      <c r="E22" t="str">
        <f t="shared" si="0"/>
        <v>City of Antioch</v>
      </c>
      <c r="F22">
        <v>85</v>
      </c>
      <c r="G22" t="s">
        <v>2736</v>
      </c>
      <c r="H22">
        <v>42683</v>
      </c>
      <c r="I22">
        <v>42683</v>
      </c>
      <c r="J22">
        <v>0</v>
      </c>
      <c r="K22">
        <v>0</v>
      </c>
      <c r="L22">
        <v>14955</v>
      </c>
      <c r="M22">
        <v>9925</v>
      </c>
      <c r="N22">
        <v>5030</v>
      </c>
      <c r="O22">
        <v>71300</v>
      </c>
      <c r="P22">
        <v>12421</v>
      </c>
      <c r="Q22">
        <v>1729</v>
      </c>
      <c r="R22">
        <v>1319</v>
      </c>
      <c r="S22">
        <v>191</v>
      </c>
      <c r="T22" t="s">
        <v>378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2737</v>
      </c>
      <c r="B23">
        <v>1980</v>
      </c>
      <c r="C23" t="s">
        <v>191</v>
      </c>
      <c r="D23" t="s">
        <v>380</v>
      </c>
      <c r="E23" t="str">
        <f t="shared" si="0"/>
        <v>City of Apple Valley</v>
      </c>
      <c r="F23">
        <v>90</v>
      </c>
      <c r="G23" t="s">
        <v>2738</v>
      </c>
      <c r="H23">
        <v>14305</v>
      </c>
      <c r="I23">
        <v>0</v>
      </c>
      <c r="J23">
        <v>14305</v>
      </c>
      <c r="K23">
        <v>0</v>
      </c>
      <c r="L23">
        <v>5087</v>
      </c>
      <c r="M23">
        <v>3755</v>
      </c>
      <c r="N23">
        <v>1332</v>
      </c>
      <c r="O23">
        <v>70500</v>
      </c>
      <c r="P23">
        <v>4377</v>
      </c>
      <c r="Q23">
        <v>981</v>
      </c>
      <c r="R23">
        <v>208</v>
      </c>
      <c r="S23">
        <v>330</v>
      </c>
      <c r="T23" t="s">
        <v>380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2739</v>
      </c>
      <c r="B24">
        <v>1980</v>
      </c>
      <c r="C24" t="s">
        <v>191</v>
      </c>
      <c r="D24" t="s">
        <v>2740</v>
      </c>
      <c r="E24" t="str">
        <f t="shared" si="0"/>
        <v>City of Aptos</v>
      </c>
      <c r="F24">
        <v>92</v>
      </c>
      <c r="G24" t="s">
        <v>2741</v>
      </c>
      <c r="H24">
        <v>7039</v>
      </c>
      <c r="I24">
        <v>7039</v>
      </c>
      <c r="J24">
        <v>0</v>
      </c>
      <c r="K24">
        <v>0</v>
      </c>
      <c r="L24">
        <v>2885</v>
      </c>
      <c r="M24">
        <v>1892</v>
      </c>
      <c r="N24">
        <v>993</v>
      </c>
      <c r="O24">
        <v>106300</v>
      </c>
      <c r="P24">
        <v>2522</v>
      </c>
      <c r="Q24">
        <v>354</v>
      </c>
      <c r="R24">
        <v>98</v>
      </c>
      <c r="S24">
        <v>281</v>
      </c>
      <c r="T24" t="s">
        <v>2740</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2742</v>
      </c>
      <c r="B25">
        <v>1980</v>
      </c>
      <c r="C25" t="s">
        <v>191</v>
      </c>
      <c r="D25" t="s">
        <v>2743</v>
      </c>
      <c r="E25" t="str">
        <f t="shared" si="0"/>
        <v>City of Arbuckle</v>
      </c>
      <c r="F25">
        <v>100</v>
      </c>
      <c r="G25" t="s">
        <v>2744</v>
      </c>
      <c r="H25">
        <v>1306</v>
      </c>
      <c r="I25">
        <v>0</v>
      </c>
      <c r="J25">
        <v>0</v>
      </c>
      <c r="K25">
        <v>1306</v>
      </c>
      <c r="L25">
        <v>453</v>
      </c>
      <c r="M25">
        <v>265</v>
      </c>
      <c r="N25">
        <v>188</v>
      </c>
      <c r="O25">
        <v>43500</v>
      </c>
      <c r="P25">
        <v>377</v>
      </c>
      <c r="Q25">
        <v>47</v>
      </c>
      <c r="R25">
        <v>36</v>
      </c>
      <c r="S25">
        <v>19</v>
      </c>
      <c r="T25" t="s">
        <v>2743</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2745</v>
      </c>
      <c r="B26">
        <v>1980</v>
      </c>
      <c r="C26" t="s">
        <v>191</v>
      </c>
      <c r="D26" t="s">
        <v>382</v>
      </c>
      <c r="E26" t="str">
        <f t="shared" si="0"/>
        <v>City of Arcadia</v>
      </c>
      <c r="F26">
        <v>105</v>
      </c>
      <c r="G26" t="s">
        <v>2746</v>
      </c>
      <c r="H26">
        <v>45994</v>
      </c>
      <c r="I26">
        <v>45994</v>
      </c>
      <c r="J26">
        <v>0</v>
      </c>
      <c r="K26">
        <v>0</v>
      </c>
      <c r="L26">
        <v>17903</v>
      </c>
      <c r="M26">
        <v>11397</v>
      </c>
      <c r="N26">
        <v>6506</v>
      </c>
      <c r="O26">
        <v>139300</v>
      </c>
      <c r="P26">
        <v>13023</v>
      </c>
      <c r="Q26">
        <v>2586</v>
      </c>
      <c r="R26">
        <v>3000</v>
      </c>
      <c r="S26">
        <v>6</v>
      </c>
      <c r="T26" t="s">
        <v>382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2747</v>
      </c>
      <c r="B27">
        <v>1980</v>
      </c>
      <c r="C27" t="s">
        <v>191</v>
      </c>
      <c r="D27" t="s">
        <v>384</v>
      </c>
      <c r="E27" t="str">
        <f t="shared" si="0"/>
        <v>City of Arcata</v>
      </c>
      <c r="F27">
        <v>110</v>
      </c>
      <c r="G27" t="s">
        <v>2748</v>
      </c>
      <c r="H27">
        <v>12340</v>
      </c>
      <c r="I27">
        <v>0</v>
      </c>
      <c r="J27">
        <v>12340</v>
      </c>
      <c r="K27">
        <v>0</v>
      </c>
      <c r="L27">
        <v>4629</v>
      </c>
      <c r="M27">
        <v>2073</v>
      </c>
      <c r="N27">
        <v>2556</v>
      </c>
      <c r="O27">
        <v>57900</v>
      </c>
      <c r="P27">
        <v>2739</v>
      </c>
      <c r="Q27">
        <v>1037</v>
      </c>
      <c r="R27">
        <v>701</v>
      </c>
      <c r="S27">
        <v>289</v>
      </c>
      <c r="T27" t="s">
        <v>384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2749</v>
      </c>
      <c r="B28">
        <v>1980</v>
      </c>
      <c r="C28" t="s">
        <v>191</v>
      </c>
      <c r="D28" t="s">
        <v>2750</v>
      </c>
      <c r="E28" t="str">
        <f t="shared" si="0"/>
        <v>City of Arden-Arcade</v>
      </c>
      <c r="F28">
        <v>115</v>
      </c>
      <c r="G28" t="s">
        <v>2751</v>
      </c>
      <c r="H28">
        <v>87570</v>
      </c>
      <c r="I28">
        <v>87570</v>
      </c>
      <c r="J28">
        <v>0</v>
      </c>
      <c r="K28">
        <v>0</v>
      </c>
      <c r="L28">
        <v>38681</v>
      </c>
      <c r="M28">
        <v>19298</v>
      </c>
      <c r="N28">
        <v>19383</v>
      </c>
      <c r="O28">
        <v>75100</v>
      </c>
      <c r="P28">
        <v>26989</v>
      </c>
      <c r="Q28">
        <v>4010</v>
      </c>
      <c r="R28">
        <v>9811</v>
      </c>
      <c r="S28">
        <v>408</v>
      </c>
      <c r="T28" t="s">
        <v>2750</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2752</v>
      </c>
      <c r="B29">
        <v>1980</v>
      </c>
      <c r="C29" t="s">
        <v>191</v>
      </c>
      <c r="D29" t="s">
        <v>2753</v>
      </c>
      <c r="E29" t="str">
        <f t="shared" si="0"/>
        <v>City of Armona</v>
      </c>
      <c r="F29">
        <v>125</v>
      </c>
      <c r="G29" t="s">
        <v>2754</v>
      </c>
      <c r="H29">
        <v>2644</v>
      </c>
      <c r="I29">
        <v>0</v>
      </c>
      <c r="J29">
        <v>2644</v>
      </c>
      <c r="K29">
        <v>0</v>
      </c>
      <c r="L29">
        <v>837</v>
      </c>
      <c r="M29">
        <v>545</v>
      </c>
      <c r="N29">
        <v>292</v>
      </c>
      <c r="O29">
        <v>41100</v>
      </c>
      <c r="P29">
        <v>821</v>
      </c>
      <c r="Q29">
        <v>36</v>
      </c>
      <c r="R29">
        <v>2</v>
      </c>
      <c r="S29">
        <v>9</v>
      </c>
      <c r="T29" t="s">
        <v>2753</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2755</v>
      </c>
      <c r="B30">
        <v>1980</v>
      </c>
      <c r="C30" t="s">
        <v>191</v>
      </c>
      <c r="D30" t="s">
        <v>2756</v>
      </c>
      <c r="E30" t="str">
        <f t="shared" si="0"/>
        <v>City of Arnold</v>
      </c>
      <c r="F30">
        <v>128</v>
      </c>
      <c r="G30" t="s">
        <v>2757</v>
      </c>
      <c r="H30">
        <v>2385</v>
      </c>
      <c r="I30">
        <v>0</v>
      </c>
      <c r="J30">
        <v>0</v>
      </c>
      <c r="K30">
        <v>2385</v>
      </c>
      <c r="L30">
        <v>932</v>
      </c>
      <c r="M30">
        <v>775</v>
      </c>
      <c r="N30">
        <v>157</v>
      </c>
      <c r="O30">
        <v>75200</v>
      </c>
      <c r="P30">
        <v>2440</v>
      </c>
      <c r="Q30">
        <v>34</v>
      </c>
      <c r="R30">
        <v>12</v>
      </c>
      <c r="S30">
        <v>90</v>
      </c>
      <c r="T30" t="s">
        <v>2756</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2758</v>
      </c>
      <c r="B31">
        <v>1980</v>
      </c>
      <c r="C31" t="s">
        <v>191</v>
      </c>
      <c r="D31" t="s">
        <v>386</v>
      </c>
      <c r="E31" t="str">
        <f t="shared" si="0"/>
        <v>City of Arroyo Grande</v>
      </c>
      <c r="F31">
        <v>130</v>
      </c>
      <c r="G31" t="s">
        <v>2759</v>
      </c>
      <c r="H31">
        <v>11290</v>
      </c>
      <c r="I31">
        <v>0</v>
      </c>
      <c r="J31">
        <v>11290</v>
      </c>
      <c r="K31">
        <v>0</v>
      </c>
      <c r="L31">
        <v>4296</v>
      </c>
      <c r="M31">
        <v>2975</v>
      </c>
      <c r="N31">
        <v>1321</v>
      </c>
      <c r="O31">
        <v>74400</v>
      </c>
      <c r="P31">
        <v>3473</v>
      </c>
      <c r="Q31">
        <v>362</v>
      </c>
      <c r="R31">
        <v>371</v>
      </c>
      <c r="S31">
        <v>384</v>
      </c>
      <c r="T31" t="s">
        <v>386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2760</v>
      </c>
      <c r="B32">
        <v>1980</v>
      </c>
      <c r="C32" t="s">
        <v>191</v>
      </c>
      <c r="D32" t="s">
        <v>388</v>
      </c>
      <c r="E32" t="str">
        <f t="shared" si="0"/>
        <v>City of Artesia</v>
      </c>
      <c r="F32">
        <v>135</v>
      </c>
      <c r="G32" t="s">
        <v>2761</v>
      </c>
      <c r="H32">
        <v>14301</v>
      </c>
      <c r="I32">
        <v>14301</v>
      </c>
      <c r="J32">
        <v>0</v>
      </c>
      <c r="K32">
        <v>0</v>
      </c>
      <c r="L32">
        <v>4332</v>
      </c>
      <c r="M32">
        <v>2575</v>
      </c>
      <c r="N32">
        <v>1757</v>
      </c>
      <c r="O32">
        <v>75300</v>
      </c>
      <c r="P32">
        <v>3677</v>
      </c>
      <c r="Q32">
        <v>235</v>
      </c>
      <c r="R32">
        <v>417</v>
      </c>
      <c r="S32">
        <v>98</v>
      </c>
      <c r="T32" t="s">
        <v>388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2762</v>
      </c>
      <c r="B33">
        <v>1980</v>
      </c>
      <c r="C33" t="s">
        <v>191</v>
      </c>
      <c r="D33" t="s">
        <v>390</v>
      </c>
      <c r="E33" t="str">
        <f t="shared" si="0"/>
        <v>City of Arvin</v>
      </c>
      <c r="F33">
        <v>139</v>
      </c>
      <c r="G33" t="s">
        <v>2763</v>
      </c>
      <c r="H33">
        <v>6863</v>
      </c>
      <c r="I33">
        <v>0</v>
      </c>
      <c r="J33">
        <v>6863</v>
      </c>
      <c r="K33">
        <v>0</v>
      </c>
      <c r="L33">
        <v>1946</v>
      </c>
      <c r="M33">
        <v>1060</v>
      </c>
      <c r="N33">
        <v>886</v>
      </c>
      <c r="O33">
        <v>35800</v>
      </c>
      <c r="P33">
        <v>1702</v>
      </c>
      <c r="Q33">
        <v>201</v>
      </c>
      <c r="R33">
        <v>80</v>
      </c>
      <c r="S33">
        <v>50</v>
      </c>
      <c r="T33" t="s">
        <v>390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2764</v>
      </c>
      <c r="B34">
        <v>1980</v>
      </c>
      <c r="C34" t="s">
        <v>191</v>
      </c>
      <c r="D34" t="s">
        <v>2765</v>
      </c>
      <c r="E34" t="str">
        <f t="shared" si="0"/>
        <v>City of Ashland</v>
      </c>
      <c r="F34">
        <v>143</v>
      </c>
      <c r="G34" t="s">
        <v>2766</v>
      </c>
      <c r="H34">
        <v>13893</v>
      </c>
      <c r="I34">
        <v>13893</v>
      </c>
      <c r="J34">
        <v>0</v>
      </c>
      <c r="K34">
        <v>0</v>
      </c>
      <c r="L34">
        <v>5968</v>
      </c>
      <c r="M34">
        <v>2452</v>
      </c>
      <c r="N34">
        <v>3516</v>
      </c>
      <c r="O34">
        <v>66200</v>
      </c>
      <c r="P34">
        <v>3997</v>
      </c>
      <c r="Q34">
        <v>665</v>
      </c>
      <c r="R34">
        <v>1401</v>
      </c>
      <c r="S34">
        <v>147</v>
      </c>
      <c r="T34" t="s">
        <v>2765</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2767</v>
      </c>
      <c r="B35">
        <v>1980</v>
      </c>
      <c r="C35" t="s">
        <v>191</v>
      </c>
      <c r="D35" t="s">
        <v>392</v>
      </c>
      <c r="E35" t="str">
        <f t="shared" si="0"/>
        <v>City of Atascadero</v>
      </c>
      <c r="F35">
        <v>145</v>
      </c>
      <c r="G35" t="s">
        <v>2768</v>
      </c>
      <c r="H35">
        <v>16232</v>
      </c>
      <c r="I35">
        <v>0</v>
      </c>
      <c r="J35">
        <v>16232</v>
      </c>
      <c r="K35">
        <v>0</v>
      </c>
      <c r="L35">
        <v>5825</v>
      </c>
      <c r="M35">
        <v>4081</v>
      </c>
      <c r="N35">
        <v>1744</v>
      </c>
      <c r="O35">
        <v>76100</v>
      </c>
      <c r="P35">
        <v>4942</v>
      </c>
      <c r="Q35">
        <v>711</v>
      </c>
      <c r="R35">
        <v>315</v>
      </c>
      <c r="S35">
        <v>365</v>
      </c>
      <c r="T35" t="s">
        <v>392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2769</v>
      </c>
      <c r="B36">
        <v>1980</v>
      </c>
      <c r="C36" t="s">
        <v>191</v>
      </c>
      <c r="D36" t="s">
        <v>394</v>
      </c>
      <c r="E36" t="str">
        <f t="shared" si="0"/>
        <v>City of Atherton</v>
      </c>
      <c r="F36">
        <v>150</v>
      </c>
      <c r="G36" t="s">
        <v>2770</v>
      </c>
      <c r="H36">
        <v>7797</v>
      </c>
      <c r="I36">
        <v>7797</v>
      </c>
      <c r="J36">
        <v>0</v>
      </c>
      <c r="K36">
        <v>0</v>
      </c>
      <c r="L36">
        <v>2426</v>
      </c>
      <c r="M36">
        <v>2277</v>
      </c>
      <c r="N36">
        <v>149</v>
      </c>
      <c r="O36">
        <v>200100</v>
      </c>
      <c r="P36">
        <v>2395</v>
      </c>
      <c r="Q36">
        <v>92</v>
      </c>
      <c r="R36">
        <v>9</v>
      </c>
      <c r="S36">
        <v>0</v>
      </c>
      <c r="T36" t="s">
        <v>394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2771</v>
      </c>
      <c r="B37">
        <v>1980</v>
      </c>
      <c r="C37" t="s">
        <v>191</v>
      </c>
      <c r="D37" t="s">
        <v>396</v>
      </c>
      <c r="E37" t="str">
        <f t="shared" si="0"/>
        <v>City of Atwater</v>
      </c>
      <c r="F37">
        <v>155</v>
      </c>
      <c r="G37" t="s">
        <v>2772</v>
      </c>
      <c r="H37">
        <v>17530</v>
      </c>
      <c r="I37">
        <v>0</v>
      </c>
      <c r="J37">
        <v>17530</v>
      </c>
      <c r="K37">
        <v>0</v>
      </c>
      <c r="L37">
        <v>5696</v>
      </c>
      <c r="M37">
        <v>2828</v>
      </c>
      <c r="N37">
        <v>2868</v>
      </c>
      <c r="O37">
        <v>56000</v>
      </c>
      <c r="P37">
        <v>5451</v>
      </c>
      <c r="Q37">
        <v>311</v>
      </c>
      <c r="R37">
        <v>173</v>
      </c>
      <c r="S37">
        <v>466</v>
      </c>
      <c r="T37" t="s">
        <v>396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2773</v>
      </c>
      <c r="B38">
        <v>1980</v>
      </c>
      <c r="C38" t="s">
        <v>191</v>
      </c>
      <c r="D38" t="s">
        <v>398</v>
      </c>
      <c r="E38" t="str">
        <f t="shared" si="0"/>
        <v>City of Auburn</v>
      </c>
      <c r="F38">
        <v>160</v>
      </c>
      <c r="G38" t="s">
        <v>2774</v>
      </c>
      <c r="H38">
        <v>7540</v>
      </c>
      <c r="I38">
        <v>0</v>
      </c>
      <c r="J38">
        <v>7540</v>
      </c>
      <c r="K38">
        <v>0</v>
      </c>
      <c r="L38">
        <v>3188</v>
      </c>
      <c r="M38">
        <v>1701</v>
      </c>
      <c r="N38">
        <v>1487</v>
      </c>
      <c r="O38">
        <v>71800</v>
      </c>
      <c r="P38">
        <v>2600</v>
      </c>
      <c r="Q38">
        <v>603</v>
      </c>
      <c r="R38">
        <v>296</v>
      </c>
      <c r="S38">
        <v>6</v>
      </c>
      <c r="T38" t="s">
        <v>398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2775</v>
      </c>
      <c r="B39">
        <v>1980</v>
      </c>
      <c r="C39" t="s">
        <v>191</v>
      </c>
      <c r="D39" t="s">
        <v>2776</v>
      </c>
      <c r="E39" t="str">
        <f t="shared" si="0"/>
        <v>City of August</v>
      </c>
      <c r="F39">
        <v>162</v>
      </c>
      <c r="G39" t="s">
        <v>2777</v>
      </c>
      <c r="H39">
        <v>5445</v>
      </c>
      <c r="I39">
        <v>5445</v>
      </c>
      <c r="J39">
        <v>0</v>
      </c>
      <c r="K39">
        <v>0</v>
      </c>
      <c r="L39">
        <v>2137</v>
      </c>
      <c r="M39">
        <v>1255</v>
      </c>
      <c r="N39">
        <v>882</v>
      </c>
      <c r="O39">
        <v>28400</v>
      </c>
      <c r="P39">
        <v>1845</v>
      </c>
      <c r="Q39">
        <v>161</v>
      </c>
      <c r="R39">
        <v>48</v>
      </c>
      <c r="S39">
        <v>240</v>
      </c>
      <c r="T39" t="s">
        <v>2776</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2778</v>
      </c>
      <c r="B40">
        <v>1980</v>
      </c>
      <c r="C40" t="s">
        <v>191</v>
      </c>
      <c r="D40" t="s">
        <v>400</v>
      </c>
      <c r="E40" t="str">
        <f t="shared" si="0"/>
        <v>City of Avalon</v>
      </c>
      <c r="F40">
        <v>165</v>
      </c>
      <c r="G40" t="s">
        <v>2779</v>
      </c>
      <c r="H40">
        <v>2022</v>
      </c>
      <c r="I40">
        <v>0</v>
      </c>
      <c r="J40">
        <v>0</v>
      </c>
      <c r="K40">
        <v>2022</v>
      </c>
      <c r="L40">
        <v>913</v>
      </c>
      <c r="M40">
        <v>297</v>
      </c>
      <c r="N40">
        <v>616</v>
      </c>
      <c r="O40">
        <v>120800</v>
      </c>
      <c r="P40">
        <v>643</v>
      </c>
      <c r="Q40">
        <v>475</v>
      </c>
      <c r="R40">
        <v>126</v>
      </c>
      <c r="S40">
        <v>2</v>
      </c>
      <c r="T40" t="s">
        <v>400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2780</v>
      </c>
      <c r="B41">
        <v>1980</v>
      </c>
      <c r="C41" t="s">
        <v>191</v>
      </c>
      <c r="D41" t="s">
        <v>402</v>
      </c>
      <c r="E41" t="str">
        <f t="shared" si="0"/>
        <v>City of Avenal</v>
      </c>
      <c r="F41">
        <v>170</v>
      </c>
      <c r="G41" t="s">
        <v>2781</v>
      </c>
      <c r="H41">
        <v>4137</v>
      </c>
      <c r="I41">
        <v>0</v>
      </c>
      <c r="J41">
        <v>4137</v>
      </c>
      <c r="K41">
        <v>0</v>
      </c>
      <c r="L41">
        <v>1311</v>
      </c>
      <c r="M41">
        <v>817</v>
      </c>
      <c r="N41">
        <v>494</v>
      </c>
      <c r="O41">
        <v>28200</v>
      </c>
      <c r="P41">
        <v>1189</v>
      </c>
      <c r="Q41">
        <v>137</v>
      </c>
      <c r="R41">
        <v>3</v>
      </c>
      <c r="S41">
        <v>76</v>
      </c>
      <c r="T41" t="s">
        <v>402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2782</v>
      </c>
      <c r="B42">
        <v>1980</v>
      </c>
      <c r="C42" t="s">
        <v>191</v>
      </c>
      <c r="D42" t="s">
        <v>2783</v>
      </c>
      <c r="E42" t="str">
        <f t="shared" si="0"/>
        <v>City of Avocado Heights</v>
      </c>
      <c r="F42">
        <v>172</v>
      </c>
      <c r="G42" t="s">
        <v>2784</v>
      </c>
      <c r="H42">
        <v>11721</v>
      </c>
      <c r="I42">
        <v>11721</v>
      </c>
      <c r="J42">
        <v>0</v>
      </c>
      <c r="K42">
        <v>0</v>
      </c>
      <c r="L42">
        <v>3194</v>
      </c>
      <c r="M42">
        <v>2619</v>
      </c>
      <c r="N42">
        <v>575</v>
      </c>
      <c r="O42">
        <v>86800</v>
      </c>
      <c r="P42">
        <v>3100</v>
      </c>
      <c r="Q42">
        <v>146</v>
      </c>
      <c r="R42">
        <v>11</v>
      </c>
      <c r="S42">
        <v>48</v>
      </c>
      <c r="T42" t="s">
        <v>2783</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2785</v>
      </c>
      <c r="B43">
        <v>1980</v>
      </c>
      <c r="C43" t="s">
        <v>191</v>
      </c>
      <c r="D43" t="s">
        <v>404</v>
      </c>
      <c r="E43" t="str">
        <f t="shared" si="0"/>
        <v>City of Azusa</v>
      </c>
      <c r="F43">
        <v>175</v>
      </c>
      <c r="G43" t="s">
        <v>2786</v>
      </c>
      <c r="H43">
        <v>29380</v>
      </c>
      <c r="I43">
        <v>29380</v>
      </c>
      <c r="J43">
        <v>0</v>
      </c>
      <c r="K43">
        <v>0</v>
      </c>
      <c r="L43">
        <v>10004</v>
      </c>
      <c r="M43">
        <v>5134</v>
      </c>
      <c r="N43">
        <v>4870</v>
      </c>
      <c r="O43">
        <v>64700</v>
      </c>
      <c r="P43">
        <v>6830</v>
      </c>
      <c r="Q43">
        <v>1384</v>
      </c>
      <c r="R43">
        <v>1866</v>
      </c>
      <c r="S43">
        <v>402</v>
      </c>
      <c r="T43" t="s">
        <v>404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2787</v>
      </c>
      <c r="B44">
        <v>1980</v>
      </c>
      <c r="C44" t="s">
        <v>191</v>
      </c>
      <c r="D44" t="s">
        <v>406</v>
      </c>
      <c r="E44" t="str">
        <f t="shared" si="0"/>
        <v>City of Bakersfield</v>
      </c>
      <c r="F44">
        <v>180</v>
      </c>
      <c r="G44" t="s">
        <v>2788</v>
      </c>
      <c r="H44">
        <v>105611</v>
      </c>
      <c r="I44">
        <v>105005</v>
      </c>
      <c r="J44">
        <v>0</v>
      </c>
      <c r="K44">
        <v>606</v>
      </c>
      <c r="L44">
        <v>39602</v>
      </c>
      <c r="M44">
        <v>21973</v>
      </c>
      <c r="N44">
        <v>17629</v>
      </c>
      <c r="O44">
        <v>65100</v>
      </c>
      <c r="P44">
        <v>29867</v>
      </c>
      <c r="Q44">
        <v>5522</v>
      </c>
      <c r="R44">
        <v>6253</v>
      </c>
      <c r="S44">
        <v>1100</v>
      </c>
      <c r="T44" t="s">
        <v>406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2789</v>
      </c>
      <c r="B45">
        <v>1980</v>
      </c>
      <c r="C45" t="s">
        <v>191</v>
      </c>
      <c r="D45" t="s">
        <v>2790</v>
      </c>
      <c r="E45" t="str">
        <f t="shared" si="0"/>
        <v>City of Baldwin Park</v>
      </c>
      <c r="F45">
        <v>185</v>
      </c>
      <c r="G45" t="s">
        <v>2791</v>
      </c>
      <c r="H45">
        <v>50554</v>
      </c>
      <c r="I45">
        <v>50554</v>
      </c>
      <c r="J45">
        <v>0</v>
      </c>
      <c r="K45">
        <v>0</v>
      </c>
      <c r="L45">
        <v>13923</v>
      </c>
      <c r="M45">
        <v>8782</v>
      </c>
      <c r="N45">
        <v>5141</v>
      </c>
      <c r="O45">
        <v>61300</v>
      </c>
      <c r="P45">
        <v>11500</v>
      </c>
      <c r="Q45">
        <v>1236</v>
      </c>
      <c r="R45">
        <v>1150</v>
      </c>
      <c r="S45">
        <v>467</v>
      </c>
      <c r="T45" t="s">
        <v>2790</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2792</v>
      </c>
      <c r="B46">
        <v>1980</v>
      </c>
      <c r="C46" t="s">
        <v>191</v>
      </c>
      <c r="D46" t="s">
        <v>408</v>
      </c>
      <c r="E46" t="str">
        <f t="shared" si="0"/>
        <v>City of Banning</v>
      </c>
      <c r="F46">
        <v>190</v>
      </c>
      <c r="G46" t="s">
        <v>2793</v>
      </c>
      <c r="H46">
        <v>14020</v>
      </c>
      <c r="I46">
        <v>0</v>
      </c>
      <c r="J46">
        <v>14020</v>
      </c>
      <c r="K46">
        <v>0</v>
      </c>
      <c r="L46">
        <v>5356</v>
      </c>
      <c r="M46">
        <v>3620</v>
      </c>
      <c r="N46">
        <v>1736</v>
      </c>
      <c r="O46">
        <v>47600</v>
      </c>
      <c r="P46">
        <v>4583</v>
      </c>
      <c r="Q46">
        <v>624</v>
      </c>
      <c r="R46">
        <v>364</v>
      </c>
      <c r="S46">
        <v>590</v>
      </c>
      <c r="T46" t="s">
        <v>408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2794</v>
      </c>
      <c r="B47">
        <v>1980</v>
      </c>
      <c r="C47" t="s">
        <v>191</v>
      </c>
      <c r="D47" t="s">
        <v>410</v>
      </c>
      <c r="E47" t="str">
        <f t="shared" si="0"/>
        <v>City of Barstow</v>
      </c>
      <c r="F47">
        <v>195</v>
      </c>
      <c r="G47" t="s">
        <v>2795</v>
      </c>
      <c r="H47">
        <v>17690</v>
      </c>
      <c r="I47">
        <v>0</v>
      </c>
      <c r="J47">
        <v>17690</v>
      </c>
      <c r="K47">
        <v>0</v>
      </c>
      <c r="L47">
        <v>6174</v>
      </c>
      <c r="M47">
        <v>4015</v>
      </c>
      <c r="N47">
        <v>2159</v>
      </c>
      <c r="O47">
        <v>50900</v>
      </c>
      <c r="P47">
        <v>4867</v>
      </c>
      <c r="Q47">
        <v>900</v>
      </c>
      <c r="R47">
        <v>264</v>
      </c>
      <c r="S47">
        <v>629</v>
      </c>
      <c r="T47" t="s">
        <v>410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2796</v>
      </c>
      <c r="B48">
        <v>1980</v>
      </c>
      <c r="C48" t="s">
        <v>191</v>
      </c>
      <c r="D48" t="s">
        <v>2797</v>
      </c>
      <c r="E48" t="str">
        <f t="shared" si="0"/>
        <v>City of Baywood-Los Osos</v>
      </c>
      <c r="F48">
        <v>202</v>
      </c>
      <c r="G48" t="s">
        <v>2798</v>
      </c>
      <c r="H48">
        <v>10933</v>
      </c>
      <c r="I48">
        <v>0</v>
      </c>
      <c r="J48">
        <v>10933</v>
      </c>
      <c r="K48">
        <v>0</v>
      </c>
      <c r="L48">
        <v>4401</v>
      </c>
      <c r="M48">
        <v>2904</v>
      </c>
      <c r="N48">
        <v>1497</v>
      </c>
      <c r="O48">
        <v>78600</v>
      </c>
      <c r="P48">
        <v>3828</v>
      </c>
      <c r="Q48">
        <v>386</v>
      </c>
      <c r="R48">
        <v>132</v>
      </c>
      <c r="S48">
        <v>403</v>
      </c>
      <c r="T48" t="s">
        <v>2797</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2799</v>
      </c>
      <c r="B49">
        <v>1980</v>
      </c>
      <c r="C49" t="s">
        <v>191</v>
      </c>
      <c r="D49" t="s">
        <v>2800</v>
      </c>
      <c r="E49" t="str">
        <f t="shared" si="0"/>
        <v>City of Beale AFB East</v>
      </c>
      <c r="F49">
        <v>203</v>
      </c>
      <c r="G49" t="s">
        <v>2801</v>
      </c>
      <c r="H49">
        <v>6329</v>
      </c>
      <c r="I49">
        <v>0</v>
      </c>
      <c r="J49">
        <v>6329</v>
      </c>
      <c r="K49">
        <v>0</v>
      </c>
      <c r="L49">
        <v>1840</v>
      </c>
      <c r="M49">
        <v>123</v>
      </c>
      <c r="N49">
        <v>1717</v>
      </c>
      <c r="O49">
        <v>44600</v>
      </c>
      <c r="P49">
        <v>1502</v>
      </c>
      <c r="Q49">
        <v>386</v>
      </c>
      <c r="R49">
        <v>1</v>
      </c>
      <c r="S49">
        <v>32</v>
      </c>
      <c r="T49" t="s">
        <v>2800</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2802</v>
      </c>
      <c r="B50">
        <v>1980</v>
      </c>
      <c r="C50" t="s">
        <v>191</v>
      </c>
      <c r="D50" t="s">
        <v>412</v>
      </c>
      <c r="E50" t="str">
        <f t="shared" si="0"/>
        <v>City of Beaumont</v>
      </c>
      <c r="F50">
        <v>205</v>
      </c>
      <c r="G50" t="s">
        <v>2803</v>
      </c>
      <c r="H50">
        <v>6818</v>
      </c>
      <c r="I50">
        <v>0</v>
      </c>
      <c r="J50">
        <v>6818</v>
      </c>
      <c r="K50">
        <v>0</v>
      </c>
      <c r="L50">
        <v>2657</v>
      </c>
      <c r="M50">
        <v>1726</v>
      </c>
      <c r="N50">
        <v>931</v>
      </c>
      <c r="O50">
        <v>47300</v>
      </c>
      <c r="P50">
        <v>2056</v>
      </c>
      <c r="Q50">
        <v>309</v>
      </c>
      <c r="R50">
        <v>135</v>
      </c>
      <c r="S50">
        <v>345</v>
      </c>
      <c r="T50" t="s">
        <v>412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2804</v>
      </c>
      <c r="B51">
        <v>1980</v>
      </c>
      <c r="C51" t="s">
        <v>191</v>
      </c>
      <c r="D51" t="s">
        <v>2805</v>
      </c>
      <c r="E51" t="str">
        <f t="shared" si="0"/>
        <v>City of Bell</v>
      </c>
      <c r="F51">
        <v>210</v>
      </c>
      <c r="G51" t="s">
        <v>2806</v>
      </c>
      <c r="H51">
        <v>25450</v>
      </c>
      <c r="I51">
        <v>25450</v>
      </c>
      <c r="J51">
        <v>0</v>
      </c>
      <c r="K51">
        <v>0</v>
      </c>
      <c r="L51">
        <v>8855</v>
      </c>
      <c r="M51">
        <v>3010</v>
      </c>
      <c r="N51">
        <v>5845</v>
      </c>
      <c r="O51">
        <v>64600</v>
      </c>
      <c r="P51">
        <v>4365</v>
      </c>
      <c r="Q51">
        <v>3332</v>
      </c>
      <c r="R51">
        <v>1127</v>
      </c>
      <c r="S51">
        <v>422</v>
      </c>
      <c r="T51" t="s">
        <v>2805</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2807</v>
      </c>
      <c r="B52">
        <v>1980</v>
      </c>
      <c r="C52" t="s">
        <v>191</v>
      </c>
      <c r="D52" t="s">
        <v>416</v>
      </c>
      <c r="E52" t="str">
        <f t="shared" si="0"/>
        <v>City of Bellflower</v>
      </c>
      <c r="F52">
        <v>215</v>
      </c>
      <c r="G52" t="s">
        <v>2808</v>
      </c>
      <c r="H52">
        <v>53441</v>
      </c>
      <c r="I52">
        <v>53441</v>
      </c>
      <c r="J52">
        <v>0</v>
      </c>
      <c r="K52">
        <v>0</v>
      </c>
      <c r="L52">
        <v>21614</v>
      </c>
      <c r="M52">
        <v>9075</v>
      </c>
      <c r="N52">
        <v>12539</v>
      </c>
      <c r="O52">
        <v>76300</v>
      </c>
      <c r="P52">
        <v>13898</v>
      </c>
      <c r="Q52">
        <v>1933</v>
      </c>
      <c r="R52">
        <v>5090</v>
      </c>
      <c r="S52">
        <v>1338</v>
      </c>
      <c r="T52" t="s">
        <v>416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2809</v>
      </c>
      <c r="B53">
        <v>1980</v>
      </c>
      <c r="C53" t="s">
        <v>191</v>
      </c>
      <c r="D53" t="s">
        <v>414</v>
      </c>
      <c r="E53" t="str">
        <f t="shared" si="0"/>
        <v>City of Bell Gardens</v>
      </c>
      <c r="F53">
        <v>220</v>
      </c>
      <c r="G53" t="s">
        <v>2810</v>
      </c>
      <c r="H53">
        <v>34117</v>
      </c>
      <c r="I53">
        <v>34117</v>
      </c>
      <c r="J53">
        <v>0</v>
      </c>
      <c r="K53">
        <v>0</v>
      </c>
      <c r="L53">
        <v>9314</v>
      </c>
      <c r="M53">
        <v>2301</v>
      </c>
      <c r="N53">
        <v>7013</v>
      </c>
      <c r="O53">
        <v>60700</v>
      </c>
      <c r="P53">
        <v>7517</v>
      </c>
      <c r="Q53">
        <v>1183</v>
      </c>
      <c r="R53">
        <v>578</v>
      </c>
      <c r="S53">
        <v>483</v>
      </c>
      <c r="T53" t="s">
        <v>414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2811</v>
      </c>
      <c r="B54">
        <v>1980</v>
      </c>
      <c r="C54" t="s">
        <v>191</v>
      </c>
      <c r="D54" t="s">
        <v>418</v>
      </c>
      <c r="E54" t="str">
        <f t="shared" si="0"/>
        <v>City of Belmont</v>
      </c>
      <c r="F54">
        <v>225</v>
      </c>
      <c r="G54" t="s">
        <v>2812</v>
      </c>
      <c r="H54">
        <v>24505</v>
      </c>
      <c r="I54">
        <v>24505</v>
      </c>
      <c r="J54">
        <v>0</v>
      </c>
      <c r="K54">
        <v>0</v>
      </c>
      <c r="L54">
        <v>9713</v>
      </c>
      <c r="M54">
        <v>5715</v>
      </c>
      <c r="N54">
        <v>3998</v>
      </c>
      <c r="O54">
        <v>148800</v>
      </c>
      <c r="P54">
        <v>6903</v>
      </c>
      <c r="Q54">
        <v>629</v>
      </c>
      <c r="R54">
        <v>2406</v>
      </c>
      <c r="S54">
        <v>11</v>
      </c>
      <c r="T54" t="s">
        <v>418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2813</v>
      </c>
      <c r="B55">
        <v>1980</v>
      </c>
      <c r="C55" t="s">
        <v>191</v>
      </c>
      <c r="D55" t="s">
        <v>2814</v>
      </c>
      <c r="E55" t="str">
        <f t="shared" si="0"/>
        <v>City of Belvedere</v>
      </c>
      <c r="F55">
        <v>230</v>
      </c>
      <c r="G55" t="s">
        <v>2815</v>
      </c>
      <c r="H55">
        <v>2401</v>
      </c>
      <c r="I55">
        <v>2401</v>
      </c>
      <c r="J55">
        <v>0</v>
      </c>
      <c r="K55">
        <v>0</v>
      </c>
      <c r="L55">
        <v>947</v>
      </c>
      <c r="M55">
        <v>718</v>
      </c>
      <c r="N55">
        <v>229</v>
      </c>
      <c r="O55">
        <v>200100</v>
      </c>
      <c r="P55">
        <v>926</v>
      </c>
      <c r="Q55">
        <v>56</v>
      </c>
      <c r="R55">
        <v>11</v>
      </c>
      <c r="S55">
        <v>0</v>
      </c>
      <c r="T55" t="s">
        <v>2814</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2816</v>
      </c>
      <c r="B56">
        <v>1980</v>
      </c>
      <c r="C56" t="s">
        <v>191</v>
      </c>
      <c r="D56" t="s">
        <v>420</v>
      </c>
      <c r="E56" t="str">
        <f t="shared" si="0"/>
        <v>City of Benicia</v>
      </c>
      <c r="F56">
        <v>235</v>
      </c>
      <c r="G56" t="s">
        <v>2817</v>
      </c>
      <c r="H56">
        <v>15376</v>
      </c>
      <c r="I56">
        <v>15376</v>
      </c>
      <c r="J56">
        <v>0</v>
      </c>
      <c r="K56">
        <v>0</v>
      </c>
      <c r="L56">
        <v>5737</v>
      </c>
      <c r="M56">
        <v>3859</v>
      </c>
      <c r="N56">
        <v>1878</v>
      </c>
      <c r="O56">
        <v>92400</v>
      </c>
      <c r="P56">
        <v>4956</v>
      </c>
      <c r="Q56">
        <v>324</v>
      </c>
      <c r="R56">
        <v>375</v>
      </c>
      <c r="S56">
        <v>253</v>
      </c>
      <c r="T56" t="s">
        <v>420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2818</v>
      </c>
      <c r="B57">
        <v>1980</v>
      </c>
      <c r="C57" t="s">
        <v>191</v>
      </c>
      <c r="D57" t="s">
        <v>2819</v>
      </c>
      <c r="E57" t="str">
        <f t="shared" si="0"/>
        <v>City of Ben Lomond</v>
      </c>
      <c r="F57">
        <v>240</v>
      </c>
      <c r="G57" t="s">
        <v>2820</v>
      </c>
      <c r="H57">
        <v>7238</v>
      </c>
      <c r="I57">
        <v>7238</v>
      </c>
      <c r="J57">
        <v>0</v>
      </c>
      <c r="K57">
        <v>0</v>
      </c>
      <c r="L57">
        <v>2615</v>
      </c>
      <c r="M57">
        <v>1910</v>
      </c>
      <c r="N57">
        <v>705</v>
      </c>
      <c r="O57">
        <v>95200</v>
      </c>
      <c r="P57">
        <v>2521</v>
      </c>
      <c r="Q57">
        <v>369</v>
      </c>
      <c r="R57">
        <v>40</v>
      </c>
      <c r="S57">
        <v>37</v>
      </c>
      <c r="T57" t="s">
        <v>2819</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2821</v>
      </c>
      <c r="B58">
        <v>1980</v>
      </c>
      <c r="C58" t="s">
        <v>191</v>
      </c>
      <c r="D58" t="s">
        <v>422</v>
      </c>
      <c r="E58" t="str">
        <f t="shared" si="0"/>
        <v>City of Berkeley</v>
      </c>
      <c r="F58">
        <v>245</v>
      </c>
      <c r="G58" t="s">
        <v>2822</v>
      </c>
      <c r="H58">
        <v>103328</v>
      </c>
      <c r="I58">
        <v>103328</v>
      </c>
      <c r="J58">
        <v>0</v>
      </c>
      <c r="K58">
        <v>0</v>
      </c>
      <c r="L58">
        <v>44704</v>
      </c>
      <c r="M58">
        <v>16883</v>
      </c>
      <c r="N58">
        <v>27821</v>
      </c>
      <c r="O58">
        <v>96400</v>
      </c>
      <c r="P58">
        <v>25725</v>
      </c>
      <c r="Q58">
        <v>12156</v>
      </c>
      <c r="R58">
        <v>8410</v>
      </c>
      <c r="S58">
        <v>28</v>
      </c>
      <c r="T58" t="s">
        <v>422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2823</v>
      </c>
      <c r="B59">
        <v>1980</v>
      </c>
      <c r="C59" t="s">
        <v>191</v>
      </c>
      <c r="D59" t="s">
        <v>2824</v>
      </c>
      <c r="E59" t="str">
        <f t="shared" si="0"/>
        <v>City of Bethel Island</v>
      </c>
      <c r="F59">
        <v>249</v>
      </c>
      <c r="G59" t="s">
        <v>2825</v>
      </c>
      <c r="H59">
        <v>1774</v>
      </c>
      <c r="I59">
        <v>0</v>
      </c>
      <c r="J59">
        <v>0</v>
      </c>
      <c r="K59">
        <v>1774</v>
      </c>
      <c r="L59">
        <v>819</v>
      </c>
      <c r="M59">
        <v>627</v>
      </c>
      <c r="N59">
        <v>192</v>
      </c>
      <c r="O59">
        <v>96300</v>
      </c>
      <c r="P59">
        <v>604</v>
      </c>
      <c r="Q59">
        <v>79</v>
      </c>
      <c r="R59">
        <v>4</v>
      </c>
      <c r="S59">
        <v>322</v>
      </c>
      <c r="T59" t="s">
        <v>2824</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2826</v>
      </c>
      <c r="B60">
        <v>1980</v>
      </c>
      <c r="C60" t="s">
        <v>191</v>
      </c>
      <c r="D60" t="s">
        <v>424</v>
      </c>
      <c r="E60" t="str">
        <f t="shared" si="0"/>
        <v>City of Beverly Hills</v>
      </c>
      <c r="F60">
        <v>250</v>
      </c>
      <c r="G60" t="s">
        <v>2827</v>
      </c>
      <c r="H60">
        <v>32367</v>
      </c>
      <c r="I60">
        <v>32367</v>
      </c>
      <c r="J60">
        <v>0</v>
      </c>
      <c r="K60">
        <v>0</v>
      </c>
      <c r="L60">
        <v>14866</v>
      </c>
      <c r="M60">
        <v>6267</v>
      </c>
      <c r="N60">
        <v>8599</v>
      </c>
      <c r="O60">
        <v>200100</v>
      </c>
      <c r="P60">
        <v>8154</v>
      </c>
      <c r="Q60">
        <v>3773</v>
      </c>
      <c r="R60">
        <v>3792</v>
      </c>
      <c r="S60">
        <v>11</v>
      </c>
      <c r="T60" t="s">
        <v>424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2828</v>
      </c>
      <c r="B61">
        <v>1980</v>
      </c>
      <c r="C61" t="s">
        <v>191</v>
      </c>
      <c r="D61" t="s">
        <v>2829</v>
      </c>
      <c r="E61" t="str">
        <f t="shared" si="0"/>
        <v>City of Big Bear</v>
      </c>
      <c r="F61">
        <v>253</v>
      </c>
      <c r="G61" t="s">
        <v>2830</v>
      </c>
      <c r="H61">
        <v>11151</v>
      </c>
      <c r="I61">
        <v>0</v>
      </c>
      <c r="J61">
        <v>11151</v>
      </c>
      <c r="K61">
        <v>0</v>
      </c>
      <c r="L61">
        <v>4410</v>
      </c>
      <c r="M61">
        <v>3024</v>
      </c>
      <c r="N61">
        <v>1386</v>
      </c>
      <c r="O61">
        <v>76400</v>
      </c>
      <c r="P61">
        <v>14775</v>
      </c>
      <c r="Q61">
        <v>803</v>
      </c>
      <c r="R61">
        <v>282</v>
      </c>
      <c r="S61">
        <v>603</v>
      </c>
      <c r="T61" t="s">
        <v>2829</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2831</v>
      </c>
      <c r="B62">
        <v>1980</v>
      </c>
      <c r="C62" t="s">
        <v>191</v>
      </c>
      <c r="D62" t="s">
        <v>428</v>
      </c>
      <c r="E62" t="str">
        <f t="shared" si="0"/>
        <v>City of Biggs</v>
      </c>
      <c r="F62">
        <v>265</v>
      </c>
      <c r="G62" t="s">
        <v>2832</v>
      </c>
      <c r="H62">
        <v>1413</v>
      </c>
      <c r="I62">
        <v>0</v>
      </c>
      <c r="J62">
        <v>0</v>
      </c>
      <c r="K62">
        <v>1413</v>
      </c>
      <c r="L62">
        <v>495</v>
      </c>
      <c r="M62">
        <v>375</v>
      </c>
      <c r="N62">
        <v>120</v>
      </c>
      <c r="O62">
        <v>42300</v>
      </c>
      <c r="P62">
        <v>449</v>
      </c>
      <c r="Q62">
        <v>47</v>
      </c>
      <c r="R62">
        <v>0</v>
      </c>
      <c r="S62">
        <v>28</v>
      </c>
      <c r="T62" t="s">
        <v>428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2833</v>
      </c>
      <c r="B63">
        <v>1980</v>
      </c>
      <c r="C63" t="s">
        <v>191</v>
      </c>
      <c r="D63" t="s">
        <v>2834</v>
      </c>
      <c r="E63" t="str">
        <f t="shared" si="0"/>
        <v>City of Big Pine</v>
      </c>
      <c r="F63">
        <v>268</v>
      </c>
      <c r="G63" t="s">
        <v>2835</v>
      </c>
      <c r="H63">
        <v>1510</v>
      </c>
      <c r="I63">
        <v>0</v>
      </c>
      <c r="J63">
        <v>0</v>
      </c>
      <c r="K63">
        <v>1510</v>
      </c>
      <c r="L63">
        <v>552</v>
      </c>
      <c r="M63">
        <v>421</v>
      </c>
      <c r="N63">
        <v>131</v>
      </c>
      <c r="O63">
        <v>77000</v>
      </c>
      <c r="P63">
        <v>453</v>
      </c>
      <c r="Q63">
        <v>49</v>
      </c>
      <c r="R63">
        <v>2</v>
      </c>
      <c r="S63">
        <v>106</v>
      </c>
      <c r="T63" t="s">
        <v>2834</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2836</v>
      </c>
      <c r="B64">
        <v>1980</v>
      </c>
      <c r="C64" t="s">
        <v>191</v>
      </c>
      <c r="D64" t="s">
        <v>430</v>
      </c>
      <c r="E64" t="str">
        <f t="shared" si="0"/>
        <v>City of Bishop</v>
      </c>
      <c r="F64">
        <v>275</v>
      </c>
      <c r="G64" t="s">
        <v>2837</v>
      </c>
      <c r="H64">
        <v>3333</v>
      </c>
      <c r="I64">
        <v>0</v>
      </c>
      <c r="J64">
        <v>3333</v>
      </c>
      <c r="K64">
        <v>0</v>
      </c>
      <c r="L64">
        <v>1560</v>
      </c>
      <c r="M64">
        <v>756</v>
      </c>
      <c r="N64">
        <v>804</v>
      </c>
      <c r="O64">
        <v>78100</v>
      </c>
      <c r="P64">
        <v>726</v>
      </c>
      <c r="Q64">
        <v>537</v>
      </c>
      <c r="R64">
        <v>141</v>
      </c>
      <c r="S64">
        <v>289</v>
      </c>
      <c r="T64" t="s">
        <v>430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2838</v>
      </c>
      <c r="B65">
        <v>1980</v>
      </c>
      <c r="C65" t="s">
        <v>191</v>
      </c>
      <c r="D65" t="s">
        <v>2839</v>
      </c>
      <c r="E65" t="str">
        <f t="shared" si="0"/>
        <v>City of Bloomington</v>
      </c>
      <c r="F65">
        <v>277</v>
      </c>
      <c r="G65" t="s">
        <v>2840</v>
      </c>
      <c r="H65">
        <v>12781</v>
      </c>
      <c r="I65">
        <v>12781</v>
      </c>
      <c r="J65">
        <v>0</v>
      </c>
      <c r="K65">
        <v>0</v>
      </c>
      <c r="L65">
        <v>4002</v>
      </c>
      <c r="M65">
        <v>3107</v>
      </c>
      <c r="N65">
        <v>895</v>
      </c>
      <c r="O65">
        <v>48500</v>
      </c>
      <c r="P65">
        <v>3600</v>
      </c>
      <c r="Q65">
        <v>254</v>
      </c>
      <c r="R65">
        <v>17</v>
      </c>
      <c r="S65">
        <v>391</v>
      </c>
      <c r="T65" t="s">
        <v>2839</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2841</v>
      </c>
      <c r="B66">
        <v>1980</v>
      </c>
      <c r="C66" t="s">
        <v>191</v>
      </c>
      <c r="D66" t="s">
        <v>432</v>
      </c>
      <c r="E66" t="str">
        <f t="shared" si="0"/>
        <v>City of Blue Lake</v>
      </c>
      <c r="F66">
        <v>280</v>
      </c>
      <c r="G66" t="s">
        <v>2842</v>
      </c>
      <c r="H66">
        <v>1201</v>
      </c>
      <c r="I66">
        <v>0</v>
      </c>
      <c r="J66">
        <v>0</v>
      </c>
      <c r="K66">
        <v>1201</v>
      </c>
      <c r="L66">
        <v>456</v>
      </c>
      <c r="M66">
        <v>286</v>
      </c>
      <c r="N66">
        <v>170</v>
      </c>
      <c r="O66">
        <v>52200</v>
      </c>
      <c r="P66">
        <v>349</v>
      </c>
      <c r="Q66">
        <v>75</v>
      </c>
      <c r="R66">
        <v>19</v>
      </c>
      <c r="S66">
        <v>35</v>
      </c>
      <c r="T66" t="s">
        <v>432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2843</v>
      </c>
      <c r="B67">
        <v>1980</v>
      </c>
      <c r="C67" t="s">
        <v>191</v>
      </c>
      <c r="D67" t="s">
        <v>434</v>
      </c>
      <c r="E67" t="str">
        <f t="shared" si="0"/>
        <v>City of Blythe</v>
      </c>
      <c r="F67">
        <v>290</v>
      </c>
      <c r="G67" t="s">
        <v>2844</v>
      </c>
      <c r="H67">
        <v>6805</v>
      </c>
      <c r="I67">
        <v>0</v>
      </c>
      <c r="J67">
        <v>6805</v>
      </c>
      <c r="K67">
        <v>0</v>
      </c>
      <c r="L67">
        <v>2211</v>
      </c>
      <c r="M67">
        <v>1259</v>
      </c>
      <c r="N67">
        <v>952</v>
      </c>
      <c r="O67">
        <v>45700</v>
      </c>
      <c r="P67">
        <v>1846</v>
      </c>
      <c r="Q67">
        <v>302</v>
      </c>
      <c r="R67">
        <v>184</v>
      </c>
      <c r="S67">
        <v>43</v>
      </c>
      <c r="T67" t="s">
        <v>434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2845</v>
      </c>
      <c r="B68">
        <v>1980</v>
      </c>
      <c r="C68" t="s">
        <v>191</v>
      </c>
      <c r="D68" t="s">
        <v>2846</v>
      </c>
      <c r="E68" t="str">
        <f t="shared" si="0"/>
        <v>City of Bodfish</v>
      </c>
      <c r="F68">
        <v>292</v>
      </c>
      <c r="G68" t="s">
        <v>2847</v>
      </c>
      <c r="H68">
        <v>1379</v>
      </c>
      <c r="I68">
        <v>0</v>
      </c>
      <c r="J68">
        <v>0</v>
      </c>
      <c r="K68">
        <v>1379</v>
      </c>
      <c r="L68">
        <v>604</v>
      </c>
      <c r="M68">
        <v>528</v>
      </c>
      <c r="N68">
        <v>76</v>
      </c>
      <c r="O68">
        <v>43000</v>
      </c>
      <c r="P68">
        <v>327</v>
      </c>
      <c r="Q68">
        <v>22</v>
      </c>
      <c r="R68">
        <v>0</v>
      </c>
      <c r="S68">
        <v>543</v>
      </c>
      <c r="T68" t="s">
        <v>2846</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2848</v>
      </c>
      <c r="B69">
        <v>1980</v>
      </c>
      <c r="C69" t="s">
        <v>191</v>
      </c>
      <c r="D69" t="s">
        <v>2849</v>
      </c>
      <c r="E69" t="str">
        <f t="shared" ref="E69:E132" si="1">_xlfn.CONCAT("City of ",D69)</f>
        <v>City of Bolinas</v>
      </c>
      <c r="F69">
        <v>293</v>
      </c>
      <c r="G69" t="s">
        <v>2850</v>
      </c>
      <c r="H69">
        <v>1225</v>
      </c>
      <c r="I69">
        <v>0</v>
      </c>
      <c r="J69">
        <v>0</v>
      </c>
      <c r="K69">
        <v>1225</v>
      </c>
      <c r="L69">
        <v>519</v>
      </c>
      <c r="M69">
        <v>286</v>
      </c>
      <c r="N69">
        <v>233</v>
      </c>
      <c r="O69">
        <v>103000</v>
      </c>
      <c r="P69">
        <v>490</v>
      </c>
      <c r="Q69">
        <v>70</v>
      </c>
      <c r="R69">
        <v>0</v>
      </c>
      <c r="S69">
        <v>5</v>
      </c>
      <c r="T69" t="s">
        <v>2849</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2851</v>
      </c>
      <c r="B70">
        <v>1980</v>
      </c>
      <c r="C70" t="s">
        <v>191</v>
      </c>
      <c r="D70" t="s">
        <v>2852</v>
      </c>
      <c r="E70" t="str">
        <f t="shared" si="1"/>
        <v>City of Bonadelle Ranchos-Madera Ranchos</v>
      </c>
      <c r="F70">
        <v>296</v>
      </c>
      <c r="G70" t="s">
        <v>2853</v>
      </c>
      <c r="H70">
        <v>3272</v>
      </c>
      <c r="I70">
        <v>0</v>
      </c>
      <c r="J70">
        <v>3272</v>
      </c>
      <c r="K70">
        <v>0</v>
      </c>
      <c r="L70">
        <v>959</v>
      </c>
      <c r="M70">
        <v>934</v>
      </c>
      <c r="N70">
        <v>25</v>
      </c>
      <c r="O70">
        <v>82200</v>
      </c>
      <c r="P70">
        <v>1051</v>
      </c>
      <c r="Q70">
        <v>15</v>
      </c>
      <c r="R70">
        <v>0</v>
      </c>
      <c r="S70">
        <v>2</v>
      </c>
      <c r="T70" t="s">
        <v>2852</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2854</v>
      </c>
      <c r="B71">
        <v>1980</v>
      </c>
      <c r="C71" t="s">
        <v>191</v>
      </c>
      <c r="D71" t="s">
        <v>2855</v>
      </c>
      <c r="E71" t="str">
        <f t="shared" si="1"/>
        <v>City of Bonita</v>
      </c>
      <c r="F71">
        <v>297</v>
      </c>
      <c r="G71" t="s">
        <v>2856</v>
      </c>
      <c r="H71">
        <v>6257</v>
      </c>
      <c r="I71">
        <v>6257</v>
      </c>
      <c r="J71">
        <v>0</v>
      </c>
      <c r="K71">
        <v>0</v>
      </c>
      <c r="L71">
        <v>2086</v>
      </c>
      <c r="M71">
        <v>1737</v>
      </c>
      <c r="N71">
        <v>349</v>
      </c>
      <c r="O71">
        <v>134700</v>
      </c>
      <c r="P71">
        <v>2053</v>
      </c>
      <c r="Q71">
        <v>70</v>
      </c>
      <c r="R71">
        <v>87</v>
      </c>
      <c r="S71">
        <v>15</v>
      </c>
      <c r="T71" t="s">
        <v>2855</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2857</v>
      </c>
      <c r="B72">
        <v>1980</v>
      </c>
      <c r="C72" t="s">
        <v>191</v>
      </c>
      <c r="D72" t="s">
        <v>2858</v>
      </c>
      <c r="E72" t="str">
        <f t="shared" si="1"/>
        <v>City of Boron</v>
      </c>
      <c r="F72">
        <v>302</v>
      </c>
      <c r="G72" t="s">
        <v>2859</v>
      </c>
      <c r="H72">
        <v>2040</v>
      </c>
      <c r="I72">
        <v>0</v>
      </c>
      <c r="J72">
        <v>0</v>
      </c>
      <c r="K72">
        <v>2040</v>
      </c>
      <c r="L72">
        <v>774</v>
      </c>
      <c r="M72">
        <v>458</v>
      </c>
      <c r="N72">
        <v>316</v>
      </c>
      <c r="O72">
        <v>33400</v>
      </c>
      <c r="P72">
        <v>691</v>
      </c>
      <c r="Q72">
        <v>53</v>
      </c>
      <c r="R72">
        <v>17</v>
      </c>
      <c r="S72">
        <v>108</v>
      </c>
      <c r="T72" t="s">
        <v>2858</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2860</v>
      </c>
      <c r="B73">
        <v>1980</v>
      </c>
      <c r="C73" t="s">
        <v>191</v>
      </c>
      <c r="D73" t="s">
        <v>2861</v>
      </c>
      <c r="E73" t="str">
        <f t="shared" si="1"/>
        <v>City of Borrego Springs</v>
      </c>
      <c r="F73">
        <v>303</v>
      </c>
      <c r="G73" t="s">
        <v>2862</v>
      </c>
      <c r="H73">
        <v>1405</v>
      </c>
      <c r="I73">
        <v>0</v>
      </c>
      <c r="J73">
        <v>0</v>
      </c>
      <c r="K73">
        <v>1405</v>
      </c>
      <c r="L73">
        <v>603</v>
      </c>
      <c r="M73">
        <v>422</v>
      </c>
      <c r="N73">
        <v>181</v>
      </c>
      <c r="O73">
        <v>80600</v>
      </c>
      <c r="P73">
        <v>722</v>
      </c>
      <c r="Q73">
        <v>93</v>
      </c>
      <c r="R73">
        <v>125</v>
      </c>
      <c r="S73">
        <v>302</v>
      </c>
      <c r="T73" t="s">
        <v>2861</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2863</v>
      </c>
      <c r="B74">
        <v>1980</v>
      </c>
      <c r="C74" t="s">
        <v>191</v>
      </c>
      <c r="D74" t="s">
        <v>2864</v>
      </c>
      <c r="E74" t="str">
        <f t="shared" si="1"/>
        <v>City of Boulder Creek</v>
      </c>
      <c r="F74">
        <v>305</v>
      </c>
      <c r="G74" t="s">
        <v>2865</v>
      </c>
      <c r="H74">
        <v>5662</v>
      </c>
      <c r="I74">
        <v>5662</v>
      </c>
      <c r="J74">
        <v>0</v>
      </c>
      <c r="K74">
        <v>0</v>
      </c>
      <c r="L74">
        <v>2259</v>
      </c>
      <c r="M74">
        <v>1515</v>
      </c>
      <c r="N74">
        <v>744</v>
      </c>
      <c r="O74">
        <v>82800</v>
      </c>
      <c r="P74">
        <v>2418</v>
      </c>
      <c r="Q74">
        <v>327</v>
      </c>
      <c r="R74">
        <v>57</v>
      </c>
      <c r="S74">
        <v>41</v>
      </c>
      <c r="T74" t="s">
        <v>2864</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2866</v>
      </c>
      <c r="B75">
        <v>1980</v>
      </c>
      <c r="C75" t="s">
        <v>191</v>
      </c>
      <c r="D75" t="s">
        <v>2867</v>
      </c>
      <c r="E75" t="str">
        <f t="shared" si="1"/>
        <v>City of Boyes Hot Springs</v>
      </c>
      <c r="F75">
        <v>308</v>
      </c>
      <c r="G75" t="s">
        <v>2868</v>
      </c>
      <c r="H75">
        <v>4177</v>
      </c>
      <c r="I75">
        <v>0</v>
      </c>
      <c r="J75">
        <v>4177</v>
      </c>
      <c r="K75">
        <v>0</v>
      </c>
      <c r="L75">
        <v>1895</v>
      </c>
      <c r="M75">
        <v>998</v>
      </c>
      <c r="N75">
        <v>897</v>
      </c>
      <c r="O75">
        <v>71300</v>
      </c>
      <c r="P75">
        <v>1632</v>
      </c>
      <c r="Q75">
        <v>223</v>
      </c>
      <c r="R75">
        <v>88</v>
      </c>
      <c r="S75">
        <v>117</v>
      </c>
      <c r="T75" t="s">
        <v>2867</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2869</v>
      </c>
      <c r="B76">
        <v>1980</v>
      </c>
      <c r="C76" t="s">
        <v>191</v>
      </c>
      <c r="D76" t="s">
        <v>436</v>
      </c>
      <c r="E76" t="str">
        <f t="shared" si="1"/>
        <v>City of Bradbury</v>
      </c>
      <c r="F76">
        <v>315</v>
      </c>
      <c r="G76" t="s">
        <v>2870</v>
      </c>
      <c r="H76">
        <v>846</v>
      </c>
      <c r="I76">
        <v>846</v>
      </c>
      <c r="J76">
        <v>0</v>
      </c>
      <c r="K76">
        <v>0</v>
      </c>
      <c r="L76">
        <v>274</v>
      </c>
      <c r="M76">
        <v>251</v>
      </c>
      <c r="N76">
        <v>23</v>
      </c>
      <c r="O76">
        <v>200100</v>
      </c>
      <c r="P76">
        <v>270</v>
      </c>
      <c r="Q76">
        <v>19</v>
      </c>
      <c r="R76">
        <v>0</v>
      </c>
      <c r="S76">
        <v>0</v>
      </c>
      <c r="T76" t="s">
        <v>436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2871</v>
      </c>
      <c r="B77">
        <v>1980</v>
      </c>
      <c r="C77" t="s">
        <v>191</v>
      </c>
      <c r="D77" t="s">
        <v>438</v>
      </c>
      <c r="E77" t="str">
        <f t="shared" si="1"/>
        <v>City of Brawley</v>
      </c>
      <c r="F77">
        <v>320</v>
      </c>
      <c r="G77" t="s">
        <v>2872</v>
      </c>
      <c r="H77">
        <v>14946</v>
      </c>
      <c r="I77">
        <v>0</v>
      </c>
      <c r="J77">
        <v>14946</v>
      </c>
      <c r="K77">
        <v>0</v>
      </c>
      <c r="L77">
        <v>4659</v>
      </c>
      <c r="M77">
        <v>2532</v>
      </c>
      <c r="N77">
        <v>2127</v>
      </c>
      <c r="O77">
        <v>51800</v>
      </c>
      <c r="P77">
        <v>3631</v>
      </c>
      <c r="Q77">
        <v>633</v>
      </c>
      <c r="R77">
        <v>567</v>
      </c>
      <c r="S77">
        <v>115</v>
      </c>
      <c r="T77" t="s">
        <v>438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2873</v>
      </c>
      <c r="B78">
        <v>1980</v>
      </c>
      <c r="C78" t="s">
        <v>191</v>
      </c>
      <c r="D78" t="s">
        <v>440</v>
      </c>
      <c r="E78" t="str">
        <f t="shared" si="1"/>
        <v>City of Brea</v>
      </c>
      <c r="F78">
        <v>325</v>
      </c>
      <c r="G78" t="s">
        <v>2874</v>
      </c>
      <c r="H78">
        <v>27913</v>
      </c>
      <c r="I78">
        <v>27913</v>
      </c>
      <c r="J78">
        <v>0</v>
      </c>
      <c r="K78">
        <v>0</v>
      </c>
      <c r="L78">
        <v>9915</v>
      </c>
      <c r="M78">
        <v>6758</v>
      </c>
      <c r="N78">
        <v>3157</v>
      </c>
      <c r="O78">
        <v>106300</v>
      </c>
      <c r="P78">
        <v>8010</v>
      </c>
      <c r="Q78">
        <v>452</v>
      </c>
      <c r="R78">
        <v>1920</v>
      </c>
      <c r="S78">
        <v>817</v>
      </c>
      <c r="T78" t="s">
        <v>440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2875</v>
      </c>
      <c r="B79">
        <v>1980</v>
      </c>
      <c r="C79" t="s">
        <v>191</v>
      </c>
      <c r="D79" t="s">
        <v>442</v>
      </c>
      <c r="E79" t="str">
        <f t="shared" si="1"/>
        <v>City of Brentwood</v>
      </c>
      <c r="F79">
        <v>327</v>
      </c>
      <c r="G79" t="s">
        <v>2876</v>
      </c>
      <c r="H79">
        <v>4434</v>
      </c>
      <c r="I79">
        <v>0</v>
      </c>
      <c r="J79">
        <v>4434</v>
      </c>
      <c r="K79">
        <v>0</v>
      </c>
      <c r="L79">
        <v>1532</v>
      </c>
      <c r="M79">
        <v>964</v>
      </c>
      <c r="N79">
        <v>568</v>
      </c>
      <c r="O79">
        <v>63700</v>
      </c>
      <c r="P79">
        <v>1180</v>
      </c>
      <c r="Q79">
        <v>123</v>
      </c>
      <c r="R79">
        <v>128</v>
      </c>
      <c r="S79">
        <v>165</v>
      </c>
      <c r="T79" t="s">
        <v>442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2877</v>
      </c>
      <c r="B80">
        <v>1980</v>
      </c>
      <c r="C80" t="s">
        <v>191</v>
      </c>
      <c r="D80" t="s">
        <v>444</v>
      </c>
      <c r="E80" t="str">
        <f t="shared" si="1"/>
        <v>City of Brisbane</v>
      </c>
      <c r="F80">
        <v>328</v>
      </c>
      <c r="G80" t="s">
        <v>2878</v>
      </c>
      <c r="H80">
        <v>2969</v>
      </c>
      <c r="I80">
        <v>2969</v>
      </c>
      <c r="J80">
        <v>0</v>
      </c>
      <c r="K80">
        <v>0</v>
      </c>
      <c r="L80">
        <v>1362</v>
      </c>
      <c r="M80">
        <v>784</v>
      </c>
      <c r="N80">
        <v>578</v>
      </c>
      <c r="O80">
        <v>85600</v>
      </c>
      <c r="P80">
        <v>1026</v>
      </c>
      <c r="Q80">
        <v>203</v>
      </c>
      <c r="R80">
        <v>121</v>
      </c>
      <c r="S80">
        <v>55</v>
      </c>
      <c r="T80" t="s">
        <v>444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2879</v>
      </c>
      <c r="B81">
        <v>1980</v>
      </c>
      <c r="C81" t="s">
        <v>191</v>
      </c>
      <c r="D81" t="s">
        <v>2880</v>
      </c>
      <c r="E81" t="str">
        <f t="shared" si="1"/>
        <v>City of Broderick-Bryte</v>
      </c>
      <c r="F81">
        <v>332</v>
      </c>
      <c r="G81" t="s">
        <v>2881</v>
      </c>
      <c r="H81">
        <v>10194</v>
      </c>
      <c r="I81">
        <v>10194</v>
      </c>
      <c r="J81">
        <v>0</v>
      </c>
      <c r="K81">
        <v>0</v>
      </c>
      <c r="L81">
        <v>3962</v>
      </c>
      <c r="M81">
        <v>1855</v>
      </c>
      <c r="N81">
        <v>2107</v>
      </c>
      <c r="O81">
        <v>38500</v>
      </c>
      <c r="P81">
        <v>2766</v>
      </c>
      <c r="Q81">
        <v>524</v>
      </c>
      <c r="R81">
        <v>761</v>
      </c>
      <c r="S81">
        <v>280</v>
      </c>
      <c r="T81" t="s">
        <v>2880</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2882</v>
      </c>
      <c r="B82">
        <v>1980</v>
      </c>
      <c r="C82" t="s">
        <v>191</v>
      </c>
      <c r="D82" t="s">
        <v>446</v>
      </c>
      <c r="E82" t="str">
        <f t="shared" si="1"/>
        <v>City of Buellton</v>
      </c>
      <c r="F82">
        <v>334</v>
      </c>
      <c r="G82" t="s">
        <v>2883</v>
      </c>
      <c r="H82">
        <v>2364</v>
      </c>
      <c r="I82">
        <v>0</v>
      </c>
      <c r="J82">
        <v>0</v>
      </c>
      <c r="K82">
        <v>2364</v>
      </c>
      <c r="L82">
        <v>933</v>
      </c>
      <c r="M82">
        <v>648</v>
      </c>
      <c r="N82">
        <v>285</v>
      </c>
      <c r="O82">
        <v>89700</v>
      </c>
      <c r="P82">
        <v>548</v>
      </c>
      <c r="Q82">
        <v>91</v>
      </c>
      <c r="R82">
        <v>64</v>
      </c>
      <c r="S82">
        <v>296</v>
      </c>
      <c r="T82" t="s">
        <v>446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2884</v>
      </c>
      <c r="B83">
        <v>1980</v>
      </c>
      <c r="C83" t="s">
        <v>191</v>
      </c>
      <c r="D83" t="s">
        <v>448</v>
      </c>
      <c r="E83" t="str">
        <f t="shared" si="1"/>
        <v>City of Buena Park</v>
      </c>
      <c r="F83">
        <v>335</v>
      </c>
      <c r="G83" t="s">
        <v>2885</v>
      </c>
      <c r="H83">
        <v>64165</v>
      </c>
      <c r="I83">
        <v>64165</v>
      </c>
      <c r="J83">
        <v>0</v>
      </c>
      <c r="K83">
        <v>0</v>
      </c>
      <c r="L83">
        <v>21320</v>
      </c>
      <c r="M83">
        <v>12621</v>
      </c>
      <c r="N83">
        <v>8699</v>
      </c>
      <c r="O83">
        <v>85100</v>
      </c>
      <c r="P83">
        <v>16035</v>
      </c>
      <c r="Q83">
        <v>1866</v>
      </c>
      <c r="R83">
        <v>3771</v>
      </c>
      <c r="S83">
        <v>317</v>
      </c>
      <c r="T83" t="s">
        <v>448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2886</v>
      </c>
      <c r="B84">
        <v>1980</v>
      </c>
      <c r="C84" t="s">
        <v>191</v>
      </c>
      <c r="D84" t="s">
        <v>450</v>
      </c>
      <c r="E84" t="str">
        <f t="shared" si="1"/>
        <v>City of Burbank</v>
      </c>
      <c r="F84">
        <v>340</v>
      </c>
      <c r="G84" t="s">
        <v>2887</v>
      </c>
      <c r="H84">
        <v>84625</v>
      </c>
      <c r="I84">
        <v>84625</v>
      </c>
      <c r="J84">
        <v>0</v>
      </c>
      <c r="K84">
        <v>0</v>
      </c>
      <c r="L84">
        <v>35880</v>
      </c>
      <c r="M84">
        <v>18464</v>
      </c>
      <c r="N84">
        <v>17416</v>
      </c>
      <c r="O84">
        <v>94400</v>
      </c>
      <c r="P84">
        <v>25181</v>
      </c>
      <c r="Q84">
        <v>6874</v>
      </c>
      <c r="R84">
        <v>4895</v>
      </c>
      <c r="S84">
        <v>163</v>
      </c>
      <c r="T84" t="s">
        <v>450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2888</v>
      </c>
      <c r="B85">
        <v>1980</v>
      </c>
      <c r="C85" t="s">
        <v>191</v>
      </c>
      <c r="D85" t="s">
        <v>2889</v>
      </c>
      <c r="E85" t="str">
        <f t="shared" si="1"/>
        <v>City of Burlingame</v>
      </c>
      <c r="F85">
        <v>345</v>
      </c>
      <c r="G85" t="s">
        <v>2890</v>
      </c>
      <c r="H85">
        <v>26173</v>
      </c>
      <c r="I85">
        <v>26173</v>
      </c>
      <c r="J85">
        <v>0</v>
      </c>
      <c r="K85">
        <v>0</v>
      </c>
      <c r="L85">
        <v>12356</v>
      </c>
      <c r="M85">
        <v>5785</v>
      </c>
      <c r="N85">
        <v>6571</v>
      </c>
      <c r="O85">
        <v>151000</v>
      </c>
      <c r="P85">
        <v>7225</v>
      </c>
      <c r="Q85">
        <v>2504</v>
      </c>
      <c r="R85">
        <v>2913</v>
      </c>
      <c r="S85">
        <v>9</v>
      </c>
      <c r="T85" t="s">
        <v>2889</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2891</v>
      </c>
      <c r="B86">
        <v>1980</v>
      </c>
      <c r="C86" t="s">
        <v>191</v>
      </c>
      <c r="D86" t="s">
        <v>2892</v>
      </c>
      <c r="E86" t="str">
        <f t="shared" si="1"/>
        <v>City of Burney</v>
      </c>
      <c r="F86">
        <v>350</v>
      </c>
      <c r="G86" t="s">
        <v>2893</v>
      </c>
      <c r="H86">
        <v>3187</v>
      </c>
      <c r="I86">
        <v>0</v>
      </c>
      <c r="J86">
        <v>3187</v>
      </c>
      <c r="K86">
        <v>0</v>
      </c>
      <c r="L86">
        <v>1115</v>
      </c>
      <c r="M86">
        <v>804</v>
      </c>
      <c r="N86">
        <v>311</v>
      </c>
      <c r="O86">
        <v>50200</v>
      </c>
      <c r="P86">
        <v>1004</v>
      </c>
      <c r="Q86">
        <v>100</v>
      </c>
      <c r="R86">
        <v>64</v>
      </c>
      <c r="S86">
        <v>68</v>
      </c>
      <c r="T86" t="s">
        <v>2892</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2894</v>
      </c>
      <c r="B87">
        <v>1980</v>
      </c>
      <c r="C87" t="s">
        <v>191</v>
      </c>
      <c r="D87" t="s">
        <v>2895</v>
      </c>
      <c r="E87" t="str">
        <f t="shared" si="1"/>
        <v>City of Buttonwillow</v>
      </c>
      <c r="F87">
        <v>356</v>
      </c>
      <c r="G87" t="s">
        <v>2896</v>
      </c>
      <c r="H87">
        <v>1350</v>
      </c>
      <c r="I87">
        <v>0</v>
      </c>
      <c r="J87">
        <v>0</v>
      </c>
      <c r="K87">
        <v>1350</v>
      </c>
      <c r="L87">
        <v>437</v>
      </c>
      <c r="M87">
        <v>249</v>
      </c>
      <c r="N87">
        <v>188</v>
      </c>
      <c r="O87">
        <v>40800</v>
      </c>
      <c r="P87">
        <v>390</v>
      </c>
      <c r="Q87">
        <v>51</v>
      </c>
      <c r="R87">
        <v>2</v>
      </c>
      <c r="S87">
        <v>12</v>
      </c>
      <c r="T87" t="s">
        <v>2895</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2897</v>
      </c>
      <c r="B88">
        <v>1980</v>
      </c>
      <c r="C88" t="s">
        <v>191</v>
      </c>
      <c r="D88" t="s">
        <v>454</v>
      </c>
      <c r="E88" t="str">
        <f t="shared" si="1"/>
        <v>City of Calexico</v>
      </c>
      <c r="F88">
        <v>365</v>
      </c>
      <c r="G88" t="s">
        <v>2898</v>
      </c>
      <c r="H88">
        <v>14412</v>
      </c>
      <c r="I88">
        <v>0</v>
      </c>
      <c r="J88">
        <v>14412</v>
      </c>
      <c r="K88">
        <v>0</v>
      </c>
      <c r="L88">
        <v>3608</v>
      </c>
      <c r="M88">
        <v>1883</v>
      </c>
      <c r="N88">
        <v>1725</v>
      </c>
      <c r="O88">
        <v>48000</v>
      </c>
      <c r="P88">
        <v>2303</v>
      </c>
      <c r="Q88">
        <v>952</v>
      </c>
      <c r="R88">
        <v>316</v>
      </c>
      <c r="S88">
        <v>150</v>
      </c>
      <c r="T88" t="s">
        <v>454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2899</v>
      </c>
      <c r="B89">
        <v>1980</v>
      </c>
      <c r="C89" t="s">
        <v>191</v>
      </c>
      <c r="D89" t="s">
        <v>2900</v>
      </c>
      <c r="E89" t="str">
        <f t="shared" si="1"/>
        <v>City of California City</v>
      </c>
      <c r="F89">
        <v>367</v>
      </c>
      <c r="G89" t="s">
        <v>2901</v>
      </c>
      <c r="H89">
        <v>2743</v>
      </c>
      <c r="I89">
        <v>0</v>
      </c>
      <c r="J89">
        <v>2743</v>
      </c>
      <c r="K89">
        <v>0</v>
      </c>
      <c r="L89">
        <v>990</v>
      </c>
      <c r="M89">
        <v>676</v>
      </c>
      <c r="N89">
        <v>314</v>
      </c>
      <c r="O89">
        <v>49000</v>
      </c>
      <c r="P89">
        <v>849</v>
      </c>
      <c r="Q89">
        <v>118</v>
      </c>
      <c r="R89">
        <v>27</v>
      </c>
      <c r="S89">
        <v>134</v>
      </c>
      <c r="T89" t="s">
        <v>2900</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2902</v>
      </c>
      <c r="B90">
        <v>1980</v>
      </c>
      <c r="C90" t="s">
        <v>191</v>
      </c>
      <c r="D90" t="s">
        <v>459</v>
      </c>
      <c r="E90" t="str">
        <f t="shared" si="1"/>
        <v>City of Calipatria</v>
      </c>
      <c r="F90">
        <v>370</v>
      </c>
      <c r="G90" t="s">
        <v>2903</v>
      </c>
      <c r="H90">
        <v>2636</v>
      </c>
      <c r="I90">
        <v>0</v>
      </c>
      <c r="J90">
        <v>2636</v>
      </c>
      <c r="K90">
        <v>0</v>
      </c>
      <c r="L90">
        <v>706</v>
      </c>
      <c r="M90">
        <v>472</v>
      </c>
      <c r="N90">
        <v>234</v>
      </c>
      <c r="O90">
        <v>37600</v>
      </c>
      <c r="P90">
        <v>613</v>
      </c>
      <c r="Q90">
        <v>114</v>
      </c>
      <c r="R90">
        <v>27</v>
      </c>
      <c r="S90">
        <v>17</v>
      </c>
      <c r="T90" t="s">
        <v>459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2904</v>
      </c>
      <c r="B91">
        <v>1980</v>
      </c>
      <c r="C91" t="s">
        <v>191</v>
      </c>
      <c r="D91" t="s">
        <v>461</v>
      </c>
      <c r="E91" t="str">
        <f t="shared" si="1"/>
        <v>City of Calistoga</v>
      </c>
      <c r="F91">
        <v>375</v>
      </c>
      <c r="G91" t="s">
        <v>2905</v>
      </c>
      <c r="H91">
        <v>3879</v>
      </c>
      <c r="I91">
        <v>0</v>
      </c>
      <c r="J91">
        <v>3879</v>
      </c>
      <c r="K91">
        <v>0</v>
      </c>
      <c r="L91">
        <v>1791</v>
      </c>
      <c r="M91">
        <v>1090</v>
      </c>
      <c r="N91">
        <v>701</v>
      </c>
      <c r="O91">
        <v>75900</v>
      </c>
      <c r="P91">
        <v>1113</v>
      </c>
      <c r="Q91">
        <v>203</v>
      </c>
      <c r="R91">
        <v>153</v>
      </c>
      <c r="S91">
        <v>442</v>
      </c>
      <c r="T91" t="s">
        <v>461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2906</v>
      </c>
      <c r="B92">
        <v>1980</v>
      </c>
      <c r="C92" t="s">
        <v>191</v>
      </c>
      <c r="D92" t="s">
        <v>2907</v>
      </c>
      <c r="E92" t="str">
        <f t="shared" si="1"/>
        <v>City of Calwa</v>
      </c>
      <c r="F92">
        <v>377</v>
      </c>
      <c r="G92" t="s">
        <v>2908</v>
      </c>
      <c r="H92">
        <v>6640</v>
      </c>
      <c r="I92">
        <v>6640</v>
      </c>
      <c r="J92">
        <v>0</v>
      </c>
      <c r="K92">
        <v>0</v>
      </c>
      <c r="L92">
        <v>1870</v>
      </c>
      <c r="M92">
        <v>1245</v>
      </c>
      <c r="N92">
        <v>625</v>
      </c>
      <c r="O92">
        <v>41400</v>
      </c>
      <c r="P92">
        <v>1625</v>
      </c>
      <c r="Q92">
        <v>210</v>
      </c>
      <c r="R92">
        <v>14</v>
      </c>
      <c r="S92">
        <v>187</v>
      </c>
      <c r="T92" t="s">
        <v>2907</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2909</v>
      </c>
      <c r="B93">
        <v>1980</v>
      </c>
      <c r="C93" t="s">
        <v>191</v>
      </c>
      <c r="D93" t="s">
        <v>463</v>
      </c>
      <c r="E93" t="str">
        <f t="shared" si="1"/>
        <v>City of Camarillo</v>
      </c>
      <c r="F93">
        <v>379</v>
      </c>
      <c r="G93" t="s">
        <v>2910</v>
      </c>
      <c r="H93">
        <v>37797</v>
      </c>
      <c r="I93">
        <v>37797</v>
      </c>
      <c r="J93">
        <v>0</v>
      </c>
      <c r="K93">
        <v>0</v>
      </c>
      <c r="L93">
        <v>13315</v>
      </c>
      <c r="M93">
        <v>9979</v>
      </c>
      <c r="N93">
        <v>3336</v>
      </c>
      <c r="O93">
        <v>99500</v>
      </c>
      <c r="P93">
        <v>11986</v>
      </c>
      <c r="Q93">
        <v>498</v>
      </c>
      <c r="R93">
        <v>990</v>
      </c>
      <c r="S93">
        <v>755</v>
      </c>
      <c r="T93" t="s">
        <v>463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2911</v>
      </c>
      <c r="B94">
        <v>1980</v>
      </c>
      <c r="C94" t="s">
        <v>191</v>
      </c>
      <c r="D94" t="s">
        <v>2912</v>
      </c>
      <c r="E94" t="str">
        <f t="shared" si="1"/>
        <v>City of Camarillo Heights</v>
      </c>
      <c r="F94">
        <v>385</v>
      </c>
      <c r="G94" t="s">
        <v>2913</v>
      </c>
      <c r="H94">
        <v>6341</v>
      </c>
      <c r="I94">
        <v>6341</v>
      </c>
      <c r="J94">
        <v>0</v>
      </c>
      <c r="K94">
        <v>0</v>
      </c>
      <c r="L94">
        <v>2047</v>
      </c>
      <c r="M94">
        <v>1803</v>
      </c>
      <c r="N94">
        <v>244</v>
      </c>
      <c r="O94">
        <v>147200</v>
      </c>
      <c r="P94">
        <v>2025</v>
      </c>
      <c r="Q94">
        <v>67</v>
      </c>
      <c r="R94">
        <v>0</v>
      </c>
      <c r="S94">
        <v>0</v>
      </c>
      <c r="T94" t="s">
        <v>2912</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2914</v>
      </c>
      <c r="B95">
        <v>1980</v>
      </c>
      <c r="C95" t="s">
        <v>191</v>
      </c>
      <c r="D95" t="s">
        <v>2915</v>
      </c>
      <c r="E95" t="str">
        <f t="shared" si="1"/>
        <v>City of Cambria</v>
      </c>
      <c r="F95">
        <v>386</v>
      </c>
      <c r="G95" t="s">
        <v>2916</v>
      </c>
      <c r="H95">
        <v>3061</v>
      </c>
      <c r="I95">
        <v>0</v>
      </c>
      <c r="J95">
        <v>3061</v>
      </c>
      <c r="K95">
        <v>0</v>
      </c>
      <c r="L95">
        <v>1413</v>
      </c>
      <c r="M95">
        <v>980</v>
      </c>
      <c r="N95">
        <v>433</v>
      </c>
      <c r="O95">
        <v>92300</v>
      </c>
      <c r="P95">
        <v>1714</v>
      </c>
      <c r="Q95">
        <v>90</v>
      </c>
      <c r="R95">
        <v>15</v>
      </c>
      <c r="S95">
        <v>54</v>
      </c>
      <c r="T95" t="s">
        <v>2915</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2917</v>
      </c>
      <c r="B96">
        <v>1980</v>
      </c>
      <c r="C96" t="s">
        <v>191</v>
      </c>
      <c r="D96" t="s">
        <v>2918</v>
      </c>
      <c r="E96" t="str">
        <f t="shared" si="1"/>
        <v>City of Cameron Park</v>
      </c>
      <c r="F96">
        <v>388</v>
      </c>
      <c r="G96" t="s">
        <v>2919</v>
      </c>
      <c r="H96">
        <v>5607</v>
      </c>
      <c r="I96">
        <v>0</v>
      </c>
      <c r="J96">
        <v>5607</v>
      </c>
      <c r="K96">
        <v>0</v>
      </c>
      <c r="L96">
        <v>1924</v>
      </c>
      <c r="M96">
        <v>1679</v>
      </c>
      <c r="N96">
        <v>245</v>
      </c>
      <c r="O96">
        <v>93200</v>
      </c>
      <c r="P96">
        <v>1933</v>
      </c>
      <c r="Q96">
        <v>73</v>
      </c>
      <c r="R96">
        <v>97</v>
      </c>
      <c r="S96">
        <v>167</v>
      </c>
      <c r="T96" t="s">
        <v>2918</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2920</v>
      </c>
      <c r="B97">
        <v>1980</v>
      </c>
      <c r="C97" t="s">
        <v>191</v>
      </c>
      <c r="D97" t="s">
        <v>465</v>
      </c>
      <c r="E97" t="str">
        <f t="shared" si="1"/>
        <v>City of Campbell</v>
      </c>
      <c r="F97">
        <v>390</v>
      </c>
      <c r="G97" t="s">
        <v>2921</v>
      </c>
      <c r="H97">
        <v>27067</v>
      </c>
      <c r="I97">
        <v>27067</v>
      </c>
      <c r="J97">
        <v>0</v>
      </c>
      <c r="K97">
        <v>0</v>
      </c>
      <c r="L97">
        <v>11639</v>
      </c>
      <c r="M97">
        <v>4939</v>
      </c>
      <c r="N97">
        <v>6700</v>
      </c>
      <c r="O97">
        <v>100000</v>
      </c>
      <c r="P97">
        <v>6970</v>
      </c>
      <c r="Q97">
        <v>2273</v>
      </c>
      <c r="R97">
        <v>2376</v>
      </c>
      <c r="S97">
        <v>355</v>
      </c>
      <c r="T97" t="s">
        <v>465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2922</v>
      </c>
      <c r="B98">
        <v>1980</v>
      </c>
      <c r="C98" t="s">
        <v>191</v>
      </c>
      <c r="D98" t="s">
        <v>2923</v>
      </c>
      <c r="E98" t="str">
        <f t="shared" si="1"/>
        <v>City of Camp Pendleton North</v>
      </c>
      <c r="F98">
        <v>392</v>
      </c>
      <c r="G98" t="s">
        <v>2924</v>
      </c>
      <c r="H98">
        <v>2065</v>
      </c>
      <c r="I98">
        <v>0</v>
      </c>
      <c r="J98">
        <v>0</v>
      </c>
      <c r="K98">
        <v>2065</v>
      </c>
      <c r="L98">
        <v>595</v>
      </c>
      <c r="M98">
        <v>1</v>
      </c>
      <c r="N98">
        <v>594</v>
      </c>
      <c r="O98">
        <v>0</v>
      </c>
      <c r="P98">
        <v>284</v>
      </c>
      <c r="Q98">
        <v>331</v>
      </c>
      <c r="R98">
        <v>4</v>
      </c>
      <c r="S98">
        <v>0</v>
      </c>
      <c r="T98" t="s">
        <v>2923</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2925</v>
      </c>
      <c r="B99">
        <v>1980</v>
      </c>
      <c r="C99" t="s">
        <v>191</v>
      </c>
      <c r="D99" t="s">
        <v>2926</v>
      </c>
      <c r="E99" t="str">
        <f t="shared" si="1"/>
        <v>City of Camp Pendleton South</v>
      </c>
      <c r="F99">
        <v>393</v>
      </c>
      <c r="G99" t="s">
        <v>2927</v>
      </c>
      <c r="H99">
        <v>7952</v>
      </c>
      <c r="I99">
        <v>7952</v>
      </c>
      <c r="J99">
        <v>0</v>
      </c>
      <c r="K99">
        <v>0</v>
      </c>
      <c r="L99">
        <v>1657</v>
      </c>
      <c r="M99">
        <v>5</v>
      </c>
      <c r="N99">
        <v>1652</v>
      </c>
      <c r="O99">
        <v>90000</v>
      </c>
      <c r="P99">
        <v>925</v>
      </c>
      <c r="Q99">
        <v>787</v>
      </c>
      <c r="R99">
        <v>22</v>
      </c>
      <c r="S99">
        <v>0</v>
      </c>
      <c r="T99" t="s">
        <v>2926</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2928</v>
      </c>
      <c r="B100">
        <v>1980</v>
      </c>
      <c r="C100" t="s">
        <v>191</v>
      </c>
      <c r="D100" t="s">
        <v>2929</v>
      </c>
      <c r="E100" t="str">
        <f t="shared" si="1"/>
        <v>City of Canyon Country</v>
      </c>
      <c r="F100">
        <v>396</v>
      </c>
      <c r="G100" t="s">
        <v>2930</v>
      </c>
      <c r="H100">
        <v>15728</v>
      </c>
      <c r="I100">
        <v>0</v>
      </c>
      <c r="J100">
        <v>15728</v>
      </c>
      <c r="K100">
        <v>0</v>
      </c>
      <c r="L100">
        <v>4839</v>
      </c>
      <c r="M100">
        <v>3862</v>
      </c>
      <c r="N100">
        <v>977</v>
      </c>
      <c r="O100">
        <v>85200</v>
      </c>
      <c r="P100">
        <v>4301</v>
      </c>
      <c r="Q100">
        <v>89</v>
      </c>
      <c r="R100">
        <v>245</v>
      </c>
      <c r="S100">
        <v>596</v>
      </c>
      <c r="T100" t="s">
        <v>2929</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2931</v>
      </c>
      <c r="B101">
        <v>1980</v>
      </c>
      <c r="C101" t="s">
        <v>191</v>
      </c>
      <c r="D101" t="s">
        <v>467</v>
      </c>
      <c r="E101" t="str">
        <f t="shared" si="1"/>
        <v>City of Canyon Lake</v>
      </c>
      <c r="F101">
        <v>397</v>
      </c>
      <c r="G101" t="s">
        <v>2932</v>
      </c>
      <c r="H101">
        <v>2039</v>
      </c>
      <c r="I101">
        <v>0</v>
      </c>
      <c r="J101">
        <v>0</v>
      </c>
      <c r="K101">
        <v>2039</v>
      </c>
      <c r="L101">
        <v>747</v>
      </c>
      <c r="M101">
        <v>652</v>
      </c>
      <c r="N101">
        <v>95</v>
      </c>
      <c r="O101">
        <v>104100</v>
      </c>
      <c r="P101">
        <v>1128</v>
      </c>
      <c r="Q101">
        <v>7</v>
      </c>
      <c r="R101">
        <v>21</v>
      </c>
      <c r="S101">
        <v>4</v>
      </c>
      <c r="T101" t="s">
        <v>467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2933</v>
      </c>
      <c r="B102">
        <v>1980</v>
      </c>
      <c r="C102" t="s">
        <v>191</v>
      </c>
      <c r="D102" t="s">
        <v>2934</v>
      </c>
      <c r="E102" t="str">
        <f t="shared" si="1"/>
        <v>City of Capistrano Beach</v>
      </c>
      <c r="F102">
        <v>398</v>
      </c>
      <c r="G102" t="s">
        <v>2935</v>
      </c>
      <c r="H102">
        <v>6168</v>
      </c>
      <c r="I102">
        <v>6168</v>
      </c>
      <c r="J102">
        <v>0</v>
      </c>
      <c r="K102">
        <v>0</v>
      </c>
      <c r="L102">
        <v>2335</v>
      </c>
      <c r="M102">
        <v>1508</v>
      </c>
      <c r="N102">
        <v>827</v>
      </c>
      <c r="O102">
        <v>125200</v>
      </c>
      <c r="P102">
        <v>1974</v>
      </c>
      <c r="Q102">
        <v>484</v>
      </c>
      <c r="R102">
        <v>25</v>
      </c>
      <c r="S102">
        <v>148</v>
      </c>
      <c r="T102" t="s">
        <v>2934</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2936</v>
      </c>
      <c r="B103">
        <v>1980</v>
      </c>
      <c r="C103" t="s">
        <v>191</v>
      </c>
      <c r="D103" t="s">
        <v>469</v>
      </c>
      <c r="E103" t="str">
        <f t="shared" si="1"/>
        <v>City of Capitola</v>
      </c>
      <c r="F103">
        <v>400</v>
      </c>
      <c r="G103" t="s">
        <v>2937</v>
      </c>
      <c r="H103">
        <v>9095</v>
      </c>
      <c r="I103">
        <v>9095</v>
      </c>
      <c r="J103">
        <v>0</v>
      </c>
      <c r="K103">
        <v>0</v>
      </c>
      <c r="L103">
        <v>4333</v>
      </c>
      <c r="M103">
        <v>1866</v>
      </c>
      <c r="N103">
        <v>2467</v>
      </c>
      <c r="O103">
        <v>89500</v>
      </c>
      <c r="P103">
        <v>2391</v>
      </c>
      <c r="Q103">
        <v>999</v>
      </c>
      <c r="R103">
        <v>813</v>
      </c>
      <c r="S103">
        <v>591</v>
      </c>
      <c r="T103" t="s">
        <v>469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2938</v>
      </c>
      <c r="B104">
        <v>1980</v>
      </c>
      <c r="C104" t="s">
        <v>191</v>
      </c>
      <c r="D104" t="s">
        <v>2939</v>
      </c>
      <c r="E104" t="str">
        <f t="shared" si="1"/>
        <v>City of Cardiff-By-The-Sea</v>
      </c>
      <c r="F104">
        <v>403</v>
      </c>
      <c r="G104" t="s">
        <v>2940</v>
      </c>
      <c r="H104">
        <v>10054</v>
      </c>
      <c r="I104">
        <v>10054</v>
      </c>
      <c r="J104">
        <v>0</v>
      </c>
      <c r="K104">
        <v>0</v>
      </c>
      <c r="L104">
        <v>3892</v>
      </c>
      <c r="M104">
        <v>2336</v>
      </c>
      <c r="N104">
        <v>1556</v>
      </c>
      <c r="O104">
        <v>119500</v>
      </c>
      <c r="P104">
        <v>3564</v>
      </c>
      <c r="Q104">
        <v>525</v>
      </c>
      <c r="R104">
        <v>21</v>
      </c>
      <c r="S104">
        <v>2</v>
      </c>
      <c r="T104" t="s">
        <v>2939</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2941</v>
      </c>
      <c r="B105">
        <v>1980</v>
      </c>
      <c r="C105" t="s">
        <v>191</v>
      </c>
      <c r="D105" t="s">
        <v>471</v>
      </c>
      <c r="E105" t="str">
        <f t="shared" si="1"/>
        <v>City of Carlsbad</v>
      </c>
      <c r="F105">
        <v>405</v>
      </c>
      <c r="G105" t="s">
        <v>2942</v>
      </c>
      <c r="H105">
        <v>35490</v>
      </c>
      <c r="I105">
        <v>35490</v>
      </c>
      <c r="J105">
        <v>0</v>
      </c>
      <c r="K105">
        <v>0</v>
      </c>
      <c r="L105">
        <v>13586</v>
      </c>
      <c r="M105">
        <v>8664</v>
      </c>
      <c r="N105">
        <v>4922</v>
      </c>
      <c r="O105">
        <v>123400</v>
      </c>
      <c r="P105">
        <v>10460</v>
      </c>
      <c r="Q105">
        <v>1836</v>
      </c>
      <c r="R105">
        <v>2136</v>
      </c>
      <c r="S105">
        <v>866</v>
      </c>
      <c r="T105" t="s">
        <v>471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2943</v>
      </c>
      <c r="B106">
        <v>1980</v>
      </c>
      <c r="C106" t="s">
        <v>191</v>
      </c>
      <c r="D106" t="s">
        <v>2944</v>
      </c>
      <c r="E106" t="str">
        <f t="shared" si="1"/>
        <v>City of Carmel-By-The-Sea</v>
      </c>
      <c r="F106">
        <v>410</v>
      </c>
      <c r="G106" t="s">
        <v>2945</v>
      </c>
      <c r="H106">
        <v>4707</v>
      </c>
      <c r="I106">
        <v>4707</v>
      </c>
      <c r="J106">
        <v>0</v>
      </c>
      <c r="K106">
        <v>0</v>
      </c>
      <c r="L106">
        <v>2560</v>
      </c>
      <c r="M106">
        <v>1363</v>
      </c>
      <c r="N106">
        <v>1197</v>
      </c>
      <c r="O106">
        <v>155900</v>
      </c>
      <c r="P106">
        <v>2551</v>
      </c>
      <c r="Q106">
        <v>497</v>
      </c>
      <c r="R106">
        <v>76</v>
      </c>
      <c r="S106">
        <v>0</v>
      </c>
      <c r="T106" t="s">
        <v>2944</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2946</v>
      </c>
      <c r="B107">
        <v>1980</v>
      </c>
      <c r="C107" t="s">
        <v>191</v>
      </c>
      <c r="D107" t="s">
        <v>2947</v>
      </c>
      <c r="E107" t="str">
        <f t="shared" si="1"/>
        <v>City of Carmel Valley</v>
      </c>
      <c r="F107">
        <v>420</v>
      </c>
      <c r="G107" t="s">
        <v>2948</v>
      </c>
      <c r="H107">
        <v>4013</v>
      </c>
      <c r="I107">
        <v>0</v>
      </c>
      <c r="J107">
        <v>4013</v>
      </c>
      <c r="K107">
        <v>0</v>
      </c>
      <c r="L107">
        <v>1600</v>
      </c>
      <c r="M107">
        <v>1132</v>
      </c>
      <c r="N107">
        <v>468</v>
      </c>
      <c r="O107">
        <v>148100</v>
      </c>
      <c r="P107">
        <v>1480</v>
      </c>
      <c r="Q107">
        <v>229</v>
      </c>
      <c r="R107">
        <v>45</v>
      </c>
      <c r="S107">
        <v>5</v>
      </c>
      <c r="T107" t="s">
        <v>2947</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2949</v>
      </c>
      <c r="B108">
        <v>1980</v>
      </c>
      <c r="C108" t="s">
        <v>191</v>
      </c>
      <c r="D108" t="s">
        <v>2950</v>
      </c>
      <c r="E108" t="str">
        <f t="shared" si="1"/>
        <v>City of Carmichael</v>
      </c>
      <c r="F108">
        <v>430</v>
      </c>
      <c r="G108" t="s">
        <v>2951</v>
      </c>
      <c r="H108">
        <v>43108</v>
      </c>
      <c r="I108">
        <v>43108</v>
      </c>
      <c r="J108">
        <v>0</v>
      </c>
      <c r="K108">
        <v>0</v>
      </c>
      <c r="L108">
        <v>16485</v>
      </c>
      <c r="M108">
        <v>10295</v>
      </c>
      <c r="N108">
        <v>6190</v>
      </c>
      <c r="O108">
        <v>81200</v>
      </c>
      <c r="P108">
        <v>13276</v>
      </c>
      <c r="Q108">
        <v>1431</v>
      </c>
      <c r="R108">
        <v>2661</v>
      </c>
      <c r="S108">
        <v>10</v>
      </c>
      <c r="T108" t="s">
        <v>2950</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2952</v>
      </c>
      <c r="B109">
        <v>1980</v>
      </c>
      <c r="C109" t="s">
        <v>191</v>
      </c>
      <c r="D109" t="s">
        <v>475</v>
      </c>
      <c r="E109" t="str">
        <f t="shared" si="1"/>
        <v>City of Carpinteria</v>
      </c>
      <c r="F109">
        <v>433</v>
      </c>
      <c r="G109" t="s">
        <v>2953</v>
      </c>
      <c r="H109">
        <v>10835</v>
      </c>
      <c r="I109">
        <v>0</v>
      </c>
      <c r="J109">
        <v>10835</v>
      </c>
      <c r="K109">
        <v>0</v>
      </c>
      <c r="L109">
        <v>3989</v>
      </c>
      <c r="M109">
        <v>2098</v>
      </c>
      <c r="N109">
        <v>1891</v>
      </c>
      <c r="O109">
        <v>116800</v>
      </c>
      <c r="P109">
        <v>2319</v>
      </c>
      <c r="Q109">
        <v>807</v>
      </c>
      <c r="R109">
        <v>783</v>
      </c>
      <c r="S109">
        <v>485</v>
      </c>
      <c r="T109" t="s">
        <v>475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2954</v>
      </c>
      <c r="B110">
        <v>1980</v>
      </c>
      <c r="C110" t="s">
        <v>191</v>
      </c>
      <c r="D110" t="s">
        <v>477</v>
      </c>
      <c r="E110" t="str">
        <f t="shared" si="1"/>
        <v>City of Carson</v>
      </c>
      <c r="F110">
        <v>440</v>
      </c>
      <c r="G110" t="s">
        <v>2955</v>
      </c>
      <c r="H110">
        <v>81221</v>
      </c>
      <c r="I110">
        <v>81221</v>
      </c>
      <c r="J110">
        <v>0</v>
      </c>
      <c r="K110">
        <v>0</v>
      </c>
      <c r="L110">
        <v>22753</v>
      </c>
      <c r="M110">
        <v>18014</v>
      </c>
      <c r="N110">
        <v>4739</v>
      </c>
      <c r="O110">
        <v>81800</v>
      </c>
      <c r="P110">
        <v>18978</v>
      </c>
      <c r="Q110">
        <v>1122</v>
      </c>
      <c r="R110">
        <v>713</v>
      </c>
      <c r="S110">
        <v>2442</v>
      </c>
      <c r="T110" t="s">
        <v>477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2956</v>
      </c>
      <c r="B111">
        <v>1980</v>
      </c>
      <c r="C111" t="s">
        <v>191</v>
      </c>
      <c r="D111" t="s">
        <v>2957</v>
      </c>
      <c r="E111" t="str">
        <f t="shared" si="1"/>
        <v>City of Caruthers</v>
      </c>
      <c r="F111">
        <v>442</v>
      </c>
      <c r="G111" t="s">
        <v>2958</v>
      </c>
      <c r="H111">
        <v>1514</v>
      </c>
      <c r="I111">
        <v>0</v>
      </c>
      <c r="J111">
        <v>0</v>
      </c>
      <c r="K111">
        <v>1514</v>
      </c>
      <c r="L111">
        <v>503</v>
      </c>
      <c r="M111">
        <v>351</v>
      </c>
      <c r="N111">
        <v>152</v>
      </c>
      <c r="O111">
        <v>45500</v>
      </c>
      <c r="P111">
        <v>479</v>
      </c>
      <c r="Q111">
        <v>37</v>
      </c>
      <c r="R111">
        <v>0</v>
      </c>
      <c r="S111">
        <v>8</v>
      </c>
      <c r="T111" t="s">
        <v>2957</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2959</v>
      </c>
      <c r="B112">
        <v>1980</v>
      </c>
      <c r="C112" t="s">
        <v>191</v>
      </c>
      <c r="D112" t="s">
        <v>2960</v>
      </c>
      <c r="E112" t="str">
        <f t="shared" si="1"/>
        <v>City of Casa de Oro-Mount Helix</v>
      </c>
      <c r="F112">
        <v>446</v>
      </c>
      <c r="G112" t="s">
        <v>2961</v>
      </c>
      <c r="H112">
        <v>19651</v>
      </c>
      <c r="I112">
        <v>19651</v>
      </c>
      <c r="J112">
        <v>0</v>
      </c>
      <c r="K112">
        <v>0</v>
      </c>
      <c r="L112">
        <v>6423</v>
      </c>
      <c r="M112">
        <v>5431</v>
      </c>
      <c r="N112">
        <v>992</v>
      </c>
      <c r="O112">
        <v>140100</v>
      </c>
      <c r="P112">
        <v>5978</v>
      </c>
      <c r="Q112">
        <v>366</v>
      </c>
      <c r="R112">
        <v>398</v>
      </c>
      <c r="S112">
        <v>3</v>
      </c>
      <c r="T112" t="s">
        <v>2960</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2962</v>
      </c>
      <c r="B113">
        <v>1980</v>
      </c>
      <c r="C113" t="s">
        <v>191</v>
      </c>
      <c r="D113" t="s">
        <v>2963</v>
      </c>
      <c r="E113" t="str">
        <f t="shared" si="1"/>
        <v>City of Casitas Springs</v>
      </c>
      <c r="F113">
        <v>451</v>
      </c>
      <c r="G113" t="s">
        <v>2964</v>
      </c>
      <c r="H113">
        <v>1038</v>
      </c>
      <c r="I113">
        <v>0</v>
      </c>
      <c r="J113">
        <v>0</v>
      </c>
      <c r="K113">
        <v>1038</v>
      </c>
      <c r="L113">
        <v>417</v>
      </c>
      <c r="M113">
        <v>263</v>
      </c>
      <c r="N113">
        <v>154</v>
      </c>
      <c r="O113">
        <v>64000</v>
      </c>
      <c r="P113">
        <v>302</v>
      </c>
      <c r="Q113">
        <v>54</v>
      </c>
      <c r="R113">
        <v>0</v>
      </c>
      <c r="S113">
        <v>74</v>
      </c>
      <c r="T113" t="s">
        <v>2963</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2965</v>
      </c>
      <c r="B114">
        <v>1980</v>
      </c>
      <c r="C114" t="s">
        <v>191</v>
      </c>
      <c r="D114" t="s">
        <v>2966</v>
      </c>
      <c r="E114" t="str">
        <f t="shared" si="1"/>
        <v>City of Castle Park-Otay</v>
      </c>
      <c r="F114">
        <v>453</v>
      </c>
      <c r="G114" t="s">
        <v>2967</v>
      </c>
      <c r="H114">
        <v>21049</v>
      </c>
      <c r="I114">
        <v>21049</v>
      </c>
      <c r="J114">
        <v>0</v>
      </c>
      <c r="K114">
        <v>0</v>
      </c>
      <c r="L114">
        <v>7887</v>
      </c>
      <c r="M114">
        <v>3511</v>
      </c>
      <c r="N114">
        <v>4376</v>
      </c>
      <c r="O114">
        <v>68800</v>
      </c>
      <c r="P114">
        <v>3733</v>
      </c>
      <c r="Q114">
        <v>671</v>
      </c>
      <c r="R114">
        <v>2435</v>
      </c>
      <c r="S114">
        <v>1405</v>
      </c>
      <c r="T114" t="s">
        <v>2966</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2968</v>
      </c>
      <c r="B115">
        <v>1980</v>
      </c>
      <c r="C115" t="s">
        <v>191</v>
      </c>
      <c r="D115" t="s">
        <v>2969</v>
      </c>
      <c r="E115" t="str">
        <f t="shared" si="1"/>
        <v>City of Castro Valley</v>
      </c>
      <c r="F115">
        <v>455</v>
      </c>
      <c r="G115" t="s">
        <v>2970</v>
      </c>
      <c r="H115">
        <v>44011</v>
      </c>
      <c r="I115">
        <v>44011</v>
      </c>
      <c r="J115">
        <v>0</v>
      </c>
      <c r="K115">
        <v>0</v>
      </c>
      <c r="L115">
        <v>17303</v>
      </c>
      <c r="M115">
        <v>11874</v>
      </c>
      <c r="N115">
        <v>5429</v>
      </c>
      <c r="O115">
        <v>94800</v>
      </c>
      <c r="P115">
        <v>14572</v>
      </c>
      <c r="Q115">
        <v>910</v>
      </c>
      <c r="R115">
        <v>1988</v>
      </c>
      <c r="S115">
        <v>321</v>
      </c>
      <c r="T115" t="s">
        <v>2969</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2971</v>
      </c>
      <c r="B116">
        <v>1980</v>
      </c>
      <c r="C116" t="s">
        <v>191</v>
      </c>
      <c r="D116" t="s">
        <v>2972</v>
      </c>
      <c r="E116" t="str">
        <f t="shared" si="1"/>
        <v>City of Castroville</v>
      </c>
      <c r="F116">
        <v>460</v>
      </c>
      <c r="G116" t="s">
        <v>2973</v>
      </c>
      <c r="H116">
        <v>4396</v>
      </c>
      <c r="I116">
        <v>0</v>
      </c>
      <c r="J116">
        <v>4396</v>
      </c>
      <c r="K116">
        <v>0</v>
      </c>
      <c r="L116">
        <v>1167</v>
      </c>
      <c r="M116">
        <v>567</v>
      </c>
      <c r="N116">
        <v>600</v>
      </c>
      <c r="O116">
        <v>62100</v>
      </c>
      <c r="P116">
        <v>992</v>
      </c>
      <c r="Q116">
        <v>154</v>
      </c>
      <c r="R116">
        <v>66</v>
      </c>
      <c r="S116">
        <v>40</v>
      </c>
      <c r="T116" t="s">
        <v>2972</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2974</v>
      </c>
      <c r="B117">
        <v>1980</v>
      </c>
      <c r="C117" t="s">
        <v>191</v>
      </c>
      <c r="D117" t="s">
        <v>479</v>
      </c>
      <c r="E117" t="str">
        <f t="shared" si="1"/>
        <v>City of Cathedral City</v>
      </c>
      <c r="F117">
        <v>465</v>
      </c>
      <c r="G117" t="s">
        <v>2975</v>
      </c>
      <c r="H117">
        <v>4130</v>
      </c>
      <c r="I117">
        <v>4130</v>
      </c>
      <c r="J117">
        <v>0</v>
      </c>
      <c r="K117">
        <v>0</v>
      </c>
      <c r="L117">
        <v>1631</v>
      </c>
      <c r="M117">
        <v>1061</v>
      </c>
      <c r="N117">
        <v>570</v>
      </c>
      <c r="O117">
        <v>71000</v>
      </c>
      <c r="P117">
        <v>1376</v>
      </c>
      <c r="Q117">
        <v>272</v>
      </c>
      <c r="R117">
        <v>82</v>
      </c>
      <c r="S117">
        <v>259</v>
      </c>
      <c r="T117" t="s">
        <v>479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2976</v>
      </c>
      <c r="B118">
        <v>1980</v>
      </c>
      <c r="C118" t="s">
        <v>191</v>
      </c>
      <c r="D118" t="s">
        <v>2977</v>
      </c>
      <c r="E118" t="str">
        <f t="shared" si="1"/>
        <v>City of Cayucos</v>
      </c>
      <c r="F118">
        <v>467</v>
      </c>
      <c r="G118" t="s">
        <v>2978</v>
      </c>
      <c r="H118">
        <v>2301</v>
      </c>
      <c r="I118">
        <v>0</v>
      </c>
      <c r="J118">
        <v>0</v>
      </c>
      <c r="K118">
        <v>2301</v>
      </c>
      <c r="L118">
        <v>1146</v>
      </c>
      <c r="M118">
        <v>679</v>
      </c>
      <c r="N118">
        <v>467</v>
      </c>
      <c r="O118">
        <v>89300</v>
      </c>
      <c r="P118">
        <v>1350</v>
      </c>
      <c r="Q118">
        <v>293</v>
      </c>
      <c r="R118">
        <v>58</v>
      </c>
      <c r="S118">
        <v>98</v>
      </c>
      <c r="T118" t="s">
        <v>2977</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2979</v>
      </c>
      <c r="B119">
        <v>1980</v>
      </c>
      <c r="C119" t="s">
        <v>191</v>
      </c>
      <c r="D119" t="s">
        <v>2980</v>
      </c>
      <c r="E119" t="str">
        <f t="shared" si="1"/>
        <v>City of Central Valley</v>
      </c>
      <c r="F119">
        <v>475</v>
      </c>
      <c r="G119" t="s">
        <v>2981</v>
      </c>
      <c r="H119">
        <v>3424</v>
      </c>
      <c r="I119">
        <v>3424</v>
      </c>
      <c r="J119">
        <v>0</v>
      </c>
      <c r="K119">
        <v>0</v>
      </c>
      <c r="L119">
        <v>1296</v>
      </c>
      <c r="M119">
        <v>888</v>
      </c>
      <c r="N119">
        <v>408</v>
      </c>
      <c r="O119">
        <v>43600</v>
      </c>
      <c r="P119">
        <v>1159</v>
      </c>
      <c r="Q119">
        <v>101</v>
      </c>
      <c r="R119">
        <v>17</v>
      </c>
      <c r="S119">
        <v>143</v>
      </c>
      <c r="T119" t="s">
        <v>2980</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2982</v>
      </c>
      <c r="B120">
        <v>1980</v>
      </c>
      <c r="C120" t="s">
        <v>191</v>
      </c>
      <c r="D120" t="s">
        <v>481</v>
      </c>
      <c r="E120" t="str">
        <f t="shared" si="1"/>
        <v>City of Ceres</v>
      </c>
      <c r="F120">
        <v>480</v>
      </c>
      <c r="G120" t="s">
        <v>2983</v>
      </c>
      <c r="H120">
        <v>13281</v>
      </c>
      <c r="I120">
        <v>13281</v>
      </c>
      <c r="J120">
        <v>0</v>
      </c>
      <c r="K120">
        <v>0</v>
      </c>
      <c r="L120">
        <v>4672</v>
      </c>
      <c r="M120">
        <v>2944</v>
      </c>
      <c r="N120">
        <v>1728</v>
      </c>
      <c r="O120">
        <v>58100</v>
      </c>
      <c r="P120">
        <v>3928</v>
      </c>
      <c r="Q120">
        <v>341</v>
      </c>
      <c r="R120">
        <v>459</v>
      </c>
      <c r="S120">
        <v>510</v>
      </c>
      <c r="T120" t="s">
        <v>481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2984</v>
      </c>
      <c r="B121">
        <v>1980</v>
      </c>
      <c r="C121" t="s">
        <v>191</v>
      </c>
      <c r="D121" t="s">
        <v>483</v>
      </c>
      <c r="E121" t="str">
        <f t="shared" si="1"/>
        <v>City of Cerritos</v>
      </c>
      <c r="F121">
        <v>487</v>
      </c>
      <c r="G121" t="s">
        <v>2985</v>
      </c>
      <c r="H121">
        <v>53020</v>
      </c>
      <c r="I121">
        <v>53020</v>
      </c>
      <c r="J121">
        <v>0</v>
      </c>
      <c r="K121">
        <v>0</v>
      </c>
      <c r="L121">
        <v>14736</v>
      </c>
      <c r="M121">
        <v>12899</v>
      </c>
      <c r="N121">
        <v>1837</v>
      </c>
      <c r="O121">
        <v>120900</v>
      </c>
      <c r="P121">
        <v>14124</v>
      </c>
      <c r="Q121">
        <v>437</v>
      </c>
      <c r="R121">
        <v>350</v>
      </c>
      <c r="S121">
        <v>6</v>
      </c>
      <c r="T121" t="s">
        <v>483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2986</v>
      </c>
      <c r="B122">
        <v>1980</v>
      </c>
      <c r="C122" t="s">
        <v>191</v>
      </c>
      <c r="D122" t="s">
        <v>2987</v>
      </c>
      <c r="E122" t="str">
        <f t="shared" si="1"/>
        <v>City of Charter Oak</v>
      </c>
      <c r="F122">
        <v>489</v>
      </c>
      <c r="G122" t="s">
        <v>2988</v>
      </c>
      <c r="H122">
        <v>6840</v>
      </c>
      <c r="I122">
        <v>6840</v>
      </c>
      <c r="J122">
        <v>0</v>
      </c>
      <c r="K122">
        <v>0</v>
      </c>
      <c r="L122">
        <v>2412</v>
      </c>
      <c r="M122">
        <v>1913</v>
      </c>
      <c r="N122">
        <v>499</v>
      </c>
      <c r="O122">
        <v>73900</v>
      </c>
      <c r="P122">
        <v>1786</v>
      </c>
      <c r="Q122">
        <v>141</v>
      </c>
      <c r="R122">
        <v>189</v>
      </c>
      <c r="S122">
        <v>427</v>
      </c>
      <c r="T122" t="s">
        <v>2987</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2989</v>
      </c>
      <c r="B123">
        <v>1980</v>
      </c>
      <c r="C123" t="s">
        <v>191</v>
      </c>
      <c r="D123" t="s">
        <v>2990</v>
      </c>
      <c r="E123" t="str">
        <f t="shared" si="1"/>
        <v>City of Chemeketa Park-Redwood Estates</v>
      </c>
      <c r="F123">
        <v>490</v>
      </c>
      <c r="G123" t="s">
        <v>2991</v>
      </c>
      <c r="H123">
        <v>1847</v>
      </c>
      <c r="I123">
        <v>0</v>
      </c>
      <c r="J123">
        <v>0</v>
      </c>
      <c r="K123">
        <v>1847</v>
      </c>
      <c r="L123">
        <v>715</v>
      </c>
      <c r="M123">
        <v>569</v>
      </c>
      <c r="N123">
        <v>146</v>
      </c>
      <c r="O123">
        <v>108100</v>
      </c>
      <c r="P123">
        <v>695</v>
      </c>
      <c r="Q123">
        <v>61</v>
      </c>
      <c r="R123">
        <v>0</v>
      </c>
      <c r="S123">
        <v>5</v>
      </c>
      <c r="T123" t="s">
        <v>2990</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2992</v>
      </c>
      <c r="B124">
        <v>1980</v>
      </c>
      <c r="C124" t="s">
        <v>191</v>
      </c>
      <c r="D124" t="s">
        <v>2993</v>
      </c>
      <c r="E124" t="str">
        <f t="shared" si="1"/>
        <v>City of Cherryland</v>
      </c>
      <c r="F124">
        <v>492</v>
      </c>
      <c r="G124" t="s">
        <v>2994</v>
      </c>
      <c r="H124">
        <v>9425</v>
      </c>
      <c r="I124">
        <v>9425</v>
      </c>
      <c r="J124">
        <v>0</v>
      </c>
      <c r="K124">
        <v>0</v>
      </c>
      <c r="L124">
        <v>3923</v>
      </c>
      <c r="M124">
        <v>1364</v>
      </c>
      <c r="N124">
        <v>2559</v>
      </c>
      <c r="O124">
        <v>69800</v>
      </c>
      <c r="P124">
        <v>3342</v>
      </c>
      <c r="Q124">
        <v>363</v>
      </c>
      <c r="R124">
        <v>335</v>
      </c>
      <c r="S124">
        <v>38</v>
      </c>
      <c r="T124" t="s">
        <v>2993</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2995</v>
      </c>
      <c r="B125">
        <v>1980</v>
      </c>
      <c r="C125" t="s">
        <v>191</v>
      </c>
      <c r="D125" t="s">
        <v>2996</v>
      </c>
      <c r="E125" t="str">
        <f t="shared" si="1"/>
        <v>City of Cherry Valley</v>
      </c>
      <c r="F125">
        <v>493</v>
      </c>
      <c r="G125" t="s">
        <v>2997</v>
      </c>
      <c r="H125">
        <v>5012</v>
      </c>
      <c r="I125">
        <v>0</v>
      </c>
      <c r="J125">
        <v>5012</v>
      </c>
      <c r="K125">
        <v>0</v>
      </c>
      <c r="L125">
        <v>1852</v>
      </c>
      <c r="M125">
        <v>1584</v>
      </c>
      <c r="N125">
        <v>268</v>
      </c>
      <c r="O125">
        <v>67800</v>
      </c>
      <c r="P125">
        <v>1401</v>
      </c>
      <c r="Q125">
        <v>97</v>
      </c>
      <c r="R125">
        <v>8</v>
      </c>
      <c r="S125">
        <v>481</v>
      </c>
      <c r="T125" t="s">
        <v>2996</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2998</v>
      </c>
      <c r="B126">
        <v>1980</v>
      </c>
      <c r="C126" t="s">
        <v>191</v>
      </c>
      <c r="D126" t="s">
        <v>2999</v>
      </c>
      <c r="E126" t="str">
        <f t="shared" si="1"/>
        <v>City of Chester</v>
      </c>
      <c r="F126">
        <v>495</v>
      </c>
      <c r="G126" t="s">
        <v>3000</v>
      </c>
      <c r="H126">
        <v>1756</v>
      </c>
      <c r="I126">
        <v>0</v>
      </c>
      <c r="J126">
        <v>0</v>
      </c>
      <c r="K126">
        <v>1756</v>
      </c>
      <c r="L126">
        <v>655</v>
      </c>
      <c r="M126">
        <v>450</v>
      </c>
      <c r="N126">
        <v>205</v>
      </c>
      <c r="O126">
        <v>64000</v>
      </c>
      <c r="P126">
        <v>629</v>
      </c>
      <c r="Q126">
        <v>71</v>
      </c>
      <c r="R126">
        <v>9</v>
      </c>
      <c r="S126">
        <v>45</v>
      </c>
      <c r="T126" t="s">
        <v>2999</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3001</v>
      </c>
      <c r="B127">
        <v>1980</v>
      </c>
      <c r="C127" t="s">
        <v>191</v>
      </c>
      <c r="D127" t="s">
        <v>485</v>
      </c>
      <c r="E127" t="str">
        <f t="shared" si="1"/>
        <v>City of Chico</v>
      </c>
      <c r="F127">
        <v>500</v>
      </c>
      <c r="G127" t="s">
        <v>3002</v>
      </c>
      <c r="H127">
        <v>26603</v>
      </c>
      <c r="I127">
        <v>26603</v>
      </c>
      <c r="J127">
        <v>0</v>
      </c>
      <c r="K127">
        <v>0</v>
      </c>
      <c r="L127">
        <v>10523</v>
      </c>
      <c r="M127">
        <v>3893</v>
      </c>
      <c r="N127">
        <v>6630</v>
      </c>
      <c r="O127">
        <v>64000</v>
      </c>
      <c r="P127">
        <v>7326</v>
      </c>
      <c r="Q127">
        <v>1648</v>
      </c>
      <c r="R127">
        <v>2039</v>
      </c>
      <c r="S127">
        <v>61</v>
      </c>
      <c r="T127" t="s">
        <v>485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3003</v>
      </c>
      <c r="B128">
        <v>1980</v>
      </c>
      <c r="C128" t="s">
        <v>191</v>
      </c>
      <c r="D128" t="s">
        <v>3004</v>
      </c>
      <c r="E128" t="str">
        <f t="shared" si="1"/>
        <v>City of Chico North</v>
      </c>
      <c r="F128">
        <v>502</v>
      </c>
      <c r="G128" t="s">
        <v>3005</v>
      </c>
      <c r="H128">
        <v>11733</v>
      </c>
      <c r="I128">
        <v>11733</v>
      </c>
      <c r="J128">
        <v>0</v>
      </c>
      <c r="K128">
        <v>0</v>
      </c>
      <c r="L128">
        <v>4870</v>
      </c>
      <c r="M128">
        <v>2914</v>
      </c>
      <c r="N128">
        <v>1956</v>
      </c>
      <c r="O128">
        <v>67400</v>
      </c>
      <c r="P128">
        <v>3070</v>
      </c>
      <c r="Q128">
        <v>621</v>
      </c>
      <c r="R128">
        <v>668</v>
      </c>
      <c r="S128">
        <v>846</v>
      </c>
      <c r="T128" t="s">
        <v>3004</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3006</v>
      </c>
      <c r="B129">
        <v>1980</v>
      </c>
      <c r="C129" t="s">
        <v>191</v>
      </c>
      <c r="D129" t="s">
        <v>3007</v>
      </c>
      <c r="E129" t="str">
        <f t="shared" si="1"/>
        <v>City of Chico West</v>
      </c>
      <c r="F129">
        <v>507</v>
      </c>
      <c r="G129" t="s">
        <v>3008</v>
      </c>
      <c r="H129">
        <v>6378</v>
      </c>
      <c r="I129">
        <v>6378</v>
      </c>
      <c r="J129">
        <v>0</v>
      </c>
      <c r="K129">
        <v>0</v>
      </c>
      <c r="L129">
        <v>2793</v>
      </c>
      <c r="M129">
        <v>1271</v>
      </c>
      <c r="N129">
        <v>1522</v>
      </c>
      <c r="O129">
        <v>62000</v>
      </c>
      <c r="P129">
        <v>1968</v>
      </c>
      <c r="Q129">
        <v>503</v>
      </c>
      <c r="R129">
        <v>314</v>
      </c>
      <c r="S129">
        <v>132</v>
      </c>
      <c r="T129" t="s">
        <v>3007</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3009</v>
      </c>
      <c r="B130">
        <v>1980</v>
      </c>
      <c r="C130" t="s">
        <v>191</v>
      </c>
      <c r="D130" t="s">
        <v>3010</v>
      </c>
      <c r="E130" t="str">
        <f t="shared" si="1"/>
        <v>City of China Lake</v>
      </c>
      <c r="F130">
        <v>508</v>
      </c>
      <c r="G130" t="s">
        <v>3011</v>
      </c>
      <c r="H130">
        <v>4275</v>
      </c>
      <c r="I130">
        <v>0</v>
      </c>
      <c r="J130">
        <v>4275</v>
      </c>
      <c r="K130">
        <v>0</v>
      </c>
      <c r="L130">
        <v>1328</v>
      </c>
      <c r="M130">
        <v>9</v>
      </c>
      <c r="N130">
        <v>1319</v>
      </c>
      <c r="O130">
        <v>137500</v>
      </c>
      <c r="P130">
        <v>816</v>
      </c>
      <c r="Q130">
        <v>703</v>
      </c>
      <c r="R130">
        <v>81</v>
      </c>
      <c r="S130">
        <v>4</v>
      </c>
      <c r="T130" t="s">
        <v>3010</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3012</v>
      </c>
      <c r="B131">
        <v>1980</v>
      </c>
      <c r="C131" t="s">
        <v>191</v>
      </c>
      <c r="D131" t="s">
        <v>487</v>
      </c>
      <c r="E131" t="str">
        <f t="shared" si="1"/>
        <v>City of Chino</v>
      </c>
      <c r="F131">
        <v>510</v>
      </c>
      <c r="G131" t="s">
        <v>3013</v>
      </c>
      <c r="H131">
        <v>40165</v>
      </c>
      <c r="I131">
        <v>40165</v>
      </c>
      <c r="J131">
        <v>0</v>
      </c>
      <c r="K131">
        <v>0</v>
      </c>
      <c r="L131">
        <v>10992</v>
      </c>
      <c r="M131">
        <v>8303</v>
      </c>
      <c r="N131">
        <v>2689</v>
      </c>
      <c r="O131">
        <v>79300</v>
      </c>
      <c r="P131">
        <v>9413</v>
      </c>
      <c r="Q131">
        <v>863</v>
      </c>
      <c r="R131">
        <v>646</v>
      </c>
      <c r="S131">
        <v>448</v>
      </c>
      <c r="T131" t="s">
        <v>487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3014</v>
      </c>
      <c r="B132">
        <v>1980</v>
      </c>
      <c r="C132" t="s">
        <v>191</v>
      </c>
      <c r="D132" t="s">
        <v>491</v>
      </c>
      <c r="E132" t="str">
        <f t="shared" si="1"/>
        <v>City of Chowchilla</v>
      </c>
      <c r="F132">
        <v>515</v>
      </c>
      <c r="G132" t="s">
        <v>3015</v>
      </c>
      <c r="H132">
        <v>5122</v>
      </c>
      <c r="I132">
        <v>0</v>
      </c>
      <c r="J132">
        <v>5122</v>
      </c>
      <c r="K132">
        <v>0</v>
      </c>
      <c r="L132">
        <v>1912</v>
      </c>
      <c r="M132">
        <v>1212</v>
      </c>
      <c r="N132">
        <v>700</v>
      </c>
      <c r="O132">
        <v>42900</v>
      </c>
      <c r="P132">
        <v>1836</v>
      </c>
      <c r="Q132">
        <v>118</v>
      </c>
      <c r="R132">
        <v>64</v>
      </c>
      <c r="S132">
        <v>4</v>
      </c>
      <c r="T132" t="s">
        <v>491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3016</v>
      </c>
      <c r="B133">
        <v>1980</v>
      </c>
      <c r="C133" t="s">
        <v>191</v>
      </c>
      <c r="D133" t="s">
        <v>493</v>
      </c>
      <c r="E133" t="str">
        <f t="shared" ref="E133:E196" si="2">_xlfn.CONCAT("City of ",D133)</f>
        <v>City of Chula Vista</v>
      </c>
      <c r="F133">
        <v>525</v>
      </c>
      <c r="G133" t="s">
        <v>3017</v>
      </c>
      <c r="H133">
        <v>83927</v>
      </c>
      <c r="I133">
        <v>83927</v>
      </c>
      <c r="J133">
        <v>0</v>
      </c>
      <c r="K133">
        <v>0</v>
      </c>
      <c r="L133">
        <v>30398</v>
      </c>
      <c r="M133">
        <v>17706</v>
      </c>
      <c r="N133">
        <v>12692</v>
      </c>
      <c r="O133">
        <v>85700</v>
      </c>
      <c r="P133">
        <v>21113</v>
      </c>
      <c r="Q133">
        <v>3310</v>
      </c>
      <c r="R133">
        <v>5347</v>
      </c>
      <c r="S133">
        <v>2082</v>
      </c>
      <c r="T133" t="s">
        <v>493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3018</v>
      </c>
      <c r="B134">
        <v>1980</v>
      </c>
      <c r="C134" t="s">
        <v>191</v>
      </c>
      <c r="D134" t="s">
        <v>3019</v>
      </c>
      <c r="E134" t="str">
        <f t="shared" si="2"/>
        <v>City of Citrus</v>
      </c>
      <c r="F134">
        <v>528</v>
      </c>
      <c r="G134" t="s">
        <v>3020</v>
      </c>
      <c r="H134">
        <v>12450</v>
      </c>
      <c r="I134">
        <v>12450</v>
      </c>
      <c r="J134">
        <v>0</v>
      </c>
      <c r="K134">
        <v>0</v>
      </c>
      <c r="L134">
        <v>3769</v>
      </c>
      <c r="M134">
        <v>2810</v>
      </c>
      <c r="N134">
        <v>959</v>
      </c>
      <c r="O134">
        <v>64800</v>
      </c>
      <c r="P134">
        <v>3240</v>
      </c>
      <c r="Q134">
        <v>163</v>
      </c>
      <c r="R134">
        <v>403</v>
      </c>
      <c r="S134">
        <v>114</v>
      </c>
      <c r="T134" t="s">
        <v>3019</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3021</v>
      </c>
      <c r="B135">
        <v>1980</v>
      </c>
      <c r="C135" t="s">
        <v>191</v>
      </c>
      <c r="D135" t="s">
        <v>495</v>
      </c>
      <c r="E135" t="str">
        <f t="shared" si="2"/>
        <v>City of Citrus Heights</v>
      </c>
      <c r="F135">
        <v>530</v>
      </c>
      <c r="G135" t="s">
        <v>3022</v>
      </c>
      <c r="H135">
        <v>85911</v>
      </c>
      <c r="I135">
        <v>85911</v>
      </c>
      <c r="J135">
        <v>0</v>
      </c>
      <c r="K135">
        <v>0</v>
      </c>
      <c r="L135">
        <v>30871</v>
      </c>
      <c r="M135">
        <v>21261</v>
      </c>
      <c r="N135">
        <v>9610</v>
      </c>
      <c r="O135">
        <v>69000</v>
      </c>
      <c r="P135">
        <v>26731</v>
      </c>
      <c r="Q135">
        <v>2737</v>
      </c>
      <c r="R135">
        <v>1963</v>
      </c>
      <c r="S135">
        <v>1602</v>
      </c>
      <c r="T135" t="s">
        <v>495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3023</v>
      </c>
      <c r="B136">
        <v>1980</v>
      </c>
      <c r="C136" t="s">
        <v>191</v>
      </c>
      <c r="D136" t="s">
        <v>497</v>
      </c>
      <c r="E136" t="str">
        <f t="shared" si="2"/>
        <v>City of Claremont</v>
      </c>
      <c r="F136">
        <v>535</v>
      </c>
      <c r="G136" t="s">
        <v>3024</v>
      </c>
      <c r="H136">
        <v>30950</v>
      </c>
      <c r="I136">
        <v>30950</v>
      </c>
      <c r="J136">
        <v>0</v>
      </c>
      <c r="K136">
        <v>0</v>
      </c>
      <c r="L136">
        <v>9544</v>
      </c>
      <c r="M136">
        <v>6696</v>
      </c>
      <c r="N136">
        <v>2848</v>
      </c>
      <c r="O136">
        <v>103500</v>
      </c>
      <c r="P136">
        <v>8622</v>
      </c>
      <c r="Q136">
        <v>515</v>
      </c>
      <c r="R136">
        <v>797</v>
      </c>
      <c r="S136">
        <v>7</v>
      </c>
      <c r="T136" t="s">
        <v>497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3025</v>
      </c>
      <c r="B137">
        <v>1980</v>
      </c>
      <c r="C137" t="s">
        <v>191</v>
      </c>
      <c r="D137" t="s">
        <v>499</v>
      </c>
      <c r="E137" t="str">
        <f t="shared" si="2"/>
        <v>City of Clayton</v>
      </c>
      <c r="F137">
        <v>537</v>
      </c>
      <c r="G137" t="s">
        <v>3026</v>
      </c>
      <c r="H137">
        <v>4325</v>
      </c>
      <c r="I137">
        <v>4325</v>
      </c>
      <c r="J137">
        <v>0</v>
      </c>
      <c r="K137">
        <v>0</v>
      </c>
      <c r="L137">
        <v>1329</v>
      </c>
      <c r="M137">
        <v>1238</v>
      </c>
      <c r="N137">
        <v>91</v>
      </c>
      <c r="O137">
        <v>133300</v>
      </c>
      <c r="P137">
        <v>1346</v>
      </c>
      <c r="Q137">
        <v>19</v>
      </c>
      <c r="R137">
        <v>10</v>
      </c>
      <c r="S137">
        <v>2</v>
      </c>
      <c r="T137" t="s">
        <v>499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3027</v>
      </c>
      <c r="B138">
        <v>1980</v>
      </c>
      <c r="C138" t="s">
        <v>191</v>
      </c>
      <c r="D138" t="s">
        <v>3028</v>
      </c>
      <c r="E138" t="str">
        <f t="shared" si="2"/>
        <v>City of Clearlake Highlands-Clearlake Park</v>
      </c>
      <c r="F138">
        <v>539</v>
      </c>
      <c r="G138" t="s">
        <v>3029</v>
      </c>
      <c r="H138">
        <v>4983</v>
      </c>
      <c r="I138">
        <v>0</v>
      </c>
      <c r="J138">
        <v>4983</v>
      </c>
      <c r="K138">
        <v>0</v>
      </c>
      <c r="L138">
        <v>2307</v>
      </c>
      <c r="M138">
        <v>1605</v>
      </c>
      <c r="N138">
        <v>702</v>
      </c>
      <c r="O138">
        <v>42300</v>
      </c>
      <c r="P138">
        <v>1842</v>
      </c>
      <c r="Q138">
        <v>388</v>
      </c>
      <c r="R138">
        <v>67</v>
      </c>
      <c r="S138">
        <v>954</v>
      </c>
      <c r="T138" t="s">
        <v>3028</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3030</v>
      </c>
      <c r="B139">
        <v>1980</v>
      </c>
      <c r="C139" t="s">
        <v>191</v>
      </c>
      <c r="D139" t="s">
        <v>3031</v>
      </c>
      <c r="E139" t="str">
        <f t="shared" si="2"/>
        <v>City of Clearlake Oaks</v>
      </c>
      <c r="F139">
        <v>540</v>
      </c>
      <c r="G139" t="s">
        <v>3032</v>
      </c>
      <c r="H139">
        <v>1610</v>
      </c>
      <c r="I139">
        <v>0</v>
      </c>
      <c r="J139">
        <v>0</v>
      </c>
      <c r="K139">
        <v>1610</v>
      </c>
      <c r="L139">
        <v>748</v>
      </c>
      <c r="M139">
        <v>581</v>
      </c>
      <c r="N139">
        <v>167</v>
      </c>
      <c r="O139">
        <v>58600</v>
      </c>
      <c r="P139">
        <v>932</v>
      </c>
      <c r="Q139">
        <v>78</v>
      </c>
      <c r="R139">
        <v>2</v>
      </c>
      <c r="S139">
        <v>306</v>
      </c>
      <c r="T139" t="s">
        <v>3031</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3033</v>
      </c>
      <c r="B140">
        <v>1980</v>
      </c>
      <c r="C140" t="s">
        <v>191</v>
      </c>
      <c r="D140" t="s">
        <v>503</v>
      </c>
      <c r="E140" t="str">
        <f t="shared" si="2"/>
        <v>City of Cloverdale</v>
      </c>
      <c r="F140">
        <v>545</v>
      </c>
      <c r="G140" t="s">
        <v>3034</v>
      </c>
      <c r="H140">
        <v>3989</v>
      </c>
      <c r="I140">
        <v>0</v>
      </c>
      <c r="J140">
        <v>3989</v>
      </c>
      <c r="K140">
        <v>0</v>
      </c>
      <c r="L140">
        <v>1591</v>
      </c>
      <c r="M140">
        <v>995</v>
      </c>
      <c r="N140">
        <v>596</v>
      </c>
      <c r="O140">
        <v>66500</v>
      </c>
      <c r="P140">
        <v>1243</v>
      </c>
      <c r="Q140">
        <v>189</v>
      </c>
      <c r="R140">
        <v>86</v>
      </c>
      <c r="S140">
        <v>133</v>
      </c>
      <c r="T140" t="s">
        <v>503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3035</v>
      </c>
      <c r="B141">
        <v>1980</v>
      </c>
      <c r="C141" t="s">
        <v>191</v>
      </c>
      <c r="D141" t="s">
        <v>505</v>
      </c>
      <c r="E141" t="str">
        <f t="shared" si="2"/>
        <v>City of Clovis</v>
      </c>
      <c r="F141">
        <v>550</v>
      </c>
      <c r="G141" t="s">
        <v>3036</v>
      </c>
      <c r="H141">
        <v>33021</v>
      </c>
      <c r="I141">
        <v>33021</v>
      </c>
      <c r="J141">
        <v>0</v>
      </c>
      <c r="K141">
        <v>0</v>
      </c>
      <c r="L141">
        <v>12437</v>
      </c>
      <c r="M141">
        <v>6367</v>
      </c>
      <c r="N141">
        <v>6070</v>
      </c>
      <c r="O141">
        <v>66700</v>
      </c>
      <c r="P141">
        <v>8786</v>
      </c>
      <c r="Q141">
        <v>1303</v>
      </c>
      <c r="R141">
        <v>2589</v>
      </c>
      <c r="S141">
        <v>667</v>
      </c>
      <c r="T141" t="s">
        <v>505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3037</v>
      </c>
      <c r="B142">
        <v>1980</v>
      </c>
      <c r="C142" t="s">
        <v>191</v>
      </c>
      <c r="D142" t="s">
        <v>507</v>
      </c>
      <c r="E142" t="str">
        <f t="shared" si="2"/>
        <v>City of Coachella</v>
      </c>
      <c r="F142">
        <v>555</v>
      </c>
      <c r="G142" t="s">
        <v>3038</v>
      </c>
      <c r="H142">
        <v>9129</v>
      </c>
      <c r="I142">
        <v>0</v>
      </c>
      <c r="J142">
        <v>9129</v>
      </c>
      <c r="K142">
        <v>0</v>
      </c>
      <c r="L142">
        <v>2186</v>
      </c>
      <c r="M142">
        <v>1345</v>
      </c>
      <c r="N142">
        <v>841</v>
      </c>
      <c r="O142">
        <v>41800</v>
      </c>
      <c r="P142">
        <v>1601</v>
      </c>
      <c r="Q142">
        <v>485</v>
      </c>
      <c r="R142">
        <v>84</v>
      </c>
      <c r="S142">
        <v>127</v>
      </c>
      <c r="T142" t="s">
        <v>507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3039</v>
      </c>
      <c r="B143">
        <v>1980</v>
      </c>
      <c r="C143" t="s">
        <v>191</v>
      </c>
      <c r="D143" t="s">
        <v>509</v>
      </c>
      <c r="E143" t="str">
        <f t="shared" si="2"/>
        <v>City of Coalinga</v>
      </c>
      <c r="F143">
        <v>560</v>
      </c>
      <c r="G143" t="s">
        <v>3040</v>
      </c>
      <c r="H143">
        <v>6593</v>
      </c>
      <c r="I143">
        <v>0</v>
      </c>
      <c r="J143">
        <v>6593</v>
      </c>
      <c r="K143">
        <v>0</v>
      </c>
      <c r="L143">
        <v>2315</v>
      </c>
      <c r="M143">
        <v>1476</v>
      </c>
      <c r="N143">
        <v>839</v>
      </c>
      <c r="O143">
        <v>46700</v>
      </c>
      <c r="P143">
        <v>2057</v>
      </c>
      <c r="Q143">
        <v>242</v>
      </c>
      <c r="R143">
        <v>54</v>
      </c>
      <c r="S143">
        <v>96</v>
      </c>
      <c r="T143" t="s">
        <v>509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3041</v>
      </c>
      <c r="B144">
        <v>1980</v>
      </c>
      <c r="C144" t="s">
        <v>191</v>
      </c>
      <c r="D144" t="s">
        <v>511</v>
      </c>
      <c r="E144" t="str">
        <f t="shared" si="2"/>
        <v>City of Colfax</v>
      </c>
      <c r="F144">
        <v>565</v>
      </c>
      <c r="G144" t="s">
        <v>3042</v>
      </c>
      <c r="H144">
        <v>981</v>
      </c>
      <c r="I144">
        <v>0</v>
      </c>
      <c r="J144">
        <v>0</v>
      </c>
      <c r="K144">
        <v>981</v>
      </c>
      <c r="L144">
        <v>457</v>
      </c>
      <c r="M144">
        <v>188</v>
      </c>
      <c r="N144">
        <v>269</v>
      </c>
      <c r="O144">
        <v>56800</v>
      </c>
      <c r="P144">
        <v>352</v>
      </c>
      <c r="Q144">
        <v>59</v>
      </c>
      <c r="R144">
        <v>59</v>
      </c>
      <c r="S144">
        <v>15</v>
      </c>
      <c r="T144" t="s">
        <v>511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3043</v>
      </c>
      <c r="B145">
        <v>1980</v>
      </c>
      <c r="C145" t="s">
        <v>191</v>
      </c>
      <c r="D145" t="s">
        <v>3044</v>
      </c>
      <c r="E145" t="str">
        <f t="shared" si="2"/>
        <v>City of Colma</v>
      </c>
      <c r="F145">
        <v>575</v>
      </c>
      <c r="G145" t="s">
        <v>3045</v>
      </c>
      <c r="H145">
        <v>395</v>
      </c>
      <c r="I145">
        <v>395</v>
      </c>
      <c r="J145">
        <v>0</v>
      </c>
      <c r="K145">
        <v>0</v>
      </c>
      <c r="L145">
        <v>161</v>
      </c>
      <c r="M145">
        <v>54</v>
      </c>
      <c r="N145">
        <v>107</v>
      </c>
      <c r="O145">
        <v>75300</v>
      </c>
      <c r="P145">
        <v>119</v>
      </c>
      <c r="Q145">
        <v>47</v>
      </c>
      <c r="R145">
        <v>0</v>
      </c>
      <c r="S145">
        <v>0</v>
      </c>
      <c r="T145" t="s">
        <v>3044</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3046</v>
      </c>
      <c r="B146">
        <v>1980</v>
      </c>
      <c r="C146" t="s">
        <v>191</v>
      </c>
      <c r="D146" t="s">
        <v>513</v>
      </c>
      <c r="E146" t="str">
        <f t="shared" si="2"/>
        <v>City of Colton</v>
      </c>
      <c r="F146">
        <v>580</v>
      </c>
      <c r="G146" t="s">
        <v>3047</v>
      </c>
      <c r="H146">
        <v>21310</v>
      </c>
      <c r="I146">
        <v>21310</v>
      </c>
      <c r="J146">
        <v>0</v>
      </c>
      <c r="K146">
        <v>0</v>
      </c>
      <c r="L146">
        <v>7398</v>
      </c>
      <c r="M146">
        <v>4451</v>
      </c>
      <c r="N146">
        <v>2947</v>
      </c>
      <c r="O146">
        <v>42800</v>
      </c>
      <c r="P146">
        <v>6184</v>
      </c>
      <c r="Q146">
        <v>983</v>
      </c>
      <c r="R146">
        <v>759</v>
      </c>
      <c r="S146">
        <v>377</v>
      </c>
      <c r="T146" t="s">
        <v>513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3048</v>
      </c>
      <c r="B147">
        <v>1980</v>
      </c>
      <c r="C147" t="s">
        <v>191</v>
      </c>
      <c r="D147" t="s">
        <v>515</v>
      </c>
      <c r="E147" t="str">
        <f t="shared" si="2"/>
        <v>City of Colusa</v>
      </c>
      <c r="F147">
        <v>585</v>
      </c>
      <c r="G147" t="s">
        <v>3049</v>
      </c>
      <c r="H147">
        <v>4075</v>
      </c>
      <c r="I147">
        <v>0</v>
      </c>
      <c r="J147">
        <v>4075</v>
      </c>
      <c r="K147">
        <v>0</v>
      </c>
      <c r="L147">
        <v>1528</v>
      </c>
      <c r="M147">
        <v>935</v>
      </c>
      <c r="N147">
        <v>593</v>
      </c>
      <c r="O147">
        <v>49700</v>
      </c>
      <c r="P147">
        <v>1327</v>
      </c>
      <c r="Q147">
        <v>134</v>
      </c>
      <c r="R147">
        <v>114</v>
      </c>
      <c r="S147">
        <v>69</v>
      </c>
      <c r="T147" t="s">
        <v>515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3050</v>
      </c>
      <c r="B148">
        <v>1980</v>
      </c>
      <c r="C148" t="s">
        <v>191</v>
      </c>
      <c r="D148" t="s">
        <v>517</v>
      </c>
      <c r="E148" t="str">
        <f t="shared" si="2"/>
        <v>City of Commerce</v>
      </c>
      <c r="F148">
        <v>587</v>
      </c>
      <c r="G148" t="s">
        <v>3051</v>
      </c>
      <c r="H148">
        <v>10509</v>
      </c>
      <c r="I148">
        <v>10509</v>
      </c>
      <c r="J148">
        <v>0</v>
      </c>
      <c r="K148">
        <v>0</v>
      </c>
      <c r="L148">
        <v>2899</v>
      </c>
      <c r="M148">
        <v>1381</v>
      </c>
      <c r="N148">
        <v>1518</v>
      </c>
      <c r="O148">
        <v>60100</v>
      </c>
      <c r="P148">
        <v>2562</v>
      </c>
      <c r="Q148">
        <v>328</v>
      </c>
      <c r="R148">
        <v>76</v>
      </c>
      <c r="S148">
        <v>15</v>
      </c>
      <c r="T148" t="s">
        <v>517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3052</v>
      </c>
      <c r="B149">
        <v>1980</v>
      </c>
      <c r="C149" t="s">
        <v>191</v>
      </c>
      <c r="D149" t="s">
        <v>519</v>
      </c>
      <c r="E149" t="str">
        <f t="shared" si="2"/>
        <v>City of Compton</v>
      </c>
      <c r="F149">
        <v>590</v>
      </c>
      <c r="G149" t="s">
        <v>3053</v>
      </c>
      <c r="H149">
        <v>81286</v>
      </c>
      <c r="I149">
        <v>81286</v>
      </c>
      <c r="J149">
        <v>0</v>
      </c>
      <c r="K149">
        <v>0</v>
      </c>
      <c r="L149">
        <v>21488</v>
      </c>
      <c r="M149">
        <v>12565</v>
      </c>
      <c r="N149">
        <v>8923</v>
      </c>
      <c r="O149">
        <v>45900</v>
      </c>
      <c r="P149">
        <v>16704</v>
      </c>
      <c r="Q149">
        <v>4210</v>
      </c>
      <c r="R149">
        <v>1086</v>
      </c>
      <c r="S149">
        <v>374</v>
      </c>
      <c r="T149" t="s">
        <v>519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3054</v>
      </c>
      <c r="B150">
        <v>1980</v>
      </c>
      <c r="C150" t="s">
        <v>191</v>
      </c>
      <c r="D150" t="s">
        <v>521</v>
      </c>
      <c r="E150" t="str">
        <f t="shared" si="2"/>
        <v>City of Concord</v>
      </c>
      <c r="F150">
        <v>595</v>
      </c>
      <c r="G150" t="s">
        <v>3055</v>
      </c>
      <c r="H150">
        <v>103255</v>
      </c>
      <c r="I150">
        <v>103255</v>
      </c>
      <c r="J150">
        <v>0</v>
      </c>
      <c r="K150">
        <v>0</v>
      </c>
      <c r="L150">
        <v>38152</v>
      </c>
      <c r="M150">
        <v>23550</v>
      </c>
      <c r="N150">
        <v>14602</v>
      </c>
      <c r="O150">
        <v>91600</v>
      </c>
      <c r="P150">
        <v>28390</v>
      </c>
      <c r="Q150">
        <v>3280</v>
      </c>
      <c r="R150">
        <v>6000</v>
      </c>
      <c r="S150">
        <v>1818</v>
      </c>
      <c r="T150" t="s">
        <v>521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3056</v>
      </c>
      <c r="B151">
        <v>1980</v>
      </c>
      <c r="C151" t="s">
        <v>191</v>
      </c>
      <c r="D151" t="s">
        <v>523</v>
      </c>
      <c r="E151" t="str">
        <f t="shared" si="2"/>
        <v>City of Corcoran</v>
      </c>
      <c r="F151">
        <v>600</v>
      </c>
      <c r="G151" t="s">
        <v>3057</v>
      </c>
      <c r="H151">
        <v>6454</v>
      </c>
      <c r="I151">
        <v>0</v>
      </c>
      <c r="J151">
        <v>6454</v>
      </c>
      <c r="K151">
        <v>0</v>
      </c>
      <c r="L151">
        <v>2040</v>
      </c>
      <c r="M151">
        <v>1320</v>
      </c>
      <c r="N151">
        <v>720</v>
      </c>
      <c r="O151">
        <v>35100</v>
      </c>
      <c r="P151">
        <v>1825</v>
      </c>
      <c r="Q151">
        <v>200</v>
      </c>
      <c r="R151">
        <v>26</v>
      </c>
      <c r="S151">
        <v>75</v>
      </c>
      <c r="T151" t="s">
        <v>523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3058</v>
      </c>
      <c r="B152">
        <v>1980</v>
      </c>
      <c r="C152" t="s">
        <v>191</v>
      </c>
      <c r="D152" t="s">
        <v>525</v>
      </c>
      <c r="E152" t="str">
        <f t="shared" si="2"/>
        <v>City of Corning</v>
      </c>
      <c r="F152">
        <v>605</v>
      </c>
      <c r="G152" t="s">
        <v>3059</v>
      </c>
      <c r="H152">
        <v>4745</v>
      </c>
      <c r="I152">
        <v>0</v>
      </c>
      <c r="J152">
        <v>4745</v>
      </c>
      <c r="K152">
        <v>0</v>
      </c>
      <c r="L152">
        <v>1850</v>
      </c>
      <c r="M152">
        <v>1257</v>
      </c>
      <c r="N152">
        <v>593</v>
      </c>
      <c r="O152">
        <v>40400</v>
      </c>
      <c r="P152">
        <v>1589</v>
      </c>
      <c r="Q152">
        <v>167</v>
      </c>
      <c r="R152">
        <v>87</v>
      </c>
      <c r="S152">
        <v>127</v>
      </c>
      <c r="T152" t="s">
        <v>525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3060</v>
      </c>
      <c r="B153">
        <v>1980</v>
      </c>
      <c r="C153" t="s">
        <v>191</v>
      </c>
      <c r="D153" t="s">
        <v>527</v>
      </c>
      <c r="E153" t="str">
        <f t="shared" si="2"/>
        <v>City of Corona</v>
      </c>
      <c r="F153">
        <v>610</v>
      </c>
      <c r="G153" t="s">
        <v>3061</v>
      </c>
      <c r="H153">
        <v>37791</v>
      </c>
      <c r="I153">
        <v>37791</v>
      </c>
      <c r="J153">
        <v>0</v>
      </c>
      <c r="K153">
        <v>0</v>
      </c>
      <c r="L153">
        <v>11964</v>
      </c>
      <c r="M153">
        <v>8052</v>
      </c>
      <c r="N153">
        <v>3912</v>
      </c>
      <c r="O153">
        <v>77500</v>
      </c>
      <c r="P153">
        <v>9873</v>
      </c>
      <c r="Q153">
        <v>1394</v>
      </c>
      <c r="R153">
        <v>615</v>
      </c>
      <c r="S153">
        <v>645</v>
      </c>
      <c r="T153" t="s">
        <v>527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3062</v>
      </c>
      <c r="B154">
        <v>1980</v>
      </c>
      <c r="C154" t="s">
        <v>191</v>
      </c>
      <c r="D154" t="s">
        <v>529</v>
      </c>
      <c r="E154" t="str">
        <f t="shared" si="2"/>
        <v>City of Coronado</v>
      </c>
      <c r="F154">
        <v>615</v>
      </c>
      <c r="G154" t="s">
        <v>3063</v>
      </c>
      <c r="H154">
        <v>16859</v>
      </c>
      <c r="I154">
        <v>16859</v>
      </c>
      <c r="J154">
        <v>0</v>
      </c>
      <c r="K154">
        <v>0</v>
      </c>
      <c r="L154">
        <v>6823</v>
      </c>
      <c r="M154">
        <v>3021</v>
      </c>
      <c r="N154">
        <v>3802</v>
      </c>
      <c r="O154">
        <v>171800</v>
      </c>
      <c r="P154">
        <v>5764</v>
      </c>
      <c r="Q154">
        <v>584</v>
      </c>
      <c r="R154">
        <v>1784</v>
      </c>
      <c r="S154">
        <v>13</v>
      </c>
      <c r="T154" t="s">
        <v>529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3064</v>
      </c>
      <c r="B155">
        <v>1980</v>
      </c>
      <c r="C155" t="s">
        <v>191</v>
      </c>
      <c r="D155" t="s">
        <v>531</v>
      </c>
      <c r="E155" t="str">
        <f t="shared" si="2"/>
        <v>City of Corte Madera</v>
      </c>
      <c r="F155">
        <v>620</v>
      </c>
      <c r="G155" t="s">
        <v>3065</v>
      </c>
      <c r="H155">
        <v>8074</v>
      </c>
      <c r="I155">
        <v>8074</v>
      </c>
      <c r="J155">
        <v>0</v>
      </c>
      <c r="K155">
        <v>0</v>
      </c>
      <c r="L155">
        <v>3223</v>
      </c>
      <c r="M155">
        <v>2215</v>
      </c>
      <c r="N155">
        <v>1008</v>
      </c>
      <c r="O155">
        <v>140000</v>
      </c>
      <c r="P155">
        <v>2830</v>
      </c>
      <c r="Q155">
        <v>221</v>
      </c>
      <c r="R155">
        <v>240</v>
      </c>
      <c r="S155">
        <v>1</v>
      </c>
      <c r="T155" t="s">
        <v>531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3066</v>
      </c>
      <c r="B156">
        <v>1980</v>
      </c>
      <c r="C156" t="s">
        <v>191</v>
      </c>
      <c r="D156" t="s">
        <v>533</v>
      </c>
      <c r="E156" t="str">
        <f t="shared" si="2"/>
        <v>City of Costa Mesa</v>
      </c>
      <c r="F156">
        <v>625</v>
      </c>
      <c r="G156" t="s">
        <v>3067</v>
      </c>
      <c r="H156">
        <v>82562</v>
      </c>
      <c r="I156">
        <v>82562</v>
      </c>
      <c r="J156">
        <v>0</v>
      </c>
      <c r="K156">
        <v>0</v>
      </c>
      <c r="L156">
        <v>32637</v>
      </c>
      <c r="M156">
        <v>13873</v>
      </c>
      <c r="N156">
        <v>18764</v>
      </c>
      <c r="O156">
        <v>108400</v>
      </c>
      <c r="P156">
        <v>19575</v>
      </c>
      <c r="Q156">
        <v>6832</v>
      </c>
      <c r="R156">
        <v>6599</v>
      </c>
      <c r="S156">
        <v>969</v>
      </c>
      <c r="T156" t="s">
        <v>533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3068</v>
      </c>
      <c r="B157">
        <v>1980</v>
      </c>
      <c r="C157" t="s">
        <v>191</v>
      </c>
      <c r="D157" t="s">
        <v>535</v>
      </c>
      <c r="E157" t="str">
        <f t="shared" si="2"/>
        <v>City of Cotati</v>
      </c>
      <c r="F157">
        <v>628</v>
      </c>
      <c r="G157" t="s">
        <v>3069</v>
      </c>
      <c r="H157">
        <v>3475</v>
      </c>
      <c r="I157">
        <v>3475</v>
      </c>
      <c r="J157">
        <v>0</v>
      </c>
      <c r="K157">
        <v>0</v>
      </c>
      <c r="L157">
        <v>1373</v>
      </c>
      <c r="M157">
        <v>556</v>
      </c>
      <c r="N157">
        <v>817</v>
      </c>
      <c r="O157">
        <v>78000</v>
      </c>
      <c r="P157">
        <v>953</v>
      </c>
      <c r="Q157">
        <v>159</v>
      </c>
      <c r="R157">
        <v>231</v>
      </c>
      <c r="S157">
        <v>93</v>
      </c>
      <c r="T157" t="s">
        <v>535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3070</v>
      </c>
      <c r="B158">
        <v>1980</v>
      </c>
      <c r="C158" t="s">
        <v>191</v>
      </c>
      <c r="D158" t="s">
        <v>3071</v>
      </c>
      <c r="E158" t="str">
        <f t="shared" si="2"/>
        <v>City of Cottonwood</v>
      </c>
      <c r="F158">
        <v>631</v>
      </c>
      <c r="G158" t="s">
        <v>3072</v>
      </c>
      <c r="H158">
        <v>1553</v>
      </c>
      <c r="I158">
        <v>0</v>
      </c>
      <c r="J158">
        <v>0</v>
      </c>
      <c r="K158">
        <v>1553</v>
      </c>
      <c r="L158">
        <v>606</v>
      </c>
      <c r="M158">
        <v>423</v>
      </c>
      <c r="N158">
        <v>183</v>
      </c>
      <c r="O158">
        <v>44300</v>
      </c>
      <c r="P158">
        <v>441</v>
      </c>
      <c r="Q158">
        <v>58</v>
      </c>
      <c r="R158">
        <v>5</v>
      </c>
      <c r="S158">
        <v>146</v>
      </c>
      <c r="T158" t="s">
        <v>3071</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3073</v>
      </c>
      <c r="B159">
        <v>1980</v>
      </c>
      <c r="C159" t="s">
        <v>191</v>
      </c>
      <c r="D159" t="s">
        <v>3074</v>
      </c>
      <c r="E159" t="str">
        <f t="shared" si="2"/>
        <v>City of Country Club</v>
      </c>
      <c r="F159">
        <v>633</v>
      </c>
      <c r="G159" t="s">
        <v>3075</v>
      </c>
      <c r="H159">
        <v>9585</v>
      </c>
      <c r="I159">
        <v>9585</v>
      </c>
      <c r="J159">
        <v>0</v>
      </c>
      <c r="K159">
        <v>0</v>
      </c>
      <c r="L159">
        <v>3686</v>
      </c>
      <c r="M159">
        <v>2916</v>
      </c>
      <c r="N159">
        <v>770</v>
      </c>
      <c r="O159">
        <v>46700</v>
      </c>
      <c r="P159">
        <v>3679</v>
      </c>
      <c r="Q159">
        <v>111</v>
      </c>
      <c r="R159">
        <v>38</v>
      </c>
      <c r="S159">
        <v>3</v>
      </c>
      <c r="T159" t="s">
        <v>3074</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3076</v>
      </c>
      <c r="B160">
        <v>1980</v>
      </c>
      <c r="C160" t="s">
        <v>191</v>
      </c>
      <c r="D160" t="s">
        <v>3077</v>
      </c>
      <c r="E160" t="str">
        <f t="shared" si="2"/>
        <v>City of Covelo</v>
      </c>
      <c r="F160">
        <v>634</v>
      </c>
      <c r="G160" t="s">
        <v>3078</v>
      </c>
      <c r="H160">
        <v>1448</v>
      </c>
      <c r="I160">
        <v>0</v>
      </c>
      <c r="J160">
        <v>0</v>
      </c>
      <c r="K160">
        <v>1448</v>
      </c>
      <c r="L160">
        <v>490</v>
      </c>
      <c r="M160">
        <v>334</v>
      </c>
      <c r="N160">
        <v>156</v>
      </c>
      <c r="O160">
        <v>50600</v>
      </c>
      <c r="P160">
        <v>409</v>
      </c>
      <c r="Q160">
        <v>38</v>
      </c>
      <c r="R160">
        <v>2</v>
      </c>
      <c r="S160">
        <v>118</v>
      </c>
      <c r="T160" t="s">
        <v>3077</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3079</v>
      </c>
      <c r="B161">
        <v>1980</v>
      </c>
      <c r="C161" t="s">
        <v>191</v>
      </c>
      <c r="D161" t="s">
        <v>537</v>
      </c>
      <c r="E161" t="str">
        <f t="shared" si="2"/>
        <v>City of Covina</v>
      </c>
      <c r="F161">
        <v>635</v>
      </c>
      <c r="G161" t="s">
        <v>3080</v>
      </c>
      <c r="H161">
        <v>33751</v>
      </c>
      <c r="I161">
        <v>33751</v>
      </c>
      <c r="J161">
        <v>0</v>
      </c>
      <c r="K161">
        <v>0</v>
      </c>
      <c r="L161">
        <v>12213</v>
      </c>
      <c r="M161">
        <v>7605</v>
      </c>
      <c r="N161">
        <v>4608</v>
      </c>
      <c r="O161">
        <v>84700</v>
      </c>
      <c r="P161">
        <v>9159</v>
      </c>
      <c r="Q161">
        <v>1443</v>
      </c>
      <c r="R161">
        <v>1654</v>
      </c>
      <c r="S161">
        <v>357</v>
      </c>
      <c r="T161" t="s">
        <v>537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3081</v>
      </c>
      <c r="B162">
        <v>1980</v>
      </c>
      <c r="C162" t="s">
        <v>191</v>
      </c>
      <c r="D162" t="s">
        <v>539</v>
      </c>
      <c r="E162" t="str">
        <f t="shared" si="2"/>
        <v>City of Crescent City</v>
      </c>
      <c r="F162">
        <v>640</v>
      </c>
      <c r="G162" t="s">
        <v>3082</v>
      </c>
      <c r="H162">
        <v>3075</v>
      </c>
      <c r="I162">
        <v>0</v>
      </c>
      <c r="J162">
        <v>3075</v>
      </c>
      <c r="K162">
        <v>0</v>
      </c>
      <c r="L162">
        <v>1214</v>
      </c>
      <c r="M162">
        <v>529</v>
      </c>
      <c r="N162">
        <v>685</v>
      </c>
      <c r="O162">
        <v>47100</v>
      </c>
      <c r="P162">
        <v>774</v>
      </c>
      <c r="Q162">
        <v>261</v>
      </c>
      <c r="R162">
        <v>242</v>
      </c>
      <c r="S162">
        <v>17</v>
      </c>
      <c r="T162" t="s">
        <v>539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3083</v>
      </c>
      <c r="B163">
        <v>1980</v>
      </c>
      <c r="C163" t="s">
        <v>191</v>
      </c>
      <c r="D163" t="s">
        <v>3084</v>
      </c>
      <c r="E163" t="str">
        <f t="shared" si="2"/>
        <v>City of Crescent North</v>
      </c>
      <c r="F163">
        <v>647</v>
      </c>
      <c r="G163" t="s">
        <v>3085</v>
      </c>
      <c r="H163">
        <v>2846</v>
      </c>
      <c r="I163">
        <v>0</v>
      </c>
      <c r="J163">
        <v>2846</v>
      </c>
      <c r="K163">
        <v>0</v>
      </c>
      <c r="L163">
        <v>1071</v>
      </c>
      <c r="M163">
        <v>734</v>
      </c>
      <c r="N163">
        <v>337</v>
      </c>
      <c r="O163">
        <v>41500</v>
      </c>
      <c r="P163">
        <v>1021</v>
      </c>
      <c r="Q163">
        <v>69</v>
      </c>
      <c r="R163">
        <v>7</v>
      </c>
      <c r="S163">
        <v>72</v>
      </c>
      <c r="T163" t="s">
        <v>3084</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3086</v>
      </c>
      <c r="B164">
        <v>1980</v>
      </c>
      <c r="C164" t="s">
        <v>191</v>
      </c>
      <c r="D164" t="s">
        <v>3087</v>
      </c>
      <c r="E164" t="str">
        <f t="shared" si="2"/>
        <v>City of Crestline</v>
      </c>
      <c r="F164">
        <v>649</v>
      </c>
      <c r="G164" t="s">
        <v>3088</v>
      </c>
      <c r="H164">
        <v>6715</v>
      </c>
      <c r="I164">
        <v>0</v>
      </c>
      <c r="J164">
        <v>6715</v>
      </c>
      <c r="K164">
        <v>0</v>
      </c>
      <c r="L164">
        <v>2475</v>
      </c>
      <c r="M164">
        <v>1859</v>
      </c>
      <c r="N164">
        <v>616</v>
      </c>
      <c r="O164">
        <v>69500</v>
      </c>
      <c r="P164">
        <v>4977</v>
      </c>
      <c r="Q164">
        <v>268</v>
      </c>
      <c r="R164">
        <v>41</v>
      </c>
      <c r="S164">
        <v>126</v>
      </c>
      <c r="T164" t="s">
        <v>3087</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3089</v>
      </c>
      <c r="B165">
        <v>1980</v>
      </c>
      <c r="C165" t="s">
        <v>191</v>
      </c>
      <c r="D165" t="s">
        <v>3090</v>
      </c>
      <c r="E165" t="str">
        <f t="shared" si="2"/>
        <v>City of Cudahy</v>
      </c>
      <c r="F165">
        <v>658</v>
      </c>
      <c r="G165" t="s">
        <v>3091</v>
      </c>
      <c r="H165">
        <v>17984</v>
      </c>
      <c r="I165">
        <v>17984</v>
      </c>
      <c r="J165">
        <v>0</v>
      </c>
      <c r="K165">
        <v>0</v>
      </c>
      <c r="L165">
        <v>5071</v>
      </c>
      <c r="M165">
        <v>939</v>
      </c>
      <c r="N165">
        <v>4132</v>
      </c>
      <c r="O165">
        <v>62800</v>
      </c>
      <c r="P165">
        <v>2912</v>
      </c>
      <c r="Q165">
        <v>842</v>
      </c>
      <c r="R165">
        <v>1157</v>
      </c>
      <c r="S165">
        <v>347</v>
      </c>
      <c r="T165" t="s">
        <v>3090</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3092</v>
      </c>
      <c r="B166">
        <v>1980</v>
      </c>
      <c r="C166" t="s">
        <v>191</v>
      </c>
      <c r="D166" t="s">
        <v>541</v>
      </c>
      <c r="E166" t="str">
        <f t="shared" si="2"/>
        <v>City of Culver City</v>
      </c>
      <c r="F166">
        <v>665</v>
      </c>
      <c r="G166" t="s">
        <v>3093</v>
      </c>
      <c r="H166">
        <v>38139</v>
      </c>
      <c r="I166">
        <v>38139</v>
      </c>
      <c r="J166">
        <v>0</v>
      </c>
      <c r="K166">
        <v>0</v>
      </c>
      <c r="L166">
        <v>15910</v>
      </c>
      <c r="M166">
        <v>8859</v>
      </c>
      <c r="N166">
        <v>7051</v>
      </c>
      <c r="O166">
        <v>118400</v>
      </c>
      <c r="P166">
        <v>10678</v>
      </c>
      <c r="Q166">
        <v>2243</v>
      </c>
      <c r="R166">
        <v>3608</v>
      </c>
      <c r="S166">
        <v>173</v>
      </c>
      <c r="T166" t="s">
        <v>541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3094</v>
      </c>
      <c r="B167">
        <v>1980</v>
      </c>
      <c r="C167" t="s">
        <v>191</v>
      </c>
      <c r="D167" t="s">
        <v>543</v>
      </c>
      <c r="E167" t="str">
        <f t="shared" si="2"/>
        <v>City of Cupertino</v>
      </c>
      <c r="F167">
        <v>670</v>
      </c>
      <c r="G167" t="s">
        <v>3095</v>
      </c>
      <c r="H167">
        <v>34015</v>
      </c>
      <c r="I167">
        <v>34015</v>
      </c>
      <c r="J167">
        <v>0</v>
      </c>
      <c r="K167">
        <v>0</v>
      </c>
      <c r="L167">
        <v>12284</v>
      </c>
      <c r="M167">
        <v>7652</v>
      </c>
      <c r="N167">
        <v>4632</v>
      </c>
      <c r="O167">
        <v>143800</v>
      </c>
      <c r="P167">
        <v>10043</v>
      </c>
      <c r="Q167">
        <v>1361</v>
      </c>
      <c r="R167">
        <v>1134</v>
      </c>
      <c r="S167">
        <v>12</v>
      </c>
      <c r="T167" t="s">
        <v>543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3096</v>
      </c>
      <c r="B168">
        <v>1980</v>
      </c>
      <c r="C168" t="s">
        <v>191</v>
      </c>
      <c r="D168" t="s">
        <v>3097</v>
      </c>
      <c r="E168" t="str">
        <f t="shared" si="2"/>
        <v>City of Cutler</v>
      </c>
      <c r="F168">
        <v>675</v>
      </c>
      <c r="G168" t="s">
        <v>3098</v>
      </c>
      <c r="H168">
        <v>3149</v>
      </c>
      <c r="I168">
        <v>0</v>
      </c>
      <c r="J168">
        <v>3149</v>
      </c>
      <c r="K168">
        <v>0</v>
      </c>
      <c r="L168">
        <v>770</v>
      </c>
      <c r="M168">
        <v>435</v>
      </c>
      <c r="N168">
        <v>335</v>
      </c>
      <c r="O168">
        <v>34600</v>
      </c>
      <c r="P168">
        <v>679</v>
      </c>
      <c r="Q168">
        <v>97</v>
      </c>
      <c r="R168">
        <v>21</v>
      </c>
      <c r="S168">
        <v>2</v>
      </c>
      <c r="T168" t="s">
        <v>3097</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3099</v>
      </c>
      <c r="B169">
        <v>1980</v>
      </c>
      <c r="C169" t="s">
        <v>191</v>
      </c>
      <c r="D169" t="s">
        <v>3100</v>
      </c>
      <c r="E169" t="str">
        <f t="shared" si="2"/>
        <v>City of Cutten</v>
      </c>
      <c r="F169">
        <v>680</v>
      </c>
      <c r="G169" t="s">
        <v>3101</v>
      </c>
      <c r="H169">
        <v>2375</v>
      </c>
      <c r="I169">
        <v>0</v>
      </c>
      <c r="J169">
        <v>0</v>
      </c>
      <c r="K169">
        <v>2375</v>
      </c>
      <c r="L169">
        <v>905</v>
      </c>
      <c r="M169">
        <v>557</v>
      </c>
      <c r="N169">
        <v>348</v>
      </c>
      <c r="O169">
        <v>62400</v>
      </c>
      <c r="P169">
        <v>754</v>
      </c>
      <c r="Q169">
        <v>171</v>
      </c>
      <c r="R169">
        <v>0</v>
      </c>
      <c r="S169">
        <v>2</v>
      </c>
      <c r="T169" t="s">
        <v>3100</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3102</v>
      </c>
      <c r="B170">
        <v>1980</v>
      </c>
      <c r="C170" t="s">
        <v>191</v>
      </c>
      <c r="D170" t="s">
        <v>545</v>
      </c>
      <c r="E170" t="str">
        <f t="shared" si="2"/>
        <v>City of Cypress</v>
      </c>
      <c r="F170">
        <v>685</v>
      </c>
      <c r="G170" t="s">
        <v>3103</v>
      </c>
      <c r="H170">
        <v>40391</v>
      </c>
      <c r="I170">
        <v>40391</v>
      </c>
      <c r="J170">
        <v>0</v>
      </c>
      <c r="K170">
        <v>0</v>
      </c>
      <c r="L170">
        <v>12668</v>
      </c>
      <c r="M170">
        <v>9352</v>
      </c>
      <c r="N170">
        <v>3316</v>
      </c>
      <c r="O170">
        <v>112300</v>
      </c>
      <c r="P170">
        <v>10744</v>
      </c>
      <c r="Q170">
        <v>324</v>
      </c>
      <c r="R170">
        <v>1542</v>
      </c>
      <c r="S170">
        <v>312</v>
      </c>
      <c r="T170" t="s">
        <v>545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3104</v>
      </c>
      <c r="B171">
        <v>1980</v>
      </c>
      <c r="C171" t="s">
        <v>191</v>
      </c>
      <c r="D171" t="s">
        <v>547</v>
      </c>
      <c r="E171" t="str">
        <f t="shared" si="2"/>
        <v>City of Daly City</v>
      </c>
      <c r="F171">
        <v>700</v>
      </c>
      <c r="G171" t="s">
        <v>3105</v>
      </c>
      <c r="H171">
        <v>78519</v>
      </c>
      <c r="I171">
        <v>78519</v>
      </c>
      <c r="J171">
        <v>0</v>
      </c>
      <c r="K171">
        <v>0</v>
      </c>
      <c r="L171">
        <v>27072</v>
      </c>
      <c r="M171">
        <v>15751</v>
      </c>
      <c r="N171">
        <v>11321</v>
      </c>
      <c r="O171">
        <v>96800</v>
      </c>
      <c r="P171">
        <v>20058</v>
      </c>
      <c r="Q171">
        <v>3207</v>
      </c>
      <c r="R171">
        <v>4082</v>
      </c>
      <c r="S171">
        <v>464</v>
      </c>
      <c r="T171" t="s">
        <v>547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3106</v>
      </c>
      <c r="B172">
        <v>1980</v>
      </c>
      <c r="C172" t="s">
        <v>191</v>
      </c>
      <c r="D172" t="s">
        <v>549</v>
      </c>
      <c r="E172" t="str">
        <f t="shared" si="2"/>
        <v>City of Dana Point</v>
      </c>
      <c r="F172">
        <v>705</v>
      </c>
      <c r="G172" t="s">
        <v>3107</v>
      </c>
      <c r="H172">
        <v>10602</v>
      </c>
      <c r="I172">
        <v>10602</v>
      </c>
      <c r="J172">
        <v>0</v>
      </c>
      <c r="K172">
        <v>0</v>
      </c>
      <c r="L172">
        <v>4494</v>
      </c>
      <c r="M172">
        <v>1949</v>
      </c>
      <c r="N172">
        <v>2545</v>
      </c>
      <c r="O172">
        <v>144400</v>
      </c>
      <c r="P172">
        <v>2916</v>
      </c>
      <c r="Q172">
        <v>1755</v>
      </c>
      <c r="R172">
        <v>328</v>
      </c>
      <c r="S172">
        <v>94</v>
      </c>
      <c r="T172" t="s">
        <v>549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3108</v>
      </c>
      <c r="B173">
        <v>1980</v>
      </c>
      <c r="C173" t="s">
        <v>191</v>
      </c>
      <c r="D173" t="s">
        <v>551</v>
      </c>
      <c r="E173" t="str">
        <f t="shared" si="2"/>
        <v>City of Danville</v>
      </c>
      <c r="F173">
        <v>706</v>
      </c>
      <c r="G173" t="s">
        <v>3109</v>
      </c>
      <c r="H173">
        <v>26446</v>
      </c>
      <c r="I173">
        <v>26446</v>
      </c>
      <c r="J173">
        <v>0</v>
      </c>
      <c r="K173">
        <v>0</v>
      </c>
      <c r="L173">
        <v>8357</v>
      </c>
      <c r="M173">
        <v>7379</v>
      </c>
      <c r="N173">
        <v>978</v>
      </c>
      <c r="O173">
        <v>165700</v>
      </c>
      <c r="P173">
        <v>8251</v>
      </c>
      <c r="Q173">
        <v>249</v>
      </c>
      <c r="R173">
        <v>194</v>
      </c>
      <c r="S173">
        <v>2</v>
      </c>
      <c r="T173" t="s">
        <v>551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3110</v>
      </c>
      <c r="B174">
        <v>1980</v>
      </c>
      <c r="C174" t="s">
        <v>191</v>
      </c>
      <c r="D174" t="s">
        <v>553</v>
      </c>
      <c r="E174" t="str">
        <f t="shared" si="2"/>
        <v>City of Davis</v>
      </c>
      <c r="F174">
        <v>715</v>
      </c>
      <c r="G174" t="s">
        <v>3111</v>
      </c>
      <c r="H174">
        <v>36640</v>
      </c>
      <c r="I174">
        <v>0</v>
      </c>
      <c r="J174">
        <v>36640</v>
      </c>
      <c r="K174">
        <v>0</v>
      </c>
      <c r="L174">
        <v>14041</v>
      </c>
      <c r="M174">
        <v>6145</v>
      </c>
      <c r="N174">
        <v>7896</v>
      </c>
      <c r="O174">
        <v>83700</v>
      </c>
      <c r="P174">
        <v>9988</v>
      </c>
      <c r="Q174">
        <v>1128</v>
      </c>
      <c r="R174">
        <v>3124</v>
      </c>
      <c r="S174">
        <v>312</v>
      </c>
      <c r="T174" t="s">
        <v>553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3112</v>
      </c>
      <c r="B175">
        <v>1980</v>
      </c>
      <c r="C175" t="s">
        <v>191</v>
      </c>
      <c r="D175" t="s">
        <v>3113</v>
      </c>
      <c r="E175" t="str">
        <f t="shared" si="2"/>
        <v>City of Deer Park</v>
      </c>
      <c r="F175">
        <v>716</v>
      </c>
      <c r="G175" t="s">
        <v>3114</v>
      </c>
      <c r="H175">
        <v>1454</v>
      </c>
      <c r="I175">
        <v>0</v>
      </c>
      <c r="J175">
        <v>0</v>
      </c>
      <c r="K175">
        <v>1454</v>
      </c>
      <c r="L175">
        <v>556</v>
      </c>
      <c r="M175">
        <v>331</v>
      </c>
      <c r="N175">
        <v>225</v>
      </c>
      <c r="O175">
        <v>105500</v>
      </c>
      <c r="P175">
        <v>454</v>
      </c>
      <c r="Q175">
        <v>114</v>
      </c>
      <c r="R175">
        <v>3</v>
      </c>
      <c r="S175">
        <v>11</v>
      </c>
      <c r="T175" t="s">
        <v>3113</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3115</v>
      </c>
      <c r="B176">
        <v>1980</v>
      </c>
      <c r="C176" t="s">
        <v>191</v>
      </c>
      <c r="D176" t="s">
        <v>3116</v>
      </c>
      <c r="E176" t="str">
        <f t="shared" si="2"/>
        <v>City of Del Aire</v>
      </c>
      <c r="F176">
        <v>717</v>
      </c>
      <c r="G176" t="s">
        <v>3117</v>
      </c>
      <c r="H176">
        <v>8487</v>
      </c>
      <c r="I176">
        <v>8487</v>
      </c>
      <c r="J176">
        <v>0</v>
      </c>
      <c r="K176">
        <v>0</v>
      </c>
      <c r="L176">
        <v>2947</v>
      </c>
      <c r="M176">
        <v>2307</v>
      </c>
      <c r="N176">
        <v>640</v>
      </c>
      <c r="O176">
        <v>86200</v>
      </c>
      <c r="P176">
        <v>2823</v>
      </c>
      <c r="Q176">
        <v>111</v>
      </c>
      <c r="R176">
        <v>68</v>
      </c>
      <c r="S176">
        <v>0</v>
      </c>
      <c r="T176" t="s">
        <v>3116</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3118</v>
      </c>
      <c r="B177">
        <v>1980</v>
      </c>
      <c r="C177" t="s">
        <v>191</v>
      </c>
      <c r="D177" t="s">
        <v>555</v>
      </c>
      <c r="E177" t="str">
        <f t="shared" si="2"/>
        <v>City of Delano</v>
      </c>
      <c r="F177">
        <v>725</v>
      </c>
      <c r="G177" t="s">
        <v>3119</v>
      </c>
      <c r="H177">
        <v>16491</v>
      </c>
      <c r="I177">
        <v>0</v>
      </c>
      <c r="J177">
        <v>16491</v>
      </c>
      <c r="K177">
        <v>0</v>
      </c>
      <c r="L177">
        <v>4912</v>
      </c>
      <c r="M177">
        <v>2904</v>
      </c>
      <c r="N177">
        <v>2008</v>
      </c>
      <c r="O177">
        <v>45200</v>
      </c>
      <c r="P177">
        <v>3967</v>
      </c>
      <c r="Q177">
        <v>689</v>
      </c>
      <c r="R177">
        <v>260</v>
      </c>
      <c r="S177">
        <v>210</v>
      </c>
      <c r="T177" t="s">
        <v>555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3120</v>
      </c>
      <c r="B178">
        <v>1980</v>
      </c>
      <c r="C178" t="s">
        <v>191</v>
      </c>
      <c r="D178" t="s">
        <v>3121</v>
      </c>
      <c r="E178" t="str">
        <f t="shared" si="2"/>
        <v>City of Delhi</v>
      </c>
      <c r="F178">
        <v>730</v>
      </c>
      <c r="G178" t="s">
        <v>3122</v>
      </c>
      <c r="H178">
        <v>2832</v>
      </c>
      <c r="I178">
        <v>0</v>
      </c>
      <c r="J178">
        <v>2832</v>
      </c>
      <c r="K178">
        <v>0</v>
      </c>
      <c r="L178">
        <v>902</v>
      </c>
      <c r="M178">
        <v>660</v>
      </c>
      <c r="N178">
        <v>242</v>
      </c>
      <c r="O178">
        <v>44100</v>
      </c>
      <c r="P178">
        <v>797</v>
      </c>
      <c r="Q178">
        <v>74</v>
      </c>
      <c r="R178">
        <v>2</v>
      </c>
      <c r="S178">
        <v>92</v>
      </c>
      <c r="T178" t="s">
        <v>3121</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3123</v>
      </c>
      <c r="B179">
        <v>1980</v>
      </c>
      <c r="C179" t="s">
        <v>191</v>
      </c>
      <c r="D179" t="s">
        <v>3124</v>
      </c>
      <c r="E179" t="str">
        <f t="shared" si="2"/>
        <v>City of Del Mar</v>
      </c>
      <c r="F179">
        <v>735</v>
      </c>
      <c r="G179" t="s">
        <v>3125</v>
      </c>
      <c r="H179">
        <v>5017</v>
      </c>
      <c r="I179">
        <v>5017</v>
      </c>
      <c r="J179">
        <v>0</v>
      </c>
      <c r="K179">
        <v>0</v>
      </c>
      <c r="L179">
        <v>2253</v>
      </c>
      <c r="M179">
        <v>1037</v>
      </c>
      <c r="N179">
        <v>1216</v>
      </c>
      <c r="O179">
        <v>200100</v>
      </c>
      <c r="P179">
        <v>1662</v>
      </c>
      <c r="Q179">
        <v>273</v>
      </c>
      <c r="R179">
        <v>471</v>
      </c>
      <c r="S179">
        <v>42</v>
      </c>
      <c r="T179" t="s">
        <v>3124</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3126</v>
      </c>
      <c r="B180">
        <v>1980</v>
      </c>
      <c r="C180" t="s">
        <v>191</v>
      </c>
      <c r="D180" t="s">
        <v>3127</v>
      </c>
      <c r="E180" t="str">
        <f t="shared" si="2"/>
        <v>City of Del Rey</v>
      </c>
      <c r="F180">
        <v>752</v>
      </c>
      <c r="G180" t="s">
        <v>3128</v>
      </c>
      <c r="H180">
        <v>1126</v>
      </c>
      <c r="I180">
        <v>0</v>
      </c>
      <c r="J180">
        <v>0</v>
      </c>
      <c r="K180">
        <v>1126</v>
      </c>
      <c r="L180">
        <v>284</v>
      </c>
      <c r="M180">
        <v>166</v>
      </c>
      <c r="N180">
        <v>118</v>
      </c>
      <c r="O180">
        <v>35000</v>
      </c>
      <c r="P180">
        <v>218</v>
      </c>
      <c r="Q180">
        <v>62</v>
      </c>
      <c r="R180">
        <v>15</v>
      </c>
      <c r="S180">
        <v>2</v>
      </c>
      <c r="T180" t="s">
        <v>3127</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3129</v>
      </c>
      <c r="B181">
        <v>1980</v>
      </c>
      <c r="C181" t="s">
        <v>191</v>
      </c>
      <c r="D181" t="s">
        <v>3130</v>
      </c>
      <c r="E181" t="str">
        <f t="shared" si="2"/>
        <v>City of Del Rey Oaks</v>
      </c>
      <c r="F181">
        <v>755</v>
      </c>
      <c r="G181" t="s">
        <v>3131</v>
      </c>
      <c r="H181">
        <v>1557</v>
      </c>
      <c r="I181">
        <v>1557</v>
      </c>
      <c r="J181">
        <v>0</v>
      </c>
      <c r="K181">
        <v>0</v>
      </c>
      <c r="L181">
        <v>567</v>
      </c>
      <c r="M181">
        <v>476</v>
      </c>
      <c r="N181">
        <v>91</v>
      </c>
      <c r="O181">
        <v>93100</v>
      </c>
      <c r="P181">
        <v>562</v>
      </c>
      <c r="Q181">
        <v>15</v>
      </c>
      <c r="R181">
        <v>0</v>
      </c>
      <c r="S181">
        <v>0</v>
      </c>
      <c r="T181" t="s">
        <v>3130</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3132</v>
      </c>
      <c r="B182">
        <v>1980</v>
      </c>
      <c r="C182" t="s">
        <v>191</v>
      </c>
      <c r="D182" t="s">
        <v>3133</v>
      </c>
      <c r="E182" t="str">
        <f t="shared" si="2"/>
        <v>City of Denair</v>
      </c>
      <c r="F182">
        <v>760</v>
      </c>
      <c r="G182" t="s">
        <v>3134</v>
      </c>
      <c r="H182">
        <v>2892</v>
      </c>
      <c r="I182">
        <v>0</v>
      </c>
      <c r="J182">
        <v>2892</v>
      </c>
      <c r="K182">
        <v>0</v>
      </c>
      <c r="L182">
        <v>907</v>
      </c>
      <c r="M182">
        <v>733</v>
      </c>
      <c r="N182">
        <v>174</v>
      </c>
      <c r="O182">
        <v>58700</v>
      </c>
      <c r="P182">
        <v>853</v>
      </c>
      <c r="Q182">
        <v>26</v>
      </c>
      <c r="R182">
        <v>23</v>
      </c>
      <c r="S182">
        <v>57</v>
      </c>
      <c r="T182" t="s">
        <v>3133</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3135</v>
      </c>
      <c r="B183">
        <v>1980</v>
      </c>
      <c r="C183" t="s">
        <v>191</v>
      </c>
      <c r="D183" t="s">
        <v>557</v>
      </c>
      <c r="E183" t="str">
        <f t="shared" si="2"/>
        <v>City of Desert Hot Springs</v>
      </c>
      <c r="F183">
        <v>765</v>
      </c>
      <c r="G183" t="s">
        <v>3136</v>
      </c>
      <c r="H183">
        <v>5941</v>
      </c>
      <c r="I183">
        <v>0</v>
      </c>
      <c r="J183">
        <v>5941</v>
      </c>
      <c r="K183">
        <v>0</v>
      </c>
      <c r="L183">
        <v>2683</v>
      </c>
      <c r="M183">
        <v>1602</v>
      </c>
      <c r="N183">
        <v>1081</v>
      </c>
      <c r="O183">
        <v>57100</v>
      </c>
      <c r="P183">
        <v>2279</v>
      </c>
      <c r="Q183">
        <v>762</v>
      </c>
      <c r="R183">
        <v>155</v>
      </c>
      <c r="S183">
        <v>186</v>
      </c>
      <c r="T183" t="s">
        <v>557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3137</v>
      </c>
      <c r="B184">
        <v>1980</v>
      </c>
      <c r="C184" t="s">
        <v>191</v>
      </c>
      <c r="D184" t="s">
        <v>3138</v>
      </c>
      <c r="E184" t="str">
        <f t="shared" si="2"/>
        <v>City of Desert View Highlands</v>
      </c>
      <c r="F184">
        <v>767</v>
      </c>
      <c r="G184" t="s">
        <v>3139</v>
      </c>
      <c r="H184">
        <v>2175</v>
      </c>
      <c r="I184">
        <v>0</v>
      </c>
      <c r="J184">
        <v>0</v>
      </c>
      <c r="K184">
        <v>2175</v>
      </c>
      <c r="L184">
        <v>727</v>
      </c>
      <c r="M184">
        <v>586</v>
      </c>
      <c r="N184">
        <v>141</v>
      </c>
      <c r="O184">
        <v>66800</v>
      </c>
      <c r="P184">
        <v>719</v>
      </c>
      <c r="Q184">
        <v>33</v>
      </c>
      <c r="R184">
        <v>2</v>
      </c>
      <c r="S184">
        <v>0</v>
      </c>
      <c r="T184" t="s">
        <v>3138</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3140</v>
      </c>
      <c r="B185">
        <v>1980</v>
      </c>
      <c r="C185" t="s">
        <v>191</v>
      </c>
      <c r="D185" t="s">
        <v>559</v>
      </c>
      <c r="E185" t="str">
        <f t="shared" si="2"/>
        <v>City of Diamond Bar</v>
      </c>
      <c r="F185">
        <v>771</v>
      </c>
      <c r="G185" t="s">
        <v>3141</v>
      </c>
      <c r="H185">
        <v>28045</v>
      </c>
      <c r="I185">
        <v>28045</v>
      </c>
      <c r="J185">
        <v>0</v>
      </c>
      <c r="K185">
        <v>0</v>
      </c>
      <c r="L185">
        <v>8362</v>
      </c>
      <c r="M185">
        <v>7472</v>
      </c>
      <c r="N185">
        <v>890</v>
      </c>
      <c r="O185">
        <v>106400</v>
      </c>
      <c r="P185">
        <v>8075</v>
      </c>
      <c r="Q185">
        <v>391</v>
      </c>
      <c r="R185">
        <v>428</v>
      </c>
      <c r="S185">
        <v>3</v>
      </c>
      <c r="T185" t="s">
        <v>559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3142</v>
      </c>
      <c r="B186">
        <v>1980</v>
      </c>
      <c r="C186" t="s">
        <v>191</v>
      </c>
      <c r="D186" t="s">
        <v>3143</v>
      </c>
      <c r="E186" t="str">
        <f t="shared" si="2"/>
        <v>City of Diamond Springs</v>
      </c>
      <c r="F186">
        <v>773</v>
      </c>
      <c r="G186" t="s">
        <v>3144</v>
      </c>
      <c r="H186">
        <v>2287</v>
      </c>
      <c r="I186">
        <v>0</v>
      </c>
      <c r="J186">
        <v>0</v>
      </c>
      <c r="K186">
        <v>2287</v>
      </c>
      <c r="L186">
        <v>876</v>
      </c>
      <c r="M186">
        <v>697</v>
      </c>
      <c r="N186">
        <v>179</v>
      </c>
      <c r="O186">
        <v>66800</v>
      </c>
      <c r="P186">
        <v>680</v>
      </c>
      <c r="Q186">
        <v>33</v>
      </c>
      <c r="R186">
        <v>0</v>
      </c>
      <c r="S186">
        <v>216</v>
      </c>
      <c r="T186" t="s">
        <v>3143</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3145</v>
      </c>
      <c r="B187">
        <v>1980</v>
      </c>
      <c r="C187" t="s">
        <v>191</v>
      </c>
      <c r="D187" t="s">
        <v>561</v>
      </c>
      <c r="E187" t="str">
        <f t="shared" si="2"/>
        <v>City of Dinuba</v>
      </c>
      <c r="F187">
        <v>775</v>
      </c>
      <c r="G187" t="s">
        <v>3146</v>
      </c>
      <c r="H187">
        <v>9907</v>
      </c>
      <c r="I187">
        <v>0</v>
      </c>
      <c r="J187">
        <v>9907</v>
      </c>
      <c r="K187">
        <v>0</v>
      </c>
      <c r="L187">
        <v>3182</v>
      </c>
      <c r="M187">
        <v>2002</v>
      </c>
      <c r="N187">
        <v>1180</v>
      </c>
      <c r="O187">
        <v>46400</v>
      </c>
      <c r="P187">
        <v>2707</v>
      </c>
      <c r="Q187">
        <v>367</v>
      </c>
      <c r="R187">
        <v>196</v>
      </c>
      <c r="S187">
        <v>91</v>
      </c>
      <c r="T187" t="s">
        <v>561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3147</v>
      </c>
      <c r="B188">
        <v>1980</v>
      </c>
      <c r="C188" t="s">
        <v>191</v>
      </c>
      <c r="D188" t="s">
        <v>3148</v>
      </c>
      <c r="E188" t="str">
        <f t="shared" si="2"/>
        <v>City of Discovery Bay</v>
      </c>
      <c r="F188">
        <v>777</v>
      </c>
      <c r="G188" t="s">
        <v>3149</v>
      </c>
      <c r="H188">
        <v>1326</v>
      </c>
      <c r="I188">
        <v>0</v>
      </c>
      <c r="J188">
        <v>0</v>
      </c>
      <c r="K188">
        <v>1326</v>
      </c>
      <c r="L188">
        <v>466</v>
      </c>
      <c r="M188">
        <v>435</v>
      </c>
      <c r="N188">
        <v>31</v>
      </c>
      <c r="O188">
        <v>133200</v>
      </c>
      <c r="P188">
        <v>628</v>
      </c>
      <c r="Q188">
        <v>11</v>
      </c>
      <c r="R188">
        <v>0</v>
      </c>
      <c r="S188">
        <v>0</v>
      </c>
      <c r="T188" t="s">
        <v>3148</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3150</v>
      </c>
      <c r="B189">
        <v>1980</v>
      </c>
      <c r="C189" t="s">
        <v>191</v>
      </c>
      <c r="D189" t="s">
        <v>563</v>
      </c>
      <c r="E189" t="str">
        <f t="shared" si="2"/>
        <v>City of Dixon</v>
      </c>
      <c r="F189">
        <v>780</v>
      </c>
      <c r="G189" t="s">
        <v>3151</v>
      </c>
      <c r="H189">
        <v>7541</v>
      </c>
      <c r="I189">
        <v>0</v>
      </c>
      <c r="J189">
        <v>7541</v>
      </c>
      <c r="K189">
        <v>0</v>
      </c>
      <c r="L189">
        <v>2426</v>
      </c>
      <c r="M189">
        <v>1717</v>
      </c>
      <c r="N189">
        <v>709</v>
      </c>
      <c r="O189">
        <v>64500</v>
      </c>
      <c r="P189">
        <v>2218</v>
      </c>
      <c r="Q189">
        <v>239</v>
      </c>
      <c r="R189">
        <v>124</v>
      </c>
      <c r="S189">
        <v>33</v>
      </c>
      <c r="T189" t="s">
        <v>563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3152</v>
      </c>
      <c r="B190">
        <v>1980</v>
      </c>
      <c r="C190" t="s">
        <v>191</v>
      </c>
      <c r="D190" t="s">
        <v>565</v>
      </c>
      <c r="E190" t="str">
        <f t="shared" si="2"/>
        <v>City of Dorris</v>
      </c>
      <c r="F190">
        <v>785</v>
      </c>
      <c r="G190" t="s">
        <v>3153</v>
      </c>
      <c r="H190">
        <v>836</v>
      </c>
      <c r="I190">
        <v>0</v>
      </c>
      <c r="J190">
        <v>0</v>
      </c>
      <c r="K190">
        <v>836</v>
      </c>
      <c r="L190">
        <v>331</v>
      </c>
      <c r="M190">
        <v>236</v>
      </c>
      <c r="N190">
        <v>95</v>
      </c>
      <c r="O190">
        <v>30300</v>
      </c>
      <c r="P190">
        <v>308</v>
      </c>
      <c r="Q190">
        <v>24</v>
      </c>
      <c r="R190">
        <v>1</v>
      </c>
      <c r="S190">
        <v>44</v>
      </c>
      <c r="T190" t="s">
        <v>565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3154</v>
      </c>
      <c r="B191">
        <v>1980</v>
      </c>
      <c r="C191" t="s">
        <v>191</v>
      </c>
      <c r="D191" t="s">
        <v>567</v>
      </c>
      <c r="E191" t="str">
        <f t="shared" si="2"/>
        <v>City of Dos Palos</v>
      </c>
      <c r="F191">
        <v>790</v>
      </c>
      <c r="G191" t="s">
        <v>3155</v>
      </c>
      <c r="H191">
        <v>3123</v>
      </c>
      <c r="I191">
        <v>0</v>
      </c>
      <c r="J191">
        <v>3123</v>
      </c>
      <c r="K191">
        <v>0</v>
      </c>
      <c r="L191">
        <v>1091</v>
      </c>
      <c r="M191">
        <v>717</v>
      </c>
      <c r="N191">
        <v>374</v>
      </c>
      <c r="O191">
        <v>44300</v>
      </c>
      <c r="P191">
        <v>1061</v>
      </c>
      <c r="Q191">
        <v>77</v>
      </c>
      <c r="R191">
        <v>35</v>
      </c>
      <c r="S191">
        <v>7</v>
      </c>
      <c r="T191" t="s">
        <v>567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3156</v>
      </c>
      <c r="B192">
        <v>1980</v>
      </c>
      <c r="C192" t="s">
        <v>191</v>
      </c>
      <c r="D192" t="s">
        <v>569</v>
      </c>
      <c r="E192" t="str">
        <f t="shared" si="2"/>
        <v>City of Downey</v>
      </c>
      <c r="F192">
        <v>795</v>
      </c>
      <c r="G192" t="s">
        <v>3157</v>
      </c>
      <c r="H192">
        <v>82602</v>
      </c>
      <c r="I192">
        <v>82602</v>
      </c>
      <c r="J192">
        <v>0</v>
      </c>
      <c r="K192">
        <v>0</v>
      </c>
      <c r="L192">
        <v>32667</v>
      </c>
      <c r="M192">
        <v>17423</v>
      </c>
      <c r="N192">
        <v>15244</v>
      </c>
      <c r="O192">
        <v>88400</v>
      </c>
      <c r="P192">
        <v>22886</v>
      </c>
      <c r="Q192">
        <v>2912</v>
      </c>
      <c r="R192">
        <v>7630</v>
      </c>
      <c r="S192">
        <v>250</v>
      </c>
      <c r="T192" t="s">
        <v>569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3158</v>
      </c>
      <c r="B193">
        <v>1980</v>
      </c>
      <c r="C193" t="s">
        <v>191</v>
      </c>
      <c r="D193" t="s">
        <v>571</v>
      </c>
      <c r="E193" t="str">
        <f t="shared" si="2"/>
        <v>City of Duarte</v>
      </c>
      <c r="F193">
        <v>800</v>
      </c>
      <c r="G193" t="s">
        <v>3159</v>
      </c>
      <c r="H193">
        <v>16766</v>
      </c>
      <c r="I193">
        <v>16766</v>
      </c>
      <c r="J193">
        <v>0</v>
      </c>
      <c r="K193">
        <v>0</v>
      </c>
      <c r="L193">
        <v>5494</v>
      </c>
      <c r="M193">
        <v>3886</v>
      </c>
      <c r="N193">
        <v>1608</v>
      </c>
      <c r="O193">
        <v>69000</v>
      </c>
      <c r="P193">
        <v>4558</v>
      </c>
      <c r="Q193">
        <v>346</v>
      </c>
      <c r="R193">
        <v>621</v>
      </c>
      <c r="S193">
        <v>211</v>
      </c>
      <c r="T193" t="s">
        <v>571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3160</v>
      </c>
      <c r="B194">
        <v>1980</v>
      </c>
      <c r="C194" t="s">
        <v>191</v>
      </c>
      <c r="D194" t="s">
        <v>573</v>
      </c>
      <c r="E194" t="str">
        <f t="shared" si="2"/>
        <v>City of Dublin</v>
      </c>
      <c r="F194">
        <v>802</v>
      </c>
      <c r="G194" t="s">
        <v>3161</v>
      </c>
      <c r="H194">
        <v>13496</v>
      </c>
      <c r="I194">
        <v>13496</v>
      </c>
      <c r="J194">
        <v>0</v>
      </c>
      <c r="K194">
        <v>0</v>
      </c>
      <c r="L194">
        <v>3954</v>
      </c>
      <c r="M194">
        <v>3003</v>
      </c>
      <c r="N194">
        <v>951</v>
      </c>
      <c r="O194">
        <v>89400</v>
      </c>
      <c r="P194">
        <v>3761</v>
      </c>
      <c r="Q194">
        <v>242</v>
      </c>
      <c r="R194">
        <v>128</v>
      </c>
      <c r="S194">
        <v>2</v>
      </c>
      <c r="T194" t="s">
        <v>573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3162</v>
      </c>
      <c r="B195">
        <v>1980</v>
      </c>
      <c r="C195" t="s">
        <v>191</v>
      </c>
      <c r="D195" t="s">
        <v>575</v>
      </c>
      <c r="E195" t="str">
        <f t="shared" si="2"/>
        <v>City of Dunsmuir</v>
      </c>
      <c r="F195">
        <v>805</v>
      </c>
      <c r="G195" t="s">
        <v>3163</v>
      </c>
      <c r="H195">
        <v>2253</v>
      </c>
      <c r="I195">
        <v>0</v>
      </c>
      <c r="J195">
        <v>0</v>
      </c>
      <c r="K195">
        <v>2253</v>
      </c>
      <c r="L195">
        <v>956</v>
      </c>
      <c r="M195">
        <v>571</v>
      </c>
      <c r="N195">
        <v>385</v>
      </c>
      <c r="O195">
        <v>50000</v>
      </c>
      <c r="P195">
        <v>731</v>
      </c>
      <c r="Q195">
        <v>225</v>
      </c>
      <c r="R195">
        <v>89</v>
      </c>
      <c r="S195">
        <v>31</v>
      </c>
      <c r="T195" t="s">
        <v>575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3164</v>
      </c>
      <c r="B196">
        <v>1980</v>
      </c>
      <c r="C196" t="s">
        <v>191</v>
      </c>
      <c r="D196" t="s">
        <v>3165</v>
      </c>
      <c r="E196" t="str">
        <f t="shared" si="2"/>
        <v>City of Eagle Mountain</v>
      </c>
      <c r="F196">
        <v>807</v>
      </c>
      <c r="G196" t="s">
        <v>3166</v>
      </c>
      <c r="H196">
        <v>1890</v>
      </c>
      <c r="I196">
        <v>0</v>
      </c>
      <c r="J196">
        <v>0</v>
      </c>
      <c r="K196">
        <v>1890</v>
      </c>
      <c r="L196">
        <v>514</v>
      </c>
      <c r="M196">
        <v>155</v>
      </c>
      <c r="N196">
        <v>359</v>
      </c>
      <c r="O196">
        <v>20800</v>
      </c>
      <c r="P196">
        <v>375</v>
      </c>
      <c r="Q196">
        <v>22</v>
      </c>
      <c r="R196">
        <v>1</v>
      </c>
      <c r="S196">
        <v>179</v>
      </c>
      <c r="T196" t="s">
        <v>3165</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3167</v>
      </c>
      <c r="B197">
        <v>1980</v>
      </c>
      <c r="C197" t="s">
        <v>191</v>
      </c>
      <c r="D197" t="s">
        <v>3168</v>
      </c>
      <c r="E197" t="str">
        <f t="shared" ref="E197:E260" si="3">_xlfn.CONCAT("City of ",D197)</f>
        <v>City of Earlimart</v>
      </c>
      <c r="F197">
        <v>810</v>
      </c>
      <c r="G197" t="s">
        <v>3169</v>
      </c>
      <c r="H197">
        <v>4578</v>
      </c>
      <c r="I197">
        <v>0</v>
      </c>
      <c r="J197">
        <v>4578</v>
      </c>
      <c r="K197">
        <v>0</v>
      </c>
      <c r="L197">
        <v>1172</v>
      </c>
      <c r="M197">
        <v>682</v>
      </c>
      <c r="N197">
        <v>490</v>
      </c>
      <c r="O197">
        <v>30400</v>
      </c>
      <c r="P197">
        <v>926</v>
      </c>
      <c r="Q197">
        <v>179</v>
      </c>
      <c r="R197">
        <v>29</v>
      </c>
      <c r="S197">
        <v>90</v>
      </c>
      <c r="T197" t="s">
        <v>3168</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3170</v>
      </c>
      <c r="B198">
        <v>1980</v>
      </c>
      <c r="C198" t="s">
        <v>191</v>
      </c>
      <c r="D198" t="s">
        <v>3171</v>
      </c>
      <c r="E198" t="str">
        <f t="shared" si="3"/>
        <v>City of East Blythe</v>
      </c>
      <c r="F198">
        <v>811</v>
      </c>
      <c r="G198" t="s">
        <v>3172</v>
      </c>
      <c r="H198">
        <v>1660</v>
      </c>
      <c r="I198">
        <v>0</v>
      </c>
      <c r="J198">
        <v>0</v>
      </c>
      <c r="K198">
        <v>1660</v>
      </c>
      <c r="L198">
        <v>543</v>
      </c>
      <c r="M198">
        <v>252</v>
      </c>
      <c r="N198">
        <v>291</v>
      </c>
      <c r="O198">
        <v>29700</v>
      </c>
      <c r="P198">
        <v>325</v>
      </c>
      <c r="Q198">
        <v>60</v>
      </c>
      <c r="R198">
        <v>132</v>
      </c>
      <c r="S198">
        <v>145</v>
      </c>
      <c r="T198" t="s">
        <v>3171</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3173</v>
      </c>
      <c r="B199">
        <v>1980</v>
      </c>
      <c r="C199" t="s">
        <v>191</v>
      </c>
      <c r="D199" t="s">
        <v>3174</v>
      </c>
      <c r="E199" t="str">
        <f t="shared" si="3"/>
        <v>City of East Compton</v>
      </c>
      <c r="F199">
        <v>812</v>
      </c>
      <c r="G199" t="s">
        <v>3175</v>
      </c>
      <c r="H199">
        <v>6435</v>
      </c>
      <c r="I199">
        <v>6435</v>
      </c>
      <c r="J199">
        <v>0</v>
      </c>
      <c r="K199">
        <v>0</v>
      </c>
      <c r="L199">
        <v>1695</v>
      </c>
      <c r="M199">
        <v>932</v>
      </c>
      <c r="N199">
        <v>763</v>
      </c>
      <c r="O199">
        <v>44600</v>
      </c>
      <c r="P199">
        <v>1373</v>
      </c>
      <c r="Q199">
        <v>345</v>
      </c>
      <c r="R199">
        <v>58</v>
      </c>
      <c r="S199">
        <v>1</v>
      </c>
      <c r="T199" t="s">
        <v>3174</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3176</v>
      </c>
      <c r="B200">
        <v>1980</v>
      </c>
      <c r="C200" t="s">
        <v>191</v>
      </c>
      <c r="D200" t="s">
        <v>3177</v>
      </c>
      <c r="E200" t="str">
        <f t="shared" si="3"/>
        <v>City of East Hemet</v>
      </c>
      <c r="F200">
        <v>814</v>
      </c>
      <c r="G200" t="s">
        <v>3178</v>
      </c>
      <c r="H200">
        <v>14712</v>
      </c>
      <c r="I200">
        <v>14712</v>
      </c>
      <c r="J200">
        <v>0</v>
      </c>
      <c r="K200">
        <v>0</v>
      </c>
      <c r="L200">
        <v>5328</v>
      </c>
      <c r="M200">
        <v>3824</v>
      </c>
      <c r="N200">
        <v>1504</v>
      </c>
      <c r="O200">
        <v>66700</v>
      </c>
      <c r="P200">
        <v>4757</v>
      </c>
      <c r="Q200">
        <v>499</v>
      </c>
      <c r="R200">
        <v>294</v>
      </c>
      <c r="S200">
        <v>89</v>
      </c>
      <c r="T200" t="s">
        <v>3177</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3179</v>
      </c>
      <c r="B201">
        <v>1980</v>
      </c>
      <c r="C201" t="s">
        <v>191</v>
      </c>
      <c r="D201" t="s">
        <v>3180</v>
      </c>
      <c r="E201" t="str">
        <f t="shared" si="3"/>
        <v>City of East La Mirada</v>
      </c>
      <c r="F201">
        <v>818</v>
      </c>
      <c r="G201" t="s">
        <v>3181</v>
      </c>
      <c r="H201">
        <v>9688</v>
      </c>
      <c r="I201">
        <v>9688</v>
      </c>
      <c r="J201">
        <v>0</v>
      </c>
      <c r="K201">
        <v>0</v>
      </c>
      <c r="L201">
        <v>3336</v>
      </c>
      <c r="M201">
        <v>2228</v>
      </c>
      <c r="N201">
        <v>1108</v>
      </c>
      <c r="O201">
        <v>89200</v>
      </c>
      <c r="P201">
        <v>2511</v>
      </c>
      <c r="Q201">
        <v>202</v>
      </c>
      <c r="R201">
        <v>660</v>
      </c>
      <c r="S201">
        <v>3</v>
      </c>
      <c r="T201" t="s">
        <v>3180</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3182</v>
      </c>
      <c r="B202">
        <v>1980</v>
      </c>
      <c r="C202" t="s">
        <v>191</v>
      </c>
      <c r="D202" t="s">
        <v>3183</v>
      </c>
      <c r="E202" t="str">
        <f t="shared" si="3"/>
        <v>City of East Los Angeles</v>
      </c>
      <c r="F202">
        <v>820</v>
      </c>
      <c r="G202" t="s">
        <v>3184</v>
      </c>
      <c r="H202">
        <v>110017</v>
      </c>
      <c r="I202">
        <v>110017</v>
      </c>
      <c r="J202">
        <v>0</v>
      </c>
      <c r="K202">
        <v>0</v>
      </c>
      <c r="L202">
        <v>29064</v>
      </c>
      <c r="M202">
        <v>11415</v>
      </c>
      <c r="N202">
        <v>17649</v>
      </c>
      <c r="O202">
        <v>55600</v>
      </c>
      <c r="P202">
        <v>24245</v>
      </c>
      <c r="Q202">
        <v>4755</v>
      </c>
      <c r="R202">
        <v>855</v>
      </c>
      <c r="S202">
        <v>31</v>
      </c>
      <c r="T202" t="s">
        <v>3183</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3185</v>
      </c>
      <c r="B203">
        <v>1980</v>
      </c>
      <c r="C203" t="s">
        <v>191</v>
      </c>
      <c r="D203" t="s">
        <v>3186</v>
      </c>
      <c r="E203" t="str">
        <f t="shared" si="3"/>
        <v>City of Easton</v>
      </c>
      <c r="F203">
        <v>825</v>
      </c>
      <c r="G203" t="s">
        <v>3187</v>
      </c>
      <c r="H203">
        <v>1710</v>
      </c>
      <c r="I203">
        <v>0</v>
      </c>
      <c r="J203">
        <v>0</v>
      </c>
      <c r="K203">
        <v>1710</v>
      </c>
      <c r="L203">
        <v>571</v>
      </c>
      <c r="M203">
        <v>427</v>
      </c>
      <c r="N203">
        <v>144</v>
      </c>
      <c r="O203">
        <v>55900</v>
      </c>
      <c r="P203">
        <v>529</v>
      </c>
      <c r="Q203">
        <v>49</v>
      </c>
      <c r="R203">
        <v>1</v>
      </c>
      <c r="S203">
        <v>10</v>
      </c>
      <c r="T203" t="s">
        <v>3186</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3188</v>
      </c>
      <c r="B204">
        <v>1980</v>
      </c>
      <c r="C204" t="s">
        <v>191</v>
      </c>
      <c r="D204" t="s">
        <v>3189</v>
      </c>
      <c r="E204" t="str">
        <f t="shared" si="3"/>
        <v>City of East Palo Alto</v>
      </c>
      <c r="F204">
        <v>827</v>
      </c>
      <c r="G204" t="s">
        <v>3190</v>
      </c>
      <c r="H204">
        <v>18191</v>
      </c>
      <c r="I204">
        <v>18191</v>
      </c>
      <c r="J204">
        <v>0</v>
      </c>
      <c r="K204">
        <v>0</v>
      </c>
      <c r="L204">
        <v>6476</v>
      </c>
      <c r="M204">
        <v>2912</v>
      </c>
      <c r="N204">
        <v>3564</v>
      </c>
      <c r="O204">
        <v>61800</v>
      </c>
      <c r="P204">
        <v>4127</v>
      </c>
      <c r="Q204">
        <v>655</v>
      </c>
      <c r="R204">
        <v>1840</v>
      </c>
      <c r="S204">
        <v>159</v>
      </c>
      <c r="T204" t="s">
        <v>3189</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3191</v>
      </c>
      <c r="B205">
        <v>1980</v>
      </c>
      <c r="C205" t="s">
        <v>191</v>
      </c>
      <c r="D205" t="s">
        <v>3192</v>
      </c>
      <c r="E205" t="str">
        <f t="shared" si="3"/>
        <v>City of East Porterville</v>
      </c>
      <c r="F205">
        <v>830</v>
      </c>
      <c r="G205" t="s">
        <v>3193</v>
      </c>
      <c r="H205">
        <v>5218</v>
      </c>
      <c r="I205">
        <v>0</v>
      </c>
      <c r="J205">
        <v>5218</v>
      </c>
      <c r="K205">
        <v>0</v>
      </c>
      <c r="L205">
        <v>1645</v>
      </c>
      <c r="M205">
        <v>975</v>
      </c>
      <c r="N205">
        <v>670</v>
      </c>
      <c r="O205">
        <v>32000</v>
      </c>
      <c r="P205">
        <v>1347</v>
      </c>
      <c r="Q205">
        <v>254</v>
      </c>
      <c r="R205">
        <v>18</v>
      </c>
      <c r="S205">
        <v>158</v>
      </c>
      <c r="T205" t="s">
        <v>3192</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3194</v>
      </c>
      <c r="B206">
        <v>1980</v>
      </c>
      <c r="C206" t="s">
        <v>191</v>
      </c>
      <c r="D206" t="s">
        <v>3195</v>
      </c>
      <c r="E206" t="str">
        <f t="shared" si="3"/>
        <v>City of Edgemont</v>
      </c>
      <c r="F206">
        <v>844</v>
      </c>
      <c r="G206" t="s">
        <v>3196</v>
      </c>
      <c r="H206">
        <v>5215</v>
      </c>
      <c r="I206">
        <v>5215</v>
      </c>
      <c r="J206">
        <v>0</v>
      </c>
      <c r="K206">
        <v>0</v>
      </c>
      <c r="L206">
        <v>1796</v>
      </c>
      <c r="M206">
        <v>681</v>
      </c>
      <c r="N206">
        <v>1115</v>
      </c>
      <c r="O206">
        <v>58100</v>
      </c>
      <c r="P206">
        <v>1322</v>
      </c>
      <c r="Q206">
        <v>458</v>
      </c>
      <c r="R206">
        <v>195</v>
      </c>
      <c r="S206">
        <v>66</v>
      </c>
      <c r="T206" t="s">
        <v>3195</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3197</v>
      </c>
      <c r="B207">
        <v>1980</v>
      </c>
      <c r="C207" t="s">
        <v>191</v>
      </c>
      <c r="D207" t="s">
        <v>3198</v>
      </c>
      <c r="E207" t="str">
        <f t="shared" si="3"/>
        <v>City of Edwards AFB</v>
      </c>
      <c r="F207">
        <v>847</v>
      </c>
      <c r="G207" t="s">
        <v>3199</v>
      </c>
      <c r="H207">
        <v>8554</v>
      </c>
      <c r="I207">
        <v>0</v>
      </c>
      <c r="J207">
        <v>8554</v>
      </c>
      <c r="K207">
        <v>0</v>
      </c>
      <c r="L207">
        <v>2157</v>
      </c>
      <c r="M207">
        <v>125</v>
      </c>
      <c r="N207">
        <v>2032</v>
      </c>
      <c r="O207">
        <v>33500</v>
      </c>
      <c r="P207">
        <v>2003</v>
      </c>
      <c r="Q207">
        <v>187</v>
      </c>
      <c r="R207">
        <v>80</v>
      </c>
      <c r="S207">
        <v>81</v>
      </c>
      <c r="T207" t="s">
        <v>3198</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3200</v>
      </c>
      <c r="B208">
        <v>1980</v>
      </c>
      <c r="C208" t="s">
        <v>191</v>
      </c>
      <c r="D208" t="s">
        <v>579</v>
      </c>
      <c r="E208" t="str">
        <f t="shared" si="3"/>
        <v>City of El Cajon</v>
      </c>
      <c r="F208">
        <v>850</v>
      </c>
      <c r="G208" t="s">
        <v>3201</v>
      </c>
      <c r="H208">
        <v>73892</v>
      </c>
      <c r="I208">
        <v>73892</v>
      </c>
      <c r="J208">
        <v>0</v>
      </c>
      <c r="K208">
        <v>0</v>
      </c>
      <c r="L208">
        <v>28464</v>
      </c>
      <c r="M208">
        <v>12353</v>
      </c>
      <c r="N208">
        <v>16111</v>
      </c>
      <c r="O208">
        <v>87300</v>
      </c>
      <c r="P208">
        <v>15832</v>
      </c>
      <c r="Q208">
        <v>2299</v>
      </c>
      <c r="R208">
        <v>9832</v>
      </c>
      <c r="S208">
        <v>2112</v>
      </c>
      <c r="T208" t="s">
        <v>579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3202</v>
      </c>
      <c r="B209">
        <v>1980</v>
      </c>
      <c r="C209" t="s">
        <v>191</v>
      </c>
      <c r="D209" t="s">
        <v>581</v>
      </c>
      <c r="E209" t="str">
        <f t="shared" si="3"/>
        <v>City of El Centro</v>
      </c>
      <c r="F209">
        <v>855</v>
      </c>
      <c r="G209" t="s">
        <v>3203</v>
      </c>
      <c r="H209">
        <v>23996</v>
      </c>
      <c r="I209">
        <v>0</v>
      </c>
      <c r="J209">
        <v>23996</v>
      </c>
      <c r="K209">
        <v>0</v>
      </c>
      <c r="L209">
        <v>7783</v>
      </c>
      <c r="M209">
        <v>4505</v>
      </c>
      <c r="N209">
        <v>3278</v>
      </c>
      <c r="O209">
        <v>54900</v>
      </c>
      <c r="P209">
        <v>5697</v>
      </c>
      <c r="Q209">
        <v>1012</v>
      </c>
      <c r="R209">
        <v>1200</v>
      </c>
      <c r="S209">
        <v>512</v>
      </c>
      <c r="T209" t="s">
        <v>581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3204</v>
      </c>
      <c r="B210">
        <v>1980</v>
      </c>
      <c r="C210" t="s">
        <v>191</v>
      </c>
      <c r="D210" t="s">
        <v>583</v>
      </c>
      <c r="E210" t="str">
        <f t="shared" si="3"/>
        <v>City of El Cerrito</v>
      </c>
      <c r="F210">
        <v>860</v>
      </c>
      <c r="G210" t="s">
        <v>3205</v>
      </c>
      <c r="H210">
        <v>22731</v>
      </c>
      <c r="I210">
        <v>22731</v>
      </c>
      <c r="J210">
        <v>0</v>
      </c>
      <c r="K210">
        <v>0</v>
      </c>
      <c r="L210">
        <v>9660</v>
      </c>
      <c r="M210">
        <v>6405</v>
      </c>
      <c r="N210">
        <v>3255</v>
      </c>
      <c r="O210">
        <v>97500</v>
      </c>
      <c r="P210">
        <v>8164</v>
      </c>
      <c r="Q210">
        <v>1190</v>
      </c>
      <c r="R210">
        <v>407</v>
      </c>
      <c r="S210">
        <v>92</v>
      </c>
      <c r="T210" t="s">
        <v>583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3206</v>
      </c>
      <c r="B211">
        <v>1980</v>
      </c>
      <c r="C211" t="s">
        <v>191</v>
      </c>
      <c r="D211" t="s">
        <v>3207</v>
      </c>
      <c r="E211" t="str">
        <f t="shared" si="3"/>
        <v>City of El Dorado Hills</v>
      </c>
      <c r="F211">
        <v>861</v>
      </c>
      <c r="G211" t="s">
        <v>3208</v>
      </c>
      <c r="H211">
        <v>3453</v>
      </c>
      <c r="I211">
        <v>0</v>
      </c>
      <c r="J211">
        <v>3453</v>
      </c>
      <c r="K211">
        <v>0</v>
      </c>
      <c r="L211">
        <v>1035</v>
      </c>
      <c r="M211">
        <v>964</v>
      </c>
      <c r="N211">
        <v>71</v>
      </c>
      <c r="O211">
        <v>98200</v>
      </c>
      <c r="P211">
        <v>1085</v>
      </c>
      <c r="Q211">
        <v>10</v>
      </c>
      <c r="R211">
        <v>0</v>
      </c>
      <c r="S211">
        <v>0</v>
      </c>
      <c r="T211" t="s">
        <v>3207</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3209</v>
      </c>
      <c r="B212">
        <v>1980</v>
      </c>
      <c r="C212" t="s">
        <v>191</v>
      </c>
      <c r="D212" t="s">
        <v>3210</v>
      </c>
      <c r="E212" t="str">
        <f t="shared" si="3"/>
        <v>City of El Granada</v>
      </c>
      <c r="F212">
        <v>864</v>
      </c>
      <c r="G212" t="s">
        <v>3211</v>
      </c>
      <c r="H212">
        <v>3582</v>
      </c>
      <c r="I212">
        <v>0</v>
      </c>
      <c r="J212">
        <v>3582</v>
      </c>
      <c r="K212">
        <v>0</v>
      </c>
      <c r="L212">
        <v>1274</v>
      </c>
      <c r="M212">
        <v>933</v>
      </c>
      <c r="N212">
        <v>341</v>
      </c>
      <c r="O212">
        <v>122900</v>
      </c>
      <c r="P212">
        <v>1125</v>
      </c>
      <c r="Q212">
        <v>155</v>
      </c>
      <c r="R212">
        <v>30</v>
      </c>
      <c r="S212">
        <v>10</v>
      </c>
      <c r="T212" t="s">
        <v>3210</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3212</v>
      </c>
      <c r="B213">
        <v>1980</v>
      </c>
      <c r="C213" t="s">
        <v>191</v>
      </c>
      <c r="D213" t="s">
        <v>589</v>
      </c>
      <c r="E213" t="str">
        <f t="shared" si="3"/>
        <v>City of Elk Grove</v>
      </c>
      <c r="F213">
        <v>870</v>
      </c>
      <c r="G213" t="s">
        <v>3213</v>
      </c>
      <c r="H213">
        <v>10959</v>
      </c>
      <c r="I213">
        <v>0</v>
      </c>
      <c r="J213">
        <v>10959</v>
      </c>
      <c r="K213">
        <v>0</v>
      </c>
      <c r="L213">
        <v>3492</v>
      </c>
      <c r="M213">
        <v>2759</v>
      </c>
      <c r="N213">
        <v>733</v>
      </c>
      <c r="O213">
        <v>73000</v>
      </c>
      <c r="P213">
        <v>3415</v>
      </c>
      <c r="Q213">
        <v>193</v>
      </c>
      <c r="R213">
        <v>136</v>
      </c>
      <c r="S213">
        <v>132</v>
      </c>
      <c r="T213" t="s">
        <v>589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3214</v>
      </c>
      <c r="B214">
        <v>1980</v>
      </c>
      <c r="C214" t="s">
        <v>191</v>
      </c>
      <c r="D214" t="s">
        <v>585</v>
      </c>
      <c r="E214" t="str">
        <f t="shared" si="3"/>
        <v>City of El Monte</v>
      </c>
      <c r="F214">
        <v>880</v>
      </c>
      <c r="G214" t="s">
        <v>3215</v>
      </c>
      <c r="H214">
        <v>79494</v>
      </c>
      <c r="I214">
        <v>79494</v>
      </c>
      <c r="J214">
        <v>0</v>
      </c>
      <c r="K214">
        <v>0</v>
      </c>
      <c r="L214">
        <v>24170</v>
      </c>
      <c r="M214">
        <v>10006</v>
      </c>
      <c r="N214">
        <v>14164</v>
      </c>
      <c r="O214">
        <v>65000</v>
      </c>
      <c r="P214">
        <v>16155</v>
      </c>
      <c r="Q214">
        <v>3933</v>
      </c>
      <c r="R214">
        <v>3804</v>
      </c>
      <c r="S214">
        <v>1487</v>
      </c>
      <c r="T214" t="s">
        <v>585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3216</v>
      </c>
      <c r="B215">
        <v>1980</v>
      </c>
      <c r="C215" t="s">
        <v>191</v>
      </c>
      <c r="D215" t="s">
        <v>3217</v>
      </c>
      <c r="E215" t="str">
        <f t="shared" si="3"/>
        <v>City of El Paso de Robles</v>
      </c>
      <c r="F215">
        <v>885</v>
      </c>
      <c r="G215" t="s">
        <v>3218</v>
      </c>
      <c r="H215">
        <v>9163</v>
      </c>
      <c r="I215">
        <v>0</v>
      </c>
      <c r="J215">
        <v>9163</v>
      </c>
      <c r="K215">
        <v>0</v>
      </c>
      <c r="L215">
        <v>3631</v>
      </c>
      <c r="M215">
        <v>1985</v>
      </c>
      <c r="N215">
        <v>1646</v>
      </c>
      <c r="O215">
        <v>65800</v>
      </c>
      <c r="P215">
        <v>3036</v>
      </c>
      <c r="Q215">
        <v>514</v>
      </c>
      <c r="R215">
        <v>330</v>
      </c>
      <c r="S215">
        <v>106</v>
      </c>
      <c r="T215" t="s">
        <v>3217</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3219</v>
      </c>
      <c r="B216">
        <v>1980</v>
      </c>
      <c r="C216" t="s">
        <v>191</v>
      </c>
      <c r="D216" t="s">
        <v>3220</v>
      </c>
      <c r="E216" t="str">
        <f t="shared" si="3"/>
        <v>City of El Rio</v>
      </c>
      <c r="F216">
        <v>890</v>
      </c>
      <c r="G216" t="s">
        <v>3221</v>
      </c>
      <c r="H216">
        <v>5674</v>
      </c>
      <c r="I216">
        <v>5674</v>
      </c>
      <c r="J216">
        <v>0</v>
      </c>
      <c r="K216">
        <v>0</v>
      </c>
      <c r="L216">
        <v>1597</v>
      </c>
      <c r="M216">
        <v>1107</v>
      </c>
      <c r="N216">
        <v>490</v>
      </c>
      <c r="O216">
        <v>65900</v>
      </c>
      <c r="P216">
        <v>1328</v>
      </c>
      <c r="Q216">
        <v>151</v>
      </c>
      <c r="R216">
        <v>7</v>
      </c>
      <c r="S216">
        <v>151</v>
      </c>
      <c r="T216" t="s">
        <v>3220</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3222</v>
      </c>
      <c r="B217">
        <v>1980</v>
      </c>
      <c r="C217" t="s">
        <v>191</v>
      </c>
      <c r="D217" t="s">
        <v>587</v>
      </c>
      <c r="E217" t="str">
        <f t="shared" si="3"/>
        <v>City of El Segundo</v>
      </c>
      <c r="F217">
        <v>895</v>
      </c>
      <c r="G217" t="s">
        <v>3223</v>
      </c>
      <c r="H217">
        <v>13752</v>
      </c>
      <c r="I217">
        <v>13752</v>
      </c>
      <c r="J217">
        <v>0</v>
      </c>
      <c r="K217">
        <v>0</v>
      </c>
      <c r="L217">
        <v>5985</v>
      </c>
      <c r="M217">
        <v>2427</v>
      </c>
      <c r="N217">
        <v>3558</v>
      </c>
      <c r="O217">
        <v>126400</v>
      </c>
      <c r="P217">
        <v>3696</v>
      </c>
      <c r="Q217">
        <v>1707</v>
      </c>
      <c r="R217">
        <v>906</v>
      </c>
      <c r="S217">
        <v>1</v>
      </c>
      <c r="T217" t="s">
        <v>587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3224</v>
      </c>
      <c r="B218">
        <v>1980</v>
      </c>
      <c r="C218" t="s">
        <v>191</v>
      </c>
      <c r="D218" t="s">
        <v>3225</v>
      </c>
      <c r="E218" t="str">
        <f t="shared" si="3"/>
        <v>City of El Sobrante</v>
      </c>
      <c r="F218">
        <v>902</v>
      </c>
      <c r="G218" t="s">
        <v>3226</v>
      </c>
      <c r="H218">
        <v>10535</v>
      </c>
      <c r="I218">
        <v>10535</v>
      </c>
      <c r="J218">
        <v>0</v>
      </c>
      <c r="K218">
        <v>0</v>
      </c>
      <c r="L218">
        <v>4170</v>
      </c>
      <c r="M218">
        <v>2770</v>
      </c>
      <c r="N218">
        <v>1400</v>
      </c>
      <c r="O218">
        <v>76500</v>
      </c>
      <c r="P218">
        <v>3329</v>
      </c>
      <c r="Q218">
        <v>429</v>
      </c>
      <c r="R218">
        <v>478</v>
      </c>
      <c r="S218">
        <v>58</v>
      </c>
      <c r="T218" t="s">
        <v>3225</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3227</v>
      </c>
      <c r="B219">
        <v>1980</v>
      </c>
      <c r="C219" t="s">
        <v>191</v>
      </c>
      <c r="D219" t="s">
        <v>3228</v>
      </c>
      <c r="E219" t="str">
        <f t="shared" si="3"/>
        <v>City of El Toro</v>
      </c>
      <c r="F219">
        <v>903</v>
      </c>
      <c r="G219" t="s">
        <v>3229</v>
      </c>
      <c r="H219">
        <v>38153</v>
      </c>
      <c r="I219">
        <v>38153</v>
      </c>
      <c r="J219">
        <v>0</v>
      </c>
      <c r="K219">
        <v>0</v>
      </c>
      <c r="L219">
        <v>12158</v>
      </c>
      <c r="M219">
        <v>9896</v>
      </c>
      <c r="N219">
        <v>2262</v>
      </c>
      <c r="O219">
        <v>132800</v>
      </c>
      <c r="P219">
        <v>10483</v>
      </c>
      <c r="Q219">
        <v>598</v>
      </c>
      <c r="R219">
        <v>864</v>
      </c>
      <c r="S219">
        <v>1055</v>
      </c>
      <c r="T219" t="s">
        <v>3228</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3230</v>
      </c>
      <c r="B220">
        <v>1980</v>
      </c>
      <c r="C220" t="s">
        <v>191</v>
      </c>
      <c r="D220" t="s">
        <v>3231</v>
      </c>
      <c r="E220" t="str">
        <f t="shared" si="3"/>
        <v>City of El Toro Station</v>
      </c>
      <c r="F220">
        <v>904</v>
      </c>
      <c r="G220" t="s">
        <v>3232</v>
      </c>
      <c r="H220">
        <v>7632</v>
      </c>
      <c r="I220">
        <v>7632</v>
      </c>
      <c r="J220">
        <v>0</v>
      </c>
      <c r="K220">
        <v>0</v>
      </c>
      <c r="L220">
        <v>1236</v>
      </c>
      <c r="M220">
        <v>2</v>
      </c>
      <c r="N220">
        <v>1234</v>
      </c>
      <c r="O220">
        <v>0</v>
      </c>
      <c r="P220">
        <v>930</v>
      </c>
      <c r="Q220">
        <v>311</v>
      </c>
      <c r="R220">
        <v>12</v>
      </c>
      <c r="S220">
        <v>1</v>
      </c>
      <c r="T220" t="s">
        <v>3231</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3233</v>
      </c>
      <c r="B221">
        <v>1980</v>
      </c>
      <c r="C221" t="s">
        <v>191</v>
      </c>
      <c r="D221" t="s">
        <v>3234</v>
      </c>
      <c r="E221" t="str">
        <f t="shared" si="3"/>
        <v>City of El Verano</v>
      </c>
      <c r="F221">
        <v>905</v>
      </c>
      <c r="G221" t="s">
        <v>3235</v>
      </c>
      <c r="H221">
        <v>2384</v>
      </c>
      <c r="I221">
        <v>0</v>
      </c>
      <c r="J221">
        <v>0</v>
      </c>
      <c r="K221">
        <v>2384</v>
      </c>
      <c r="L221">
        <v>931</v>
      </c>
      <c r="M221">
        <v>524</v>
      </c>
      <c r="N221">
        <v>407</v>
      </c>
      <c r="O221">
        <v>79100</v>
      </c>
      <c r="P221">
        <v>865</v>
      </c>
      <c r="Q221">
        <v>135</v>
      </c>
      <c r="R221">
        <v>2</v>
      </c>
      <c r="S221">
        <v>3</v>
      </c>
      <c r="T221" t="s">
        <v>3234</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3236</v>
      </c>
      <c r="B222">
        <v>1980</v>
      </c>
      <c r="C222" t="s">
        <v>191</v>
      </c>
      <c r="D222" t="s">
        <v>591</v>
      </c>
      <c r="E222" t="str">
        <f t="shared" si="3"/>
        <v>City of Emeryville</v>
      </c>
      <c r="F222">
        <v>910</v>
      </c>
      <c r="G222" t="s">
        <v>3237</v>
      </c>
      <c r="H222">
        <v>3714</v>
      </c>
      <c r="I222">
        <v>3714</v>
      </c>
      <c r="J222">
        <v>0</v>
      </c>
      <c r="K222">
        <v>0</v>
      </c>
      <c r="L222">
        <v>2132</v>
      </c>
      <c r="M222">
        <v>901</v>
      </c>
      <c r="N222">
        <v>1231</v>
      </c>
      <c r="O222">
        <v>47400</v>
      </c>
      <c r="P222">
        <v>1040</v>
      </c>
      <c r="Q222">
        <v>443</v>
      </c>
      <c r="R222">
        <v>927</v>
      </c>
      <c r="S222">
        <v>2</v>
      </c>
      <c r="T222" t="s">
        <v>591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3238</v>
      </c>
      <c r="B223">
        <v>1980</v>
      </c>
      <c r="C223" t="s">
        <v>191</v>
      </c>
      <c r="D223" t="s">
        <v>593</v>
      </c>
      <c r="E223" t="str">
        <f t="shared" si="3"/>
        <v>City of Encinitas</v>
      </c>
      <c r="F223">
        <v>920</v>
      </c>
      <c r="G223" t="s">
        <v>3239</v>
      </c>
      <c r="H223">
        <v>10796</v>
      </c>
      <c r="I223">
        <v>10796</v>
      </c>
      <c r="J223">
        <v>0</v>
      </c>
      <c r="K223">
        <v>0</v>
      </c>
      <c r="L223">
        <v>4289</v>
      </c>
      <c r="M223">
        <v>2399</v>
      </c>
      <c r="N223">
        <v>1890</v>
      </c>
      <c r="O223">
        <v>116900</v>
      </c>
      <c r="P223">
        <v>3561</v>
      </c>
      <c r="Q223">
        <v>707</v>
      </c>
      <c r="R223">
        <v>281</v>
      </c>
      <c r="S223">
        <v>12</v>
      </c>
      <c r="T223" t="s">
        <v>593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3240</v>
      </c>
      <c r="B224">
        <v>1980</v>
      </c>
      <c r="C224" t="s">
        <v>191</v>
      </c>
      <c r="D224" t="s">
        <v>595</v>
      </c>
      <c r="E224" t="str">
        <f t="shared" si="3"/>
        <v>City of Escalon</v>
      </c>
      <c r="F224">
        <v>930</v>
      </c>
      <c r="G224" t="s">
        <v>3241</v>
      </c>
      <c r="H224">
        <v>3127</v>
      </c>
      <c r="I224">
        <v>0</v>
      </c>
      <c r="J224">
        <v>3127</v>
      </c>
      <c r="K224">
        <v>0</v>
      </c>
      <c r="L224">
        <v>1199</v>
      </c>
      <c r="M224">
        <v>832</v>
      </c>
      <c r="N224">
        <v>367</v>
      </c>
      <c r="O224">
        <v>55100</v>
      </c>
      <c r="P224">
        <v>1110</v>
      </c>
      <c r="Q224">
        <v>45</v>
      </c>
      <c r="R224">
        <v>73</v>
      </c>
      <c r="S224">
        <v>102</v>
      </c>
      <c r="T224" t="s">
        <v>595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3242</v>
      </c>
      <c r="B225">
        <v>1980</v>
      </c>
      <c r="C225" t="s">
        <v>191</v>
      </c>
      <c r="D225" t="s">
        <v>597</v>
      </c>
      <c r="E225" t="str">
        <f t="shared" si="3"/>
        <v>City of Escondido</v>
      </c>
      <c r="F225">
        <v>935</v>
      </c>
      <c r="G225" t="s">
        <v>3243</v>
      </c>
      <c r="H225">
        <v>64355</v>
      </c>
      <c r="I225">
        <v>64355</v>
      </c>
      <c r="J225">
        <v>0</v>
      </c>
      <c r="K225">
        <v>0</v>
      </c>
      <c r="L225">
        <v>25046</v>
      </c>
      <c r="M225">
        <v>13669</v>
      </c>
      <c r="N225">
        <v>11377</v>
      </c>
      <c r="O225">
        <v>83100</v>
      </c>
      <c r="P225">
        <v>16934</v>
      </c>
      <c r="Q225">
        <v>2127</v>
      </c>
      <c r="R225">
        <v>4630</v>
      </c>
      <c r="S225">
        <v>3430</v>
      </c>
      <c r="T225" t="s">
        <v>597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3244</v>
      </c>
      <c r="B226">
        <v>1980</v>
      </c>
      <c r="C226" t="s">
        <v>191</v>
      </c>
      <c r="D226" t="s">
        <v>3245</v>
      </c>
      <c r="E226" t="str">
        <f t="shared" si="3"/>
        <v>City of Esparto</v>
      </c>
      <c r="F226">
        <v>937</v>
      </c>
      <c r="G226" t="s">
        <v>3246</v>
      </c>
      <c r="H226">
        <v>1303</v>
      </c>
      <c r="I226">
        <v>0</v>
      </c>
      <c r="J226">
        <v>0</v>
      </c>
      <c r="K226">
        <v>1303</v>
      </c>
      <c r="L226">
        <v>447</v>
      </c>
      <c r="M226">
        <v>339</v>
      </c>
      <c r="N226">
        <v>108</v>
      </c>
      <c r="O226">
        <v>47200</v>
      </c>
      <c r="P226">
        <v>369</v>
      </c>
      <c r="Q226">
        <v>24</v>
      </c>
      <c r="R226">
        <v>1</v>
      </c>
      <c r="S226">
        <v>68</v>
      </c>
      <c r="T226" t="s">
        <v>3245</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3247</v>
      </c>
      <c r="B227">
        <v>1980</v>
      </c>
      <c r="C227" t="s">
        <v>191</v>
      </c>
      <c r="D227" t="s">
        <v>599</v>
      </c>
      <c r="E227" t="str">
        <f t="shared" si="3"/>
        <v>City of Etna</v>
      </c>
      <c r="F227">
        <v>940</v>
      </c>
      <c r="G227" t="s">
        <v>3248</v>
      </c>
      <c r="H227">
        <v>754</v>
      </c>
      <c r="I227">
        <v>0</v>
      </c>
      <c r="J227">
        <v>0</v>
      </c>
      <c r="K227">
        <v>754</v>
      </c>
      <c r="L227">
        <v>283</v>
      </c>
      <c r="M227">
        <v>205</v>
      </c>
      <c r="N227">
        <v>78</v>
      </c>
      <c r="O227">
        <v>47500</v>
      </c>
      <c r="P227">
        <v>245</v>
      </c>
      <c r="Q227">
        <v>30</v>
      </c>
      <c r="R227">
        <v>11</v>
      </c>
      <c r="S227">
        <v>35</v>
      </c>
      <c r="T227" t="s">
        <v>599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3249</v>
      </c>
      <c r="B228">
        <v>1980</v>
      </c>
      <c r="C228" t="s">
        <v>191</v>
      </c>
      <c r="D228" t="s">
        <v>601</v>
      </c>
      <c r="E228" t="str">
        <f t="shared" si="3"/>
        <v>City of Eureka</v>
      </c>
      <c r="F228">
        <v>945</v>
      </c>
      <c r="G228" t="s">
        <v>3250</v>
      </c>
      <c r="H228">
        <v>24153</v>
      </c>
      <c r="I228">
        <v>0</v>
      </c>
      <c r="J228">
        <v>24153</v>
      </c>
      <c r="K228">
        <v>0</v>
      </c>
      <c r="L228">
        <v>10121</v>
      </c>
      <c r="M228">
        <v>5459</v>
      </c>
      <c r="N228">
        <v>4662</v>
      </c>
      <c r="O228">
        <v>54900</v>
      </c>
      <c r="P228">
        <v>7690</v>
      </c>
      <c r="Q228">
        <v>2271</v>
      </c>
      <c r="R228">
        <v>594</v>
      </c>
      <c r="S228">
        <v>165</v>
      </c>
      <c r="T228" t="s">
        <v>601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3251</v>
      </c>
      <c r="B229">
        <v>1980</v>
      </c>
      <c r="C229" t="s">
        <v>191</v>
      </c>
      <c r="D229" t="s">
        <v>603</v>
      </c>
      <c r="E229" t="str">
        <f t="shared" si="3"/>
        <v>City of Exeter</v>
      </c>
      <c r="F229">
        <v>950</v>
      </c>
      <c r="G229" t="s">
        <v>3252</v>
      </c>
      <c r="H229">
        <v>5606</v>
      </c>
      <c r="I229">
        <v>0</v>
      </c>
      <c r="J229">
        <v>5606</v>
      </c>
      <c r="K229">
        <v>0</v>
      </c>
      <c r="L229">
        <v>2060</v>
      </c>
      <c r="M229">
        <v>1340</v>
      </c>
      <c r="N229">
        <v>720</v>
      </c>
      <c r="O229">
        <v>44300</v>
      </c>
      <c r="P229">
        <v>1757</v>
      </c>
      <c r="Q229">
        <v>222</v>
      </c>
      <c r="R229">
        <v>59</v>
      </c>
      <c r="S229">
        <v>94</v>
      </c>
      <c r="T229" t="s">
        <v>603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3253</v>
      </c>
      <c r="B230">
        <v>1980</v>
      </c>
      <c r="C230" t="s">
        <v>191</v>
      </c>
      <c r="D230" t="s">
        <v>605</v>
      </c>
      <c r="E230" t="str">
        <f t="shared" si="3"/>
        <v>City of Fairfax</v>
      </c>
      <c r="F230">
        <v>955</v>
      </c>
      <c r="G230" t="s">
        <v>3254</v>
      </c>
      <c r="H230">
        <v>7391</v>
      </c>
      <c r="I230">
        <v>7391</v>
      </c>
      <c r="J230">
        <v>0</v>
      </c>
      <c r="K230">
        <v>0</v>
      </c>
      <c r="L230">
        <v>3271</v>
      </c>
      <c r="M230">
        <v>1874</v>
      </c>
      <c r="N230">
        <v>1397</v>
      </c>
      <c r="O230">
        <v>120900</v>
      </c>
      <c r="P230">
        <v>2706</v>
      </c>
      <c r="Q230">
        <v>514</v>
      </c>
      <c r="R230">
        <v>223</v>
      </c>
      <c r="S230">
        <v>1</v>
      </c>
      <c r="T230" t="s">
        <v>605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3255</v>
      </c>
      <c r="B231">
        <v>1980</v>
      </c>
      <c r="C231" t="s">
        <v>191</v>
      </c>
      <c r="D231" t="s">
        <v>607</v>
      </c>
      <c r="E231" t="str">
        <f t="shared" si="3"/>
        <v>City of Fairfield</v>
      </c>
      <c r="F231">
        <v>960</v>
      </c>
      <c r="G231" t="s">
        <v>3256</v>
      </c>
      <c r="H231">
        <v>58099</v>
      </c>
      <c r="I231">
        <v>58099</v>
      </c>
      <c r="J231">
        <v>0</v>
      </c>
      <c r="K231">
        <v>0</v>
      </c>
      <c r="L231">
        <v>18406</v>
      </c>
      <c r="M231">
        <v>10178</v>
      </c>
      <c r="N231">
        <v>8228</v>
      </c>
      <c r="O231">
        <v>66100</v>
      </c>
      <c r="P231">
        <v>14836</v>
      </c>
      <c r="Q231">
        <v>1545</v>
      </c>
      <c r="R231">
        <v>1827</v>
      </c>
      <c r="S231">
        <v>742</v>
      </c>
      <c r="T231" t="s">
        <v>607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3257</v>
      </c>
      <c r="B232">
        <v>1980</v>
      </c>
      <c r="C232" t="s">
        <v>191</v>
      </c>
      <c r="D232" t="s">
        <v>3258</v>
      </c>
      <c r="E232" t="str">
        <f t="shared" si="3"/>
        <v>City of Fair Oaks</v>
      </c>
      <c r="F232">
        <v>965</v>
      </c>
      <c r="G232" t="s">
        <v>3259</v>
      </c>
      <c r="H232">
        <v>22602</v>
      </c>
      <c r="I232">
        <v>22602</v>
      </c>
      <c r="J232">
        <v>0</v>
      </c>
      <c r="K232">
        <v>0</v>
      </c>
      <c r="L232">
        <v>8035</v>
      </c>
      <c r="M232">
        <v>5941</v>
      </c>
      <c r="N232">
        <v>2094</v>
      </c>
      <c r="O232">
        <v>99400</v>
      </c>
      <c r="P232">
        <v>7411</v>
      </c>
      <c r="Q232">
        <v>479</v>
      </c>
      <c r="R232">
        <v>674</v>
      </c>
      <c r="S232">
        <v>11</v>
      </c>
      <c r="T232" t="s">
        <v>3258</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3260</v>
      </c>
      <c r="B233">
        <v>1980</v>
      </c>
      <c r="C233" t="s">
        <v>191</v>
      </c>
      <c r="D233" t="s">
        <v>3261</v>
      </c>
      <c r="E233" t="str">
        <f t="shared" si="3"/>
        <v>City of Fallbrook</v>
      </c>
      <c r="F233">
        <v>980</v>
      </c>
      <c r="G233" t="s">
        <v>3262</v>
      </c>
      <c r="H233">
        <v>14041</v>
      </c>
      <c r="I233">
        <v>0</v>
      </c>
      <c r="J233">
        <v>14041</v>
      </c>
      <c r="K233">
        <v>0</v>
      </c>
      <c r="L233">
        <v>4961</v>
      </c>
      <c r="M233">
        <v>2995</v>
      </c>
      <c r="N233">
        <v>1966</v>
      </c>
      <c r="O233">
        <v>89000</v>
      </c>
      <c r="P233">
        <v>3785</v>
      </c>
      <c r="Q233">
        <v>470</v>
      </c>
      <c r="R233">
        <v>549</v>
      </c>
      <c r="S233">
        <v>523</v>
      </c>
      <c r="T233" t="s">
        <v>3261</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3263</v>
      </c>
      <c r="B234">
        <v>1980</v>
      </c>
      <c r="C234" t="s">
        <v>191</v>
      </c>
      <c r="D234" t="s">
        <v>609</v>
      </c>
      <c r="E234" t="str">
        <f t="shared" si="3"/>
        <v>City of Farmersville</v>
      </c>
      <c r="F234">
        <v>986</v>
      </c>
      <c r="G234" t="s">
        <v>3264</v>
      </c>
      <c r="H234">
        <v>5544</v>
      </c>
      <c r="I234">
        <v>0</v>
      </c>
      <c r="J234">
        <v>5544</v>
      </c>
      <c r="K234">
        <v>0</v>
      </c>
      <c r="L234">
        <v>1640</v>
      </c>
      <c r="M234">
        <v>1102</v>
      </c>
      <c r="N234">
        <v>538</v>
      </c>
      <c r="O234">
        <v>36000</v>
      </c>
      <c r="P234">
        <v>1474</v>
      </c>
      <c r="Q234">
        <v>189</v>
      </c>
      <c r="R234">
        <v>52</v>
      </c>
      <c r="S234">
        <v>34</v>
      </c>
      <c r="T234" t="s">
        <v>609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3265</v>
      </c>
      <c r="B235">
        <v>1980</v>
      </c>
      <c r="C235" t="s">
        <v>191</v>
      </c>
      <c r="D235" t="s">
        <v>3266</v>
      </c>
      <c r="E235" t="str">
        <f t="shared" si="3"/>
        <v>City of Felton</v>
      </c>
      <c r="F235">
        <v>995</v>
      </c>
      <c r="G235" t="s">
        <v>3267</v>
      </c>
      <c r="H235">
        <v>4564</v>
      </c>
      <c r="I235">
        <v>4564</v>
      </c>
      <c r="J235">
        <v>0</v>
      </c>
      <c r="K235">
        <v>0</v>
      </c>
      <c r="L235">
        <v>1874</v>
      </c>
      <c r="M235">
        <v>1191</v>
      </c>
      <c r="N235">
        <v>683</v>
      </c>
      <c r="O235">
        <v>85800</v>
      </c>
      <c r="P235">
        <v>1742</v>
      </c>
      <c r="Q235">
        <v>269</v>
      </c>
      <c r="R235">
        <v>16</v>
      </c>
      <c r="S235">
        <v>110</v>
      </c>
      <c r="T235" t="s">
        <v>3266</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3268</v>
      </c>
      <c r="B236">
        <v>1980</v>
      </c>
      <c r="C236" t="s">
        <v>191</v>
      </c>
      <c r="D236" t="s">
        <v>611</v>
      </c>
      <c r="E236" t="str">
        <f t="shared" si="3"/>
        <v>City of Ferndale</v>
      </c>
      <c r="F236">
        <v>1000</v>
      </c>
      <c r="G236" t="s">
        <v>3269</v>
      </c>
      <c r="H236">
        <v>1367</v>
      </c>
      <c r="I236">
        <v>0</v>
      </c>
      <c r="J236">
        <v>0</v>
      </c>
      <c r="K236">
        <v>1367</v>
      </c>
      <c r="L236">
        <v>541</v>
      </c>
      <c r="M236">
        <v>353</v>
      </c>
      <c r="N236">
        <v>188</v>
      </c>
      <c r="O236">
        <v>60500</v>
      </c>
      <c r="P236">
        <v>474</v>
      </c>
      <c r="Q236">
        <v>85</v>
      </c>
      <c r="R236">
        <v>0</v>
      </c>
      <c r="S236">
        <v>3</v>
      </c>
      <c r="T236" t="s">
        <v>611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3270</v>
      </c>
      <c r="B237">
        <v>1980</v>
      </c>
      <c r="C237" t="s">
        <v>191</v>
      </c>
      <c r="D237" t="s">
        <v>3271</v>
      </c>
      <c r="E237" t="str">
        <f t="shared" si="3"/>
        <v>City of Fetters Hot Springs-Agua Caliente</v>
      </c>
      <c r="F237">
        <v>1002</v>
      </c>
      <c r="G237" t="s">
        <v>3272</v>
      </c>
      <c r="H237">
        <v>1675</v>
      </c>
      <c r="I237">
        <v>0</v>
      </c>
      <c r="J237">
        <v>0</v>
      </c>
      <c r="K237">
        <v>1675</v>
      </c>
      <c r="L237">
        <v>719</v>
      </c>
      <c r="M237">
        <v>471</v>
      </c>
      <c r="N237">
        <v>248</v>
      </c>
      <c r="O237">
        <v>71900</v>
      </c>
      <c r="P237">
        <v>525</v>
      </c>
      <c r="Q237">
        <v>95</v>
      </c>
      <c r="R237">
        <v>20</v>
      </c>
      <c r="S237">
        <v>145</v>
      </c>
      <c r="T237" t="s">
        <v>3271</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3273</v>
      </c>
      <c r="B238">
        <v>1980</v>
      </c>
      <c r="C238" t="s">
        <v>191</v>
      </c>
      <c r="D238" t="s">
        <v>613</v>
      </c>
      <c r="E238" t="str">
        <f t="shared" si="3"/>
        <v>City of Fillmore</v>
      </c>
      <c r="F238">
        <v>1010</v>
      </c>
      <c r="G238" t="s">
        <v>3274</v>
      </c>
      <c r="H238">
        <v>9602</v>
      </c>
      <c r="I238">
        <v>0</v>
      </c>
      <c r="J238">
        <v>9602</v>
      </c>
      <c r="K238">
        <v>0</v>
      </c>
      <c r="L238">
        <v>2967</v>
      </c>
      <c r="M238">
        <v>1914</v>
      </c>
      <c r="N238">
        <v>1053</v>
      </c>
      <c r="O238">
        <v>65400</v>
      </c>
      <c r="P238">
        <v>2393</v>
      </c>
      <c r="Q238">
        <v>292</v>
      </c>
      <c r="R238">
        <v>149</v>
      </c>
      <c r="S238">
        <v>203</v>
      </c>
      <c r="T238" t="s">
        <v>613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3275</v>
      </c>
      <c r="B239">
        <v>1980</v>
      </c>
      <c r="C239" t="s">
        <v>191</v>
      </c>
      <c r="D239" t="s">
        <v>615</v>
      </c>
      <c r="E239" t="str">
        <f t="shared" si="3"/>
        <v>City of Firebaugh</v>
      </c>
      <c r="F239">
        <v>1015</v>
      </c>
      <c r="G239" t="s">
        <v>3276</v>
      </c>
      <c r="H239">
        <v>3740</v>
      </c>
      <c r="I239">
        <v>0</v>
      </c>
      <c r="J239">
        <v>3740</v>
      </c>
      <c r="K239">
        <v>0</v>
      </c>
      <c r="L239">
        <v>1100</v>
      </c>
      <c r="M239">
        <v>476</v>
      </c>
      <c r="N239">
        <v>624</v>
      </c>
      <c r="O239">
        <v>47500</v>
      </c>
      <c r="P239">
        <v>898</v>
      </c>
      <c r="Q239">
        <v>130</v>
      </c>
      <c r="R239">
        <v>74</v>
      </c>
      <c r="S239">
        <v>43</v>
      </c>
      <c r="T239" t="s">
        <v>615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3277</v>
      </c>
      <c r="B240">
        <v>1980</v>
      </c>
      <c r="C240" t="s">
        <v>191</v>
      </c>
      <c r="D240" t="s">
        <v>3278</v>
      </c>
      <c r="E240" t="str">
        <f t="shared" si="3"/>
        <v>City of Florence-Graham</v>
      </c>
      <c r="F240">
        <v>1020</v>
      </c>
      <c r="G240" t="s">
        <v>3279</v>
      </c>
      <c r="H240">
        <v>48662</v>
      </c>
      <c r="I240">
        <v>48662</v>
      </c>
      <c r="J240">
        <v>0</v>
      </c>
      <c r="K240">
        <v>0</v>
      </c>
      <c r="L240">
        <v>12825</v>
      </c>
      <c r="M240">
        <v>4771</v>
      </c>
      <c r="N240">
        <v>8054</v>
      </c>
      <c r="O240">
        <v>35700</v>
      </c>
      <c r="P240">
        <v>9724</v>
      </c>
      <c r="Q240">
        <v>3026</v>
      </c>
      <c r="R240">
        <v>504</v>
      </c>
      <c r="S240">
        <v>163</v>
      </c>
      <c r="T240" t="s">
        <v>3278</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3280</v>
      </c>
      <c r="B241">
        <v>1980</v>
      </c>
      <c r="C241" t="s">
        <v>191</v>
      </c>
      <c r="D241" t="s">
        <v>3281</v>
      </c>
      <c r="E241" t="str">
        <f t="shared" si="3"/>
        <v>City of Florin</v>
      </c>
      <c r="F241">
        <v>1023</v>
      </c>
      <c r="G241" t="s">
        <v>3282</v>
      </c>
      <c r="H241">
        <v>16523</v>
      </c>
      <c r="I241">
        <v>16523</v>
      </c>
      <c r="J241">
        <v>0</v>
      </c>
      <c r="K241">
        <v>0</v>
      </c>
      <c r="L241">
        <v>6025</v>
      </c>
      <c r="M241">
        <v>4222</v>
      </c>
      <c r="N241">
        <v>1803</v>
      </c>
      <c r="O241">
        <v>60500</v>
      </c>
      <c r="P241">
        <v>4432</v>
      </c>
      <c r="Q241">
        <v>346</v>
      </c>
      <c r="R241">
        <v>543</v>
      </c>
      <c r="S241">
        <v>1264</v>
      </c>
      <c r="T241" t="s">
        <v>3281</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3283</v>
      </c>
      <c r="B242">
        <v>1980</v>
      </c>
      <c r="C242" t="s">
        <v>191</v>
      </c>
      <c r="D242" t="s">
        <v>617</v>
      </c>
      <c r="E242" t="str">
        <f t="shared" si="3"/>
        <v>City of Folsom</v>
      </c>
      <c r="F242">
        <v>1025</v>
      </c>
      <c r="G242" t="s">
        <v>3284</v>
      </c>
      <c r="H242">
        <v>11003</v>
      </c>
      <c r="I242">
        <v>11003</v>
      </c>
      <c r="J242">
        <v>0</v>
      </c>
      <c r="K242">
        <v>0</v>
      </c>
      <c r="L242">
        <v>3666</v>
      </c>
      <c r="M242">
        <v>2542</v>
      </c>
      <c r="N242">
        <v>1124</v>
      </c>
      <c r="O242">
        <v>67800</v>
      </c>
      <c r="P242">
        <v>2742</v>
      </c>
      <c r="Q242">
        <v>460</v>
      </c>
      <c r="R242">
        <v>169</v>
      </c>
      <c r="S242">
        <v>625</v>
      </c>
      <c r="T242" t="s">
        <v>617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3285</v>
      </c>
      <c r="B243">
        <v>1980</v>
      </c>
      <c r="C243" t="s">
        <v>191</v>
      </c>
      <c r="D243" t="s">
        <v>619</v>
      </c>
      <c r="E243" t="str">
        <f t="shared" si="3"/>
        <v>City of Fontana</v>
      </c>
      <c r="F243">
        <v>1030</v>
      </c>
      <c r="G243" t="s">
        <v>3286</v>
      </c>
      <c r="H243">
        <v>37111</v>
      </c>
      <c r="I243">
        <v>37111</v>
      </c>
      <c r="J243">
        <v>0</v>
      </c>
      <c r="K243">
        <v>0</v>
      </c>
      <c r="L243">
        <v>12389</v>
      </c>
      <c r="M243">
        <v>8678</v>
      </c>
      <c r="N243">
        <v>3711</v>
      </c>
      <c r="O243">
        <v>58900</v>
      </c>
      <c r="P243">
        <v>10490</v>
      </c>
      <c r="Q243">
        <v>1564</v>
      </c>
      <c r="R243">
        <v>1237</v>
      </c>
      <c r="S243">
        <v>664</v>
      </c>
      <c r="T243" t="s">
        <v>619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3287</v>
      </c>
      <c r="B244">
        <v>1980</v>
      </c>
      <c r="C244" t="s">
        <v>191</v>
      </c>
      <c r="D244" t="s">
        <v>3288</v>
      </c>
      <c r="E244" t="str">
        <f t="shared" si="3"/>
        <v>City of Foothill Farms</v>
      </c>
      <c r="F244">
        <v>1032</v>
      </c>
      <c r="G244" t="s">
        <v>3289</v>
      </c>
      <c r="H244">
        <v>13700</v>
      </c>
      <c r="I244">
        <v>13700</v>
      </c>
      <c r="J244">
        <v>0</v>
      </c>
      <c r="K244">
        <v>0</v>
      </c>
      <c r="L244">
        <v>4924</v>
      </c>
      <c r="M244">
        <v>3522</v>
      </c>
      <c r="N244">
        <v>1402</v>
      </c>
      <c r="O244">
        <v>65400</v>
      </c>
      <c r="P244">
        <v>4014</v>
      </c>
      <c r="Q244">
        <v>891</v>
      </c>
      <c r="R244">
        <v>78</v>
      </c>
      <c r="S244">
        <v>181</v>
      </c>
      <c r="T244" t="s">
        <v>3288</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3290</v>
      </c>
      <c r="B245">
        <v>1980</v>
      </c>
      <c r="C245" t="s">
        <v>191</v>
      </c>
      <c r="D245" t="s">
        <v>3291</v>
      </c>
      <c r="E245" t="str">
        <f t="shared" si="3"/>
        <v>City of Ford City</v>
      </c>
      <c r="F245">
        <v>1035</v>
      </c>
      <c r="G245" t="s">
        <v>3292</v>
      </c>
      <c r="H245">
        <v>3392</v>
      </c>
      <c r="I245">
        <v>0</v>
      </c>
      <c r="J245">
        <v>3392</v>
      </c>
      <c r="K245">
        <v>0</v>
      </c>
      <c r="L245">
        <v>1323</v>
      </c>
      <c r="M245">
        <v>900</v>
      </c>
      <c r="N245">
        <v>423</v>
      </c>
      <c r="O245">
        <v>33300</v>
      </c>
      <c r="P245">
        <v>1149</v>
      </c>
      <c r="Q245">
        <v>199</v>
      </c>
      <c r="R245">
        <v>10</v>
      </c>
      <c r="S245">
        <v>35</v>
      </c>
      <c r="T245" t="s">
        <v>3291</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3293</v>
      </c>
      <c r="B246">
        <v>1980</v>
      </c>
      <c r="C246" t="s">
        <v>191</v>
      </c>
      <c r="D246" t="s">
        <v>3294</v>
      </c>
      <c r="E246" t="str">
        <f t="shared" si="3"/>
        <v>City of Foresthill</v>
      </c>
      <c r="F246">
        <v>1039</v>
      </c>
      <c r="G246" t="s">
        <v>3295</v>
      </c>
      <c r="H246">
        <v>1304</v>
      </c>
      <c r="I246">
        <v>0</v>
      </c>
      <c r="J246">
        <v>0</v>
      </c>
      <c r="K246">
        <v>1304</v>
      </c>
      <c r="L246">
        <v>464</v>
      </c>
      <c r="M246">
        <v>344</v>
      </c>
      <c r="N246">
        <v>120</v>
      </c>
      <c r="O246">
        <v>60100</v>
      </c>
      <c r="P246">
        <v>324</v>
      </c>
      <c r="Q246">
        <v>30</v>
      </c>
      <c r="R246">
        <v>2</v>
      </c>
      <c r="S246">
        <v>140</v>
      </c>
      <c r="T246" t="s">
        <v>3294</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3296</v>
      </c>
      <c r="B247">
        <v>1980</v>
      </c>
      <c r="C247" t="s">
        <v>191</v>
      </c>
      <c r="D247" t="s">
        <v>621</v>
      </c>
      <c r="E247" t="str">
        <f t="shared" si="3"/>
        <v>City of Fort Bragg</v>
      </c>
      <c r="F247">
        <v>1050</v>
      </c>
      <c r="G247" t="s">
        <v>3297</v>
      </c>
      <c r="H247">
        <v>5019</v>
      </c>
      <c r="I247">
        <v>0</v>
      </c>
      <c r="J247">
        <v>5019</v>
      </c>
      <c r="K247">
        <v>0</v>
      </c>
      <c r="L247">
        <v>2077</v>
      </c>
      <c r="M247">
        <v>1161</v>
      </c>
      <c r="N247">
        <v>916</v>
      </c>
      <c r="O247">
        <v>64000</v>
      </c>
      <c r="P247">
        <v>1614</v>
      </c>
      <c r="Q247">
        <v>402</v>
      </c>
      <c r="R247">
        <v>145</v>
      </c>
      <c r="S247">
        <v>71</v>
      </c>
      <c r="T247" t="s">
        <v>621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3298</v>
      </c>
      <c r="B248">
        <v>1980</v>
      </c>
      <c r="C248" t="s">
        <v>191</v>
      </c>
      <c r="D248" t="s">
        <v>623</v>
      </c>
      <c r="E248" t="str">
        <f t="shared" si="3"/>
        <v>City of Fort Jones</v>
      </c>
      <c r="F248">
        <v>1055</v>
      </c>
      <c r="G248" t="s">
        <v>3299</v>
      </c>
      <c r="H248">
        <v>544</v>
      </c>
      <c r="I248">
        <v>0</v>
      </c>
      <c r="J248">
        <v>0</v>
      </c>
      <c r="K248">
        <v>544</v>
      </c>
      <c r="L248">
        <v>237</v>
      </c>
      <c r="M248">
        <v>150</v>
      </c>
      <c r="N248">
        <v>87</v>
      </c>
      <c r="O248">
        <v>49100</v>
      </c>
      <c r="P248">
        <v>208</v>
      </c>
      <c r="Q248">
        <v>23</v>
      </c>
      <c r="R248">
        <v>0</v>
      </c>
      <c r="S248">
        <v>24</v>
      </c>
      <c r="T248" t="s">
        <v>623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3300</v>
      </c>
      <c r="B249">
        <v>1980</v>
      </c>
      <c r="C249" t="s">
        <v>191</v>
      </c>
      <c r="D249" t="s">
        <v>625</v>
      </c>
      <c r="E249" t="str">
        <f t="shared" si="3"/>
        <v>City of Fortuna</v>
      </c>
      <c r="F249">
        <v>1060</v>
      </c>
      <c r="G249" t="s">
        <v>3301</v>
      </c>
      <c r="H249">
        <v>7591</v>
      </c>
      <c r="I249">
        <v>0</v>
      </c>
      <c r="J249">
        <v>7591</v>
      </c>
      <c r="K249">
        <v>0</v>
      </c>
      <c r="L249">
        <v>2862</v>
      </c>
      <c r="M249">
        <v>1917</v>
      </c>
      <c r="N249">
        <v>945</v>
      </c>
      <c r="O249">
        <v>55600</v>
      </c>
      <c r="P249">
        <v>2270</v>
      </c>
      <c r="Q249">
        <v>385</v>
      </c>
      <c r="R249">
        <v>80</v>
      </c>
      <c r="S249">
        <v>267</v>
      </c>
      <c r="T249" t="s">
        <v>625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3302</v>
      </c>
      <c r="B250">
        <v>1980</v>
      </c>
      <c r="C250" t="s">
        <v>191</v>
      </c>
      <c r="D250" t="s">
        <v>627</v>
      </c>
      <c r="E250" t="str">
        <f t="shared" si="3"/>
        <v>City of Foster City</v>
      </c>
      <c r="F250">
        <v>1062</v>
      </c>
      <c r="G250" t="s">
        <v>3303</v>
      </c>
      <c r="H250">
        <v>23287</v>
      </c>
      <c r="I250">
        <v>23287</v>
      </c>
      <c r="J250">
        <v>0</v>
      </c>
      <c r="K250">
        <v>0</v>
      </c>
      <c r="L250">
        <v>8828</v>
      </c>
      <c r="M250">
        <v>5346</v>
      </c>
      <c r="N250">
        <v>3482</v>
      </c>
      <c r="O250">
        <v>178900</v>
      </c>
      <c r="P250">
        <v>7022</v>
      </c>
      <c r="Q250">
        <v>626</v>
      </c>
      <c r="R250">
        <v>1521</v>
      </c>
      <c r="S250">
        <v>8</v>
      </c>
      <c r="T250" t="s">
        <v>627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3304</v>
      </c>
      <c r="B251">
        <v>1980</v>
      </c>
      <c r="C251" t="s">
        <v>191</v>
      </c>
      <c r="D251" t="s">
        <v>629</v>
      </c>
      <c r="E251" t="str">
        <f t="shared" si="3"/>
        <v>City of Fountain Valley</v>
      </c>
      <c r="F251">
        <v>1065</v>
      </c>
      <c r="G251" t="s">
        <v>3305</v>
      </c>
      <c r="H251">
        <v>55080</v>
      </c>
      <c r="I251">
        <v>55080</v>
      </c>
      <c r="J251">
        <v>0</v>
      </c>
      <c r="K251">
        <v>0</v>
      </c>
      <c r="L251">
        <v>16520</v>
      </c>
      <c r="M251">
        <v>13047</v>
      </c>
      <c r="N251">
        <v>3473</v>
      </c>
      <c r="O251">
        <v>126300</v>
      </c>
      <c r="P251">
        <v>14689</v>
      </c>
      <c r="Q251">
        <v>614</v>
      </c>
      <c r="R251">
        <v>1058</v>
      </c>
      <c r="S251">
        <v>392</v>
      </c>
      <c r="T251" t="s">
        <v>629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3306</v>
      </c>
      <c r="B252">
        <v>1980</v>
      </c>
      <c r="C252" t="s">
        <v>191</v>
      </c>
      <c r="D252" t="s">
        <v>631</v>
      </c>
      <c r="E252" t="str">
        <f t="shared" si="3"/>
        <v>City of Fowler</v>
      </c>
      <c r="F252">
        <v>1070</v>
      </c>
      <c r="G252" t="s">
        <v>3307</v>
      </c>
      <c r="H252">
        <v>2496</v>
      </c>
      <c r="I252">
        <v>0</v>
      </c>
      <c r="J252">
        <v>0</v>
      </c>
      <c r="K252">
        <v>2496</v>
      </c>
      <c r="L252">
        <v>824</v>
      </c>
      <c r="M252">
        <v>509</v>
      </c>
      <c r="N252">
        <v>315</v>
      </c>
      <c r="O252">
        <v>50300</v>
      </c>
      <c r="P252">
        <v>682</v>
      </c>
      <c r="Q252">
        <v>98</v>
      </c>
      <c r="R252">
        <v>34</v>
      </c>
      <c r="S252">
        <v>43</v>
      </c>
      <c r="T252" t="s">
        <v>631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3308</v>
      </c>
      <c r="B253">
        <v>1980</v>
      </c>
      <c r="C253" t="s">
        <v>191</v>
      </c>
      <c r="D253" t="s">
        <v>3309</v>
      </c>
      <c r="E253" t="str">
        <f t="shared" si="3"/>
        <v>City of Frazier Park</v>
      </c>
      <c r="F253">
        <v>1072</v>
      </c>
      <c r="G253" t="s">
        <v>3310</v>
      </c>
      <c r="H253">
        <v>1444</v>
      </c>
      <c r="I253">
        <v>0</v>
      </c>
      <c r="J253">
        <v>0</v>
      </c>
      <c r="K253">
        <v>1444</v>
      </c>
      <c r="L253">
        <v>589</v>
      </c>
      <c r="M253">
        <v>429</v>
      </c>
      <c r="N253">
        <v>160</v>
      </c>
      <c r="O253">
        <v>49800</v>
      </c>
      <c r="P253">
        <v>775</v>
      </c>
      <c r="Q253">
        <v>36</v>
      </c>
      <c r="R253">
        <v>0</v>
      </c>
      <c r="S253">
        <v>90</v>
      </c>
      <c r="T253" t="s">
        <v>3309</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3311</v>
      </c>
      <c r="B254">
        <v>1980</v>
      </c>
      <c r="C254" t="s">
        <v>191</v>
      </c>
      <c r="D254" t="s">
        <v>3312</v>
      </c>
      <c r="E254" t="str">
        <f t="shared" si="3"/>
        <v>City of Freedom</v>
      </c>
      <c r="F254">
        <v>1075</v>
      </c>
      <c r="G254" t="s">
        <v>3313</v>
      </c>
      <c r="H254">
        <v>6416</v>
      </c>
      <c r="I254">
        <v>0</v>
      </c>
      <c r="J254">
        <v>6416</v>
      </c>
      <c r="K254">
        <v>0</v>
      </c>
      <c r="L254">
        <v>1977</v>
      </c>
      <c r="M254">
        <v>1298</v>
      </c>
      <c r="N254">
        <v>679</v>
      </c>
      <c r="O254">
        <v>69000</v>
      </c>
      <c r="P254">
        <v>1533</v>
      </c>
      <c r="Q254">
        <v>296</v>
      </c>
      <c r="R254">
        <v>104</v>
      </c>
      <c r="S254">
        <v>133</v>
      </c>
      <c r="T254" t="s">
        <v>3312</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3314</v>
      </c>
      <c r="B255">
        <v>1980</v>
      </c>
      <c r="C255" t="s">
        <v>191</v>
      </c>
      <c r="D255" t="s">
        <v>633</v>
      </c>
      <c r="E255" t="str">
        <f t="shared" si="3"/>
        <v>City of Fremont</v>
      </c>
      <c r="F255">
        <v>1080</v>
      </c>
      <c r="G255" t="s">
        <v>3315</v>
      </c>
      <c r="H255">
        <v>131945</v>
      </c>
      <c r="I255">
        <v>128675</v>
      </c>
      <c r="J255">
        <v>0</v>
      </c>
      <c r="K255">
        <v>3270</v>
      </c>
      <c r="L255">
        <v>44125</v>
      </c>
      <c r="M255">
        <v>29093</v>
      </c>
      <c r="N255">
        <v>15032</v>
      </c>
      <c r="O255">
        <v>93000</v>
      </c>
      <c r="P255">
        <v>36227</v>
      </c>
      <c r="Q255">
        <v>1570</v>
      </c>
      <c r="R255">
        <v>7056</v>
      </c>
      <c r="S255">
        <v>615</v>
      </c>
      <c r="T255" t="s">
        <v>633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3316</v>
      </c>
      <c r="B256">
        <v>1980</v>
      </c>
      <c r="C256" t="s">
        <v>191</v>
      </c>
      <c r="D256" t="s">
        <v>634</v>
      </c>
      <c r="E256" t="str">
        <f t="shared" si="3"/>
        <v>City of Fresno</v>
      </c>
      <c r="F256">
        <v>1090</v>
      </c>
      <c r="G256" t="s">
        <v>3317</v>
      </c>
      <c r="H256">
        <v>218202</v>
      </c>
      <c r="I256">
        <v>218202</v>
      </c>
      <c r="J256">
        <v>0</v>
      </c>
      <c r="K256">
        <v>0</v>
      </c>
      <c r="L256">
        <v>81996</v>
      </c>
      <c r="M256">
        <v>44229</v>
      </c>
      <c r="N256">
        <v>37767</v>
      </c>
      <c r="O256">
        <v>60300</v>
      </c>
      <c r="P256">
        <v>63196</v>
      </c>
      <c r="Q256">
        <v>10299</v>
      </c>
      <c r="R256">
        <v>13420</v>
      </c>
      <c r="S256">
        <v>1684</v>
      </c>
      <c r="T256" t="s">
        <v>634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3318</v>
      </c>
      <c r="B257">
        <v>1980</v>
      </c>
      <c r="C257" t="s">
        <v>191</v>
      </c>
      <c r="D257" t="s">
        <v>636</v>
      </c>
      <c r="E257" t="str">
        <f t="shared" si="3"/>
        <v>City of Fullerton</v>
      </c>
      <c r="F257">
        <v>1095</v>
      </c>
      <c r="G257" t="s">
        <v>3319</v>
      </c>
      <c r="H257">
        <v>102034</v>
      </c>
      <c r="I257">
        <v>102034</v>
      </c>
      <c r="J257">
        <v>0</v>
      </c>
      <c r="K257">
        <v>0</v>
      </c>
      <c r="L257">
        <v>37869</v>
      </c>
      <c r="M257">
        <v>20877</v>
      </c>
      <c r="N257">
        <v>16992</v>
      </c>
      <c r="O257">
        <v>98200</v>
      </c>
      <c r="P257">
        <v>27078</v>
      </c>
      <c r="Q257">
        <v>4655</v>
      </c>
      <c r="R257">
        <v>7043</v>
      </c>
      <c r="S257">
        <v>713</v>
      </c>
      <c r="T257" t="s">
        <v>636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3320</v>
      </c>
      <c r="B258">
        <v>1980</v>
      </c>
      <c r="C258" t="s">
        <v>191</v>
      </c>
      <c r="D258" t="s">
        <v>638</v>
      </c>
      <c r="E258" t="str">
        <f t="shared" si="3"/>
        <v>City of Galt</v>
      </c>
      <c r="F258">
        <v>1100</v>
      </c>
      <c r="G258" t="s">
        <v>3321</v>
      </c>
      <c r="H258">
        <v>5514</v>
      </c>
      <c r="I258">
        <v>0</v>
      </c>
      <c r="J258">
        <v>5514</v>
      </c>
      <c r="K258">
        <v>0</v>
      </c>
      <c r="L258">
        <v>1861</v>
      </c>
      <c r="M258">
        <v>1213</v>
      </c>
      <c r="N258">
        <v>648</v>
      </c>
      <c r="O258">
        <v>46300</v>
      </c>
      <c r="P258">
        <v>1419</v>
      </c>
      <c r="Q258">
        <v>192</v>
      </c>
      <c r="R258">
        <v>149</v>
      </c>
      <c r="S258">
        <v>234</v>
      </c>
      <c r="T258" t="s">
        <v>638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3322</v>
      </c>
      <c r="B259">
        <v>1980</v>
      </c>
      <c r="C259" t="s">
        <v>191</v>
      </c>
      <c r="D259" t="s">
        <v>642</v>
      </c>
      <c r="E259" t="str">
        <f t="shared" si="3"/>
        <v>City of Gardena</v>
      </c>
      <c r="F259">
        <v>1105</v>
      </c>
      <c r="G259" t="s">
        <v>3323</v>
      </c>
      <c r="H259">
        <v>45165</v>
      </c>
      <c r="I259">
        <v>45165</v>
      </c>
      <c r="J259">
        <v>0</v>
      </c>
      <c r="K259">
        <v>0</v>
      </c>
      <c r="L259">
        <v>16928</v>
      </c>
      <c r="M259">
        <v>8205</v>
      </c>
      <c r="N259">
        <v>8723</v>
      </c>
      <c r="O259">
        <v>82800</v>
      </c>
      <c r="P259">
        <v>9306</v>
      </c>
      <c r="Q259">
        <v>3790</v>
      </c>
      <c r="R259">
        <v>3295</v>
      </c>
      <c r="S259">
        <v>1133</v>
      </c>
      <c r="T259" t="s">
        <v>642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3324</v>
      </c>
      <c r="B260">
        <v>1980</v>
      </c>
      <c r="C260" t="s">
        <v>191</v>
      </c>
      <c r="D260" t="s">
        <v>3325</v>
      </c>
      <c r="E260" t="str">
        <f t="shared" si="3"/>
        <v>City of Garden Acres</v>
      </c>
      <c r="F260">
        <v>1107</v>
      </c>
      <c r="G260" t="s">
        <v>3326</v>
      </c>
      <c r="H260">
        <v>7361</v>
      </c>
      <c r="I260">
        <v>7361</v>
      </c>
      <c r="J260">
        <v>0</v>
      </c>
      <c r="K260">
        <v>0</v>
      </c>
      <c r="L260">
        <v>2608</v>
      </c>
      <c r="M260">
        <v>1760</v>
      </c>
      <c r="N260">
        <v>848</v>
      </c>
      <c r="O260">
        <v>30900</v>
      </c>
      <c r="P260">
        <v>2515</v>
      </c>
      <c r="Q260">
        <v>176</v>
      </c>
      <c r="R260">
        <v>2</v>
      </c>
      <c r="S260">
        <v>69</v>
      </c>
      <c r="T260" t="s">
        <v>3325</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3327</v>
      </c>
      <c r="B261">
        <v>1980</v>
      </c>
      <c r="C261" t="s">
        <v>191</v>
      </c>
      <c r="D261" t="s">
        <v>640</v>
      </c>
      <c r="E261" t="str">
        <f t="shared" ref="E261:E324" si="4">_xlfn.CONCAT("City of ",D261)</f>
        <v>City of Garden Grove</v>
      </c>
      <c r="F261">
        <v>1110</v>
      </c>
      <c r="G261" t="s">
        <v>3328</v>
      </c>
      <c r="H261">
        <v>123307</v>
      </c>
      <c r="I261">
        <v>123307</v>
      </c>
      <c r="J261">
        <v>0</v>
      </c>
      <c r="K261">
        <v>0</v>
      </c>
      <c r="L261">
        <v>41590</v>
      </c>
      <c r="M261">
        <v>25543</v>
      </c>
      <c r="N261">
        <v>16047</v>
      </c>
      <c r="O261">
        <v>87700</v>
      </c>
      <c r="P261">
        <v>30565</v>
      </c>
      <c r="Q261">
        <v>5406</v>
      </c>
      <c r="R261">
        <v>5137</v>
      </c>
      <c r="S261">
        <v>1692</v>
      </c>
      <c r="T261" t="s">
        <v>640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3329</v>
      </c>
      <c r="B262">
        <v>1980</v>
      </c>
      <c r="C262" t="s">
        <v>191</v>
      </c>
      <c r="D262" t="s">
        <v>3330</v>
      </c>
      <c r="E262" t="str">
        <f t="shared" si="4"/>
        <v>City of George AFB</v>
      </c>
      <c r="F262">
        <v>1111</v>
      </c>
      <c r="G262" t="s">
        <v>3331</v>
      </c>
      <c r="H262">
        <v>7061</v>
      </c>
      <c r="I262">
        <v>0</v>
      </c>
      <c r="J262">
        <v>7061</v>
      </c>
      <c r="K262">
        <v>0</v>
      </c>
      <c r="L262">
        <v>1619</v>
      </c>
      <c r="M262">
        <v>1</v>
      </c>
      <c r="N262">
        <v>1618</v>
      </c>
      <c r="O262">
        <v>0</v>
      </c>
      <c r="P262">
        <v>1569</v>
      </c>
      <c r="Q262">
        <v>59</v>
      </c>
      <c r="R262">
        <v>10</v>
      </c>
      <c r="S262">
        <v>1</v>
      </c>
      <c r="T262" t="s">
        <v>3330</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3332</v>
      </c>
      <c r="B263">
        <v>1980</v>
      </c>
      <c r="C263" t="s">
        <v>191</v>
      </c>
      <c r="D263" t="s">
        <v>644</v>
      </c>
      <c r="E263" t="str">
        <f t="shared" si="4"/>
        <v>City of Gilroy</v>
      </c>
      <c r="F263">
        <v>1115</v>
      </c>
      <c r="G263" t="s">
        <v>3333</v>
      </c>
      <c r="H263">
        <v>21641</v>
      </c>
      <c r="I263">
        <v>0</v>
      </c>
      <c r="J263">
        <v>21641</v>
      </c>
      <c r="K263">
        <v>0</v>
      </c>
      <c r="L263">
        <v>6839</v>
      </c>
      <c r="M263">
        <v>3951</v>
      </c>
      <c r="N263">
        <v>2888</v>
      </c>
      <c r="O263">
        <v>86200</v>
      </c>
      <c r="P263">
        <v>4766</v>
      </c>
      <c r="Q263">
        <v>1234</v>
      </c>
      <c r="R263">
        <v>856</v>
      </c>
      <c r="S263">
        <v>298</v>
      </c>
      <c r="T263" t="s">
        <v>644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3334</v>
      </c>
      <c r="B264">
        <v>1980</v>
      </c>
      <c r="C264" t="s">
        <v>191</v>
      </c>
      <c r="D264" t="s">
        <v>3335</v>
      </c>
      <c r="E264" t="str">
        <f t="shared" si="4"/>
        <v>City of Glen Avon</v>
      </c>
      <c r="F264">
        <v>1120</v>
      </c>
      <c r="G264" t="s">
        <v>3336</v>
      </c>
      <c r="H264">
        <v>8444</v>
      </c>
      <c r="I264">
        <v>8444</v>
      </c>
      <c r="J264">
        <v>0</v>
      </c>
      <c r="K264">
        <v>0</v>
      </c>
      <c r="L264">
        <v>3354</v>
      </c>
      <c r="M264">
        <v>1632</v>
      </c>
      <c r="N264">
        <v>1722</v>
      </c>
      <c r="O264">
        <v>63500</v>
      </c>
      <c r="P264">
        <v>2427</v>
      </c>
      <c r="Q264">
        <v>212</v>
      </c>
      <c r="R264">
        <v>748</v>
      </c>
      <c r="S264">
        <v>231</v>
      </c>
      <c r="T264" t="s">
        <v>3335</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3337</v>
      </c>
      <c r="B265">
        <v>1980</v>
      </c>
      <c r="C265" t="s">
        <v>191</v>
      </c>
      <c r="D265" t="s">
        <v>646</v>
      </c>
      <c r="E265" t="str">
        <f t="shared" si="4"/>
        <v>City of Glendale</v>
      </c>
      <c r="F265">
        <v>1130</v>
      </c>
      <c r="G265" t="s">
        <v>3338</v>
      </c>
      <c r="H265">
        <v>139060</v>
      </c>
      <c r="I265">
        <v>139060</v>
      </c>
      <c r="J265">
        <v>0</v>
      </c>
      <c r="K265">
        <v>0</v>
      </c>
      <c r="L265">
        <v>59339</v>
      </c>
      <c r="M265">
        <v>25316</v>
      </c>
      <c r="N265">
        <v>34023</v>
      </c>
      <c r="O265">
        <v>117400</v>
      </c>
      <c r="P265">
        <v>32812</v>
      </c>
      <c r="Q265">
        <v>14098</v>
      </c>
      <c r="R265">
        <v>14636</v>
      </c>
      <c r="S265">
        <v>89</v>
      </c>
      <c r="T265" t="s">
        <v>646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3339</v>
      </c>
      <c r="B266">
        <v>1980</v>
      </c>
      <c r="C266" t="s">
        <v>191</v>
      </c>
      <c r="D266" t="s">
        <v>648</v>
      </c>
      <c r="E266" t="str">
        <f t="shared" si="4"/>
        <v>City of Glendora</v>
      </c>
      <c r="F266">
        <v>1135</v>
      </c>
      <c r="G266" t="s">
        <v>3340</v>
      </c>
      <c r="H266">
        <v>38654</v>
      </c>
      <c r="I266">
        <v>38654</v>
      </c>
      <c r="J266">
        <v>0</v>
      </c>
      <c r="K266">
        <v>0</v>
      </c>
      <c r="L266">
        <v>12882</v>
      </c>
      <c r="M266">
        <v>9639</v>
      </c>
      <c r="N266">
        <v>3243</v>
      </c>
      <c r="O266">
        <v>89100</v>
      </c>
      <c r="P266">
        <v>10774</v>
      </c>
      <c r="Q266">
        <v>907</v>
      </c>
      <c r="R266">
        <v>851</v>
      </c>
      <c r="S266">
        <v>679</v>
      </c>
      <c r="T266" t="s">
        <v>648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3341</v>
      </c>
      <c r="B267">
        <v>1980</v>
      </c>
      <c r="C267" t="s">
        <v>191</v>
      </c>
      <c r="D267" t="s">
        <v>3342</v>
      </c>
      <c r="E267" t="str">
        <f t="shared" si="4"/>
        <v>City of Glen Ellen</v>
      </c>
      <c r="F267">
        <v>1137</v>
      </c>
      <c r="G267" t="s">
        <v>3343</v>
      </c>
      <c r="H267">
        <v>1014</v>
      </c>
      <c r="I267">
        <v>0</v>
      </c>
      <c r="J267">
        <v>0</v>
      </c>
      <c r="K267">
        <v>1014</v>
      </c>
      <c r="L267">
        <v>429</v>
      </c>
      <c r="M267">
        <v>254</v>
      </c>
      <c r="N267">
        <v>175</v>
      </c>
      <c r="O267">
        <v>84100</v>
      </c>
      <c r="P267">
        <v>407</v>
      </c>
      <c r="Q267">
        <v>51</v>
      </c>
      <c r="R267">
        <v>0</v>
      </c>
      <c r="S267">
        <v>6</v>
      </c>
      <c r="T267" t="s">
        <v>3342</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3344</v>
      </c>
      <c r="B268">
        <v>1980</v>
      </c>
      <c r="C268" t="s">
        <v>191</v>
      </c>
      <c r="D268" t="s">
        <v>652</v>
      </c>
      <c r="E268" t="str">
        <f t="shared" si="4"/>
        <v>City of Gonzales</v>
      </c>
      <c r="F268">
        <v>1140</v>
      </c>
      <c r="G268" t="s">
        <v>3345</v>
      </c>
      <c r="H268">
        <v>2891</v>
      </c>
      <c r="I268">
        <v>0</v>
      </c>
      <c r="J268">
        <v>2891</v>
      </c>
      <c r="K268">
        <v>0</v>
      </c>
      <c r="L268">
        <v>852</v>
      </c>
      <c r="M268">
        <v>441</v>
      </c>
      <c r="N268">
        <v>411</v>
      </c>
      <c r="O268">
        <v>61700</v>
      </c>
      <c r="P268">
        <v>727</v>
      </c>
      <c r="Q268">
        <v>101</v>
      </c>
      <c r="R268">
        <v>37</v>
      </c>
      <c r="S268">
        <v>18</v>
      </c>
      <c r="T268" t="s">
        <v>652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3346</v>
      </c>
      <c r="B269">
        <v>1980</v>
      </c>
      <c r="C269" t="s">
        <v>191</v>
      </c>
      <c r="D269" t="s">
        <v>3347</v>
      </c>
      <c r="E269" t="str">
        <f t="shared" si="4"/>
        <v>City of Goshen</v>
      </c>
      <c r="F269">
        <v>1145</v>
      </c>
      <c r="G269" t="s">
        <v>3348</v>
      </c>
      <c r="H269">
        <v>1809</v>
      </c>
      <c r="I269">
        <v>1809</v>
      </c>
      <c r="J269">
        <v>0</v>
      </c>
      <c r="K269">
        <v>0</v>
      </c>
      <c r="L269">
        <v>459</v>
      </c>
      <c r="M269">
        <v>331</v>
      </c>
      <c r="N269">
        <v>128</v>
      </c>
      <c r="O269">
        <v>32500</v>
      </c>
      <c r="P269">
        <v>440</v>
      </c>
      <c r="Q269">
        <v>15</v>
      </c>
      <c r="R269">
        <v>7</v>
      </c>
      <c r="S269">
        <v>12</v>
      </c>
      <c r="T269" t="s">
        <v>3347</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3349</v>
      </c>
      <c r="B270">
        <v>1980</v>
      </c>
      <c r="C270" t="s">
        <v>191</v>
      </c>
      <c r="D270" t="s">
        <v>654</v>
      </c>
      <c r="E270" t="str">
        <f t="shared" si="4"/>
        <v>City of Grand Terrace</v>
      </c>
      <c r="F270">
        <v>1147</v>
      </c>
      <c r="G270" t="s">
        <v>3350</v>
      </c>
      <c r="H270">
        <v>8498</v>
      </c>
      <c r="I270">
        <v>8498</v>
      </c>
      <c r="J270">
        <v>0</v>
      </c>
      <c r="K270">
        <v>0</v>
      </c>
      <c r="L270">
        <v>3024</v>
      </c>
      <c r="M270">
        <v>2360</v>
      </c>
      <c r="N270">
        <v>664</v>
      </c>
      <c r="O270">
        <v>73800</v>
      </c>
      <c r="P270">
        <v>2631</v>
      </c>
      <c r="Q270">
        <v>143</v>
      </c>
      <c r="R270">
        <v>245</v>
      </c>
      <c r="S270">
        <v>259</v>
      </c>
      <c r="T270" t="s">
        <v>654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3351</v>
      </c>
      <c r="B271">
        <v>1980</v>
      </c>
      <c r="C271" t="s">
        <v>191</v>
      </c>
      <c r="D271" t="s">
        <v>656</v>
      </c>
      <c r="E271" t="str">
        <f t="shared" si="4"/>
        <v>City of Grass Valley</v>
      </c>
      <c r="F271">
        <v>1150</v>
      </c>
      <c r="G271" t="s">
        <v>3352</v>
      </c>
      <c r="H271">
        <v>6697</v>
      </c>
      <c r="I271">
        <v>0</v>
      </c>
      <c r="J271">
        <v>6697</v>
      </c>
      <c r="K271">
        <v>0</v>
      </c>
      <c r="L271">
        <v>3037</v>
      </c>
      <c r="M271">
        <v>1452</v>
      </c>
      <c r="N271">
        <v>1585</v>
      </c>
      <c r="O271">
        <v>60300</v>
      </c>
      <c r="P271">
        <v>2063</v>
      </c>
      <c r="Q271">
        <v>626</v>
      </c>
      <c r="R271">
        <v>447</v>
      </c>
      <c r="S271">
        <v>234</v>
      </c>
      <c r="T271" t="s">
        <v>656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3353</v>
      </c>
      <c r="B272">
        <v>1980</v>
      </c>
      <c r="C272" t="s">
        <v>191</v>
      </c>
      <c r="D272" t="s">
        <v>3354</v>
      </c>
      <c r="E272" t="str">
        <f t="shared" si="4"/>
        <v>City of Graton</v>
      </c>
      <c r="F272">
        <v>1153</v>
      </c>
      <c r="G272" t="s">
        <v>3355</v>
      </c>
      <c r="H272">
        <v>1286</v>
      </c>
      <c r="I272">
        <v>0</v>
      </c>
      <c r="J272">
        <v>0</v>
      </c>
      <c r="K272">
        <v>1286</v>
      </c>
      <c r="L272">
        <v>502</v>
      </c>
      <c r="M272">
        <v>365</v>
      </c>
      <c r="N272">
        <v>137</v>
      </c>
      <c r="O272">
        <v>69500</v>
      </c>
      <c r="P272">
        <v>393</v>
      </c>
      <c r="Q272">
        <v>73</v>
      </c>
      <c r="R272">
        <v>1</v>
      </c>
      <c r="S272">
        <v>63</v>
      </c>
      <c r="T272" t="s">
        <v>3354</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3356</v>
      </c>
      <c r="B273">
        <v>1980</v>
      </c>
      <c r="C273" t="s">
        <v>191</v>
      </c>
      <c r="D273" t="s">
        <v>3357</v>
      </c>
      <c r="E273" t="str">
        <f t="shared" si="4"/>
        <v>City of Greenacres</v>
      </c>
      <c r="F273">
        <v>1157</v>
      </c>
      <c r="G273" t="s">
        <v>3358</v>
      </c>
      <c r="H273">
        <v>5381</v>
      </c>
      <c r="I273">
        <v>5381</v>
      </c>
      <c r="J273">
        <v>0</v>
      </c>
      <c r="K273">
        <v>0</v>
      </c>
      <c r="L273">
        <v>1701</v>
      </c>
      <c r="M273">
        <v>1427</v>
      </c>
      <c r="N273">
        <v>274</v>
      </c>
      <c r="O273">
        <v>70500</v>
      </c>
      <c r="P273">
        <v>1570</v>
      </c>
      <c r="Q273">
        <v>87</v>
      </c>
      <c r="R273">
        <v>2</v>
      </c>
      <c r="S273">
        <v>124</v>
      </c>
      <c r="T273" t="s">
        <v>3357</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3359</v>
      </c>
      <c r="B274">
        <v>1980</v>
      </c>
      <c r="C274" t="s">
        <v>191</v>
      </c>
      <c r="D274" t="s">
        <v>658</v>
      </c>
      <c r="E274" t="str">
        <f t="shared" si="4"/>
        <v>City of Greenfield</v>
      </c>
      <c r="F274">
        <v>1160</v>
      </c>
      <c r="G274" t="s">
        <v>3360</v>
      </c>
      <c r="H274">
        <v>4181</v>
      </c>
      <c r="I274">
        <v>0</v>
      </c>
      <c r="J274">
        <v>4181</v>
      </c>
      <c r="K274">
        <v>0</v>
      </c>
      <c r="L274">
        <v>1115</v>
      </c>
      <c r="M274">
        <v>628</v>
      </c>
      <c r="N274">
        <v>487</v>
      </c>
      <c r="O274">
        <v>55000</v>
      </c>
      <c r="P274">
        <v>984</v>
      </c>
      <c r="Q274">
        <v>129</v>
      </c>
      <c r="R274">
        <v>76</v>
      </c>
      <c r="S274">
        <v>37</v>
      </c>
      <c r="T274" t="s">
        <v>658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3361</v>
      </c>
      <c r="B275">
        <v>1980</v>
      </c>
      <c r="C275" t="s">
        <v>191</v>
      </c>
      <c r="D275" t="s">
        <v>3362</v>
      </c>
      <c r="E275" t="str">
        <f t="shared" si="4"/>
        <v>City of Greenville</v>
      </c>
      <c r="F275">
        <v>1165</v>
      </c>
      <c r="G275" t="s">
        <v>3363</v>
      </c>
      <c r="H275">
        <v>1537</v>
      </c>
      <c r="I275">
        <v>0</v>
      </c>
      <c r="J275">
        <v>0</v>
      </c>
      <c r="K275">
        <v>1537</v>
      </c>
      <c r="L275">
        <v>586</v>
      </c>
      <c r="M275">
        <v>360</v>
      </c>
      <c r="N275">
        <v>226</v>
      </c>
      <c r="O275">
        <v>44400</v>
      </c>
      <c r="P275">
        <v>464</v>
      </c>
      <c r="Q275">
        <v>98</v>
      </c>
      <c r="R275">
        <v>24</v>
      </c>
      <c r="S275">
        <v>72</v>
      </c>
      <c r="T275" t="s">
        <v>3362</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3364</v>
      </c>
      <c r="B276">
        <v>1980</v>
      </c>
      <c r="C276" t="s">
        <v>191</v>
      </c>
      <c r="D276" t="s">
        <v>660</v>
      </c>
      <c r="E276" t="str">
        <f t="shared" si="4"/>
        <v>City of Gridley</v>
      </c>
      <c r="F276">
        <v>1170</v>
      </c>
      <c r="G276" t="s">
        <v>3365</v>
      </c>
      <c r="H276">
        <v>3982</v>
      </c>
      <c r="I276">
        <v>0</v>
      </c>
      <c r="J276">
        <v>3982</v>
      </c>
      <c r="K276">
        <v>0</v>
      </c>
      <c r="L276">
        <v>1522</v>
      </c>
      <c r="M276">
        <v>914</v>
      </c>
      <c r="N276">
        <v>608</v>
      </c>
      <c r="O276">
        <v>42800</v>
      </c>
      <c r="P276">
        <v>1461</v>
      </c>
      <c r="Q276">
        <v>118</v>
      </c>
      <c r="R276">
        <v>49</v>
      </c>
      <c r="S276">
        <v>9</v>
      </c>
      <c r="T276" t="s">
        <v>660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3366</v>
      </c>
      <c r="B277">
        <v>1980</v>
      </c>
      <c r="C277" t="s">
        <v>191</v>
      </c>
      <c r="D277" t="s">
        <v>3367</v>
      </c>
      <c r="E277" t="str">
        <f t="shared" si="4"/>
        <v>City of Grover City</v>
      </c>
      <c r="F277">
        <v>1175</v>
      </c>
      <c r="G277" t="s">
        <v>3368</v>
      </c>
      <c r="H277">
        <v>8827</v>
      </c>
      <c r="I277">
        <v>0</v>
      </c>
      <c r="J277">
        <v>8827</v>
      </c>
      <c r="K277">
        <v>0</v>
      </c>
      <c r="L277">
        <v>3465</v>
      </c>
      <c r="M277">
        <v>1756</v>
      </c>
      <c r="N277">
        <v>1709</v>
      </c>
      <c r="O277">
        <v>62000</v>
      </c>
      <c r="P277">
        <v>2770</v>
      </c>
      <c r="Q277">
        <v>823</v>
      </c>
      <c r="R277">
        <v>122</v>
      </c>
      <c r="S277">
        <v>202</v>
      </c>
      <c r="T277" t="s">
        <v>3367</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3369</v>
      </c>
      <c r="B278">
        <v>1980</v>
      </c>
      <c r="C278" t="s">
        <v>191</v>
      </c>
      <c r="D278" t="s">
        <v>664</v>
      </c>
      <c r="E278" t="str">
        <f t="shared" si="4"/>
        <v>City of Guadalupe</v>
      </c>
      <c r="F278">
        <v>1180</v>
      </c>
      <c r="G278" t="s">
        <v>3370</v>
      </c>
      <c r="H278">
        <v>3629</v>
      </c>
      <c r="I278">
        <v>0</v>
      </c>
      <c r="J278">
        <v>3629</v>
      </c>
      <c r="K278">
        <v>0</v>
      </c>
      <c r="L278">
        <v>951</v>
      </c>
      <c r="M278">
        <v>458</v>
      </c>
      <c r="N278">
        <v>493</v>
      </c>
      <c r="O278">
        <v>45100</v>
      </c>
      <c r="P278">
        <v>683</v>
      </c>
      <c r="Q278">
        <v>246</v>
      </c>
      <c r="R278">
        <v>58</v>
      </c>
      <c r="S278">
        <v>3</v>
      </c>
      <c r="T278" t="s">
        <v>664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3371</v>
      </c>
      <c r="B279">
        <v>1980</v>
      </c>
      <c r="C279" t="s">
        <v>191</v>
      </c>
      <c r="D279" t="s">
        <v>3372</v>
      </c>
      <c r="E279" t="str">
        <f t="shared" si="4"/>
        <v>City of Guerneville</v>
      </c>
      <c r="F279">
        <v>1183</v>
      </c>
      <c r="G279" t="s">
        <v>3373</v>
      </c>
      <c r="H279">
        <v>1525</v>
      </c>
      <c r="I279">
        <v>0</v>
      </c>
      <c r="J279">
        <v>0</v>
      </c>
      <c r="K279">
        <v>1525</v>
      </c>
      <c r="L279">
        <v>671</v>
      </c>
      <c r="M279">
        <v>352</v>
      </c>
      <c r="N279">
        <v>319</v>
      </c>
      <c r="O279">
        <v>70900</v>
      </c>
      <c r="P279">
        <v>598</v>
      </c>
      <c r="Q279">
        <v>160</v>
      </c>
      <c r="R279">
        <v>135</v>
      </c>
      <c r="S279">
        <v>44</v>
      </c>
      <c r="T279" t="s">
        <v>3372</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3374</v>
      </c>
      <c r="B280">
        <v>1980</v>
      </c>
      <c r="C280" t="s">
        <v>191</v>
      </c>
      <c r="D280" t="s">
        <v>666</v>
      </c>
      <c r="E280" t="str">
        <f t="shared" si="4"/>
        <v>City of Gustine</v>
      </c>
      <c r="F280">
        <v>1185</v>
      </c>
      <c r="G280" t="s">
        <v>3375</v>
      </c>
      <c r="H280">
        <v>3142</v>
      </c>
      <c r="I280">
        <v>0</v>
      </c>
      <c r="J280">
        <v>3142</v>
      </c>
      <c r="K280">
        <v>0</v>
      </c>
      <c r="L280">
        <v>1266</v>
      </c>
      <c r="M280">
        <v>892</v>
      </c>
      <c r="N280">
        <v>374</v>
      </c>
      <c r="O280">
        <v>50800</v>
      </c>
      <c r="P280">
        <v>1125</v>
      </c>
      <c r="Q280">
        <v>93</v>
      </c>
      <c r="R280">
        <v>85</v>
      </c>
      <c r="S280">
        <v>92</v>
      </c>
      <c r="T280" t="s">
        <v>666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3376</v>
      </c>
      <c r="B281">
        <v>1980</v>
      </c>
      <c r="C281" t="s">
        <v>191</v>
      </c>
      <c r="D281" t="s">
        <v>3377</v>
      </c>
      <c r="E281" t="str">
        <f t="shared" si="4"/>
        <v>City of Hacienda Heights</v>
      </c>
      <c r="F281">
        <v>1188</v>
      </c>
      <c r="G281" t="s">
        <v>3378</v>
      </c>
      <c r="H281">
        <v>49422</v>
      </c>
      <c r="I281">
        <v>49422</v>
      </c>
      <c r="J281">
        <v>0</v>
      </c>
      <c r="K281">
        <v>0</v>
      </c>
      <c r="L281">
        <v>14221</v>
      </c>
      <c r="M281">
        <v>12438</v>
      </c>
      <c r="N281">
        <v>1783</v>
      </c>
      <c r="O281">
        <v>111100</v>
      </c>
      <c r="P281">
        <v>13368</v>
      </c>
      <c r="Q281">
        <v>785</v>
      </c>
      <c r="R281">
        <v>555</v>
      </c>
      <c r="S281">
        <v>385</v>
      </c>
      <c r="T281" t="s">
        <v>3377</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3379</v>
      </c>
      <c r="B282">
        <v>1980</v>
      </c>
      <c r="C282" t="s">
        <v>191</v>
      </c>
      <c r="D282" t="s">
        <v>668</v>
      </c>
      <c r="E282" t="str">
        <f t="shared" si="4"/>
        <v>City of Half Moon Bay</v>
      </c>
      <c r="F282">
        <v>1195</v>
      </c>
      <c r="G282" t="s">
        <v>3380</v>
      </c>
      <c r="H282">
        <v>7282</v>
      </c>
      <c r="I282">
        <v>0</v>
      </c>
      <c r="J282">
        <v>7282</v>
      </c>
      <c r="K282">
        <v>0</v>
      </c>
      <c r="L282">
        <v>2609</v>
      </c>
      <c r="M282">
        <v>1895</v>
      </c>
      <c r="N282">
        <v>714</v>
      </c>
      <c r="O282">
        <v>123500</v>
      </c>
      <c r="P282">
        <v>2126</v>
      </c>
      <c r="Q282">
        <v>241</v>
      </c>
      <c r="R282">
        <v>75</v>
      </c>
      <c r="S282">
        <v>283</v>
      </c>
      <c r="T282" t="s">
        <v>668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3381</v>
      </c>
      <c r="B283">
        <v>1980</v>
      </c>
      <c r="C283" t="s">
        <v>191</v>
      </c>
      <c r="D283" t="s">
        <v>3382</v>
      </c>
      <c r="E283" t="str">
        <f t="shared" si="4"/>
        <v>City of Hamilton City</v>
      </c>
      <c r="F283">
        <v>1197</v>
      </c>
      <c r="G283" t="s">
        <v>3383</v>
      </c>
      <c r="H283">
        <v>1337</v>
      </c>
      <c r="I283">
        <v>0</v>
      </c>
      <c r="J283">
        <v>0</v>
      </c>
      <c r="K283">
        <v>1337</v>
      </c>
      <c r="L283">
        <v>368</v>
      </c>
      <c r="M283">
        <v>280</v>
      </c>
      <c r="N283">
        <v>88</v>
      </c>
      <c r="O283">
        <v>40900</v>
      </c>
      <c r="P283">
        <v>282</v>
      </c>
      <c r="Q283">
        <v>25</v>
      </c>
      <c r="R283">
        <v>0</v>
      </c>
      <c r="S283">
        <v>71</v>
      </c>
      <c r="T283" t="s">
        <v>3382</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3384</v>
      </c>
      <c r="B284">
        <v>1980</v>
      </c>
      <c r="C284" t="s">
        <v>191</v>
      </c>
      <c r="D284" t="s">
        <v>670</v>
      </c>
      <c r="E284" t="str">
        <f t="shared" si="4"/>
        <v>City of Hanford</v>
      </c>
      <c r="F284">
        <v>1200</v>
      </c>
      <c r="G284" t="s">
        <v>3385</v>
      </c>
      <c r="H284">
        <v>20958</v>
      </c>
      <c r="I284">
        <v>0</v>
      </c>
      <c r="J284">
        <v>20958</v>
      </c>
      <c r="K284">
        <v>0</v>
      </c>
      <c r="L284">
        <v>7364</v>
      </c>
      <c r="M284">
        <v>4378</v>
      </c>
      <c r="N284">
        <v>2986</v>
      </c>
      <c r="O284">
        <v>49900</v>
      </c>
      <c r="P284">
        <v>6266</v>
      </c>
      <c r="Q284">
        <v>882</v>
      </c>
      <c r="R284">
        <v>555</v>
      </c>
      <c r="S284">
        <v>290</v>
      </c>
      <c r="T284" t="s">
        <v>670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3386</v>
      </c>
      <c r="B285">
        <v>1980</v>
      </c>
      <c r="C285" t="s">
        <v>191</v>
      </c>
      <c r="D285" t="s">
        <v>3387</v>
      </c>
      <c r="E285" t="str">
        <f t="shared" si="4"/>
        <v>City of Happy Camp</v>
      </c>
      <c r="F285">
        <v>1209</v>
      </c>
      <c r="G285" t="s">
        <v>3388</v>
      </c>
      <c r="H285">
        <v>1110</v>
      </c>
      <c r="I285">
        <v>0</v>
      </c>
      <c r="J285">
        <v>0</v>
      </c>
      <c r="K285">
        <v>1110</v>
      </c>
      <c r="L285">
        <v>404</v>
      </c>
      <c r="M285">
        <v>239</v>
      </c>
      <c r="N285">
        <v>165</v>
      </c>
      <c r="O285">
        <v>41900</v>
      </c>
      <c r="P285">
        <v>233</v>
      </c>
      <c r="Q285">
        <v>29</v>
      </c>
      <c r="R285">
        <v>25</v>
      </c>
      <c r="S285">
        <v>183</v>
      </c>
      <c r="T285" t="s">
        <v>3387</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3389</v>
      </c>
      <c r="B286">
        <v>1980</v>
      </c>
      <c r="C286" t="s">
        <v>191</v>
      </c>
      <c r="D286" t="s">
        <v>672</v>
      </c>
      <c r="E286" t="str">
        <f t="shared" si="4"/>
        <v>City of Hawaiian Gardens</v>
      </c>
      <c r="F286">
        <v>1217</v>
      </c>
      <c r="G286" t="s">
        <v>3390</v>
      </c>
      <c r="H286">
        <v>10548</v>
      </c>
      <c r="I286">
        <v>10548</v>
      </c>
      <c r="J286">
        <v>0</v>
      </c>
      <c r="K286">
        <v>0</v>
      </c>
      <c r="L286">
        <v>2994</v>
      </c>
      <c r="M286">
        <v>1398</v>
      </c>
      <c r="N286">
        <v>1596</v>
      </c>
      <c r="O286">
        <v>58000</v>
      </c>
      <c r="P286">
        <v>2250</v>
      </c>
      <c r="Q286">
        <v>421</v>
      </c>
      <c r="R286">
        <v>271</v>
      </c>
      <c r="S286">
        <v>214</v>
      </c>
      <c r="T286" t="s">
        <v>672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3391</v>
      </c>
      <c r="B287">
        <v>1980</v>
      </c>
      <c r="C287" t="s">
        <v>191</v>
      </c>
      <c r="D287" t="s">
        <v>674</v>
      </c>
      <c r="E287" t="str">
        <f t="shared" si="4"/>
        <v>City of Hawthorne</v>
      </c>
      <c r="F287">
        <v>1220</v>
      </c>
      <c r="G287" t="s">
        <v>3392</v>
      </c>
      <c r="H287">
        <v>56447</v>
      </c>
      <c r="I287">
        <v>56447</v>
      </c>
      <c r="J287">
        <v>0</v>
      </c>
      <c r="K287">
        <v>0</v>
      </c>
      <c r="L287">
        <v>23021</v>
      </c>
      <c r="M287">
        <v>7535</v>
      </c>
      <c r="N287">
        <v>15486</v>
      </c>
      <c r="O287">
        <v>87000</v>
      </c>
      <c r="P287">
        <v>11015</v>
      </c>
      <c r="Q287">
        <v>6222</v>
      </c>
      <c r="R287">
        <v>6303</v>
      </c>
      <c r="S287">
        <v>346</v>
      </c>
      <c r="T287" t="s">
        <v>674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3393</v>
      </c>
      <c r="B288">
        <v>1980</v>
      </c>
      <c r="C288" t="s">
        <v>191</v>
      </c>
      <c r="D288" t="s">
        <v>3394</v>
      </c>
      <c r="E288" t="str">
        <f t="shared" si="4"/>
        <v>City of Hayfork</v>
      </c>
      <c r="F288">
        <v>1223</v>
      </c>
      <c r="G288" t="s">
        <v>3395</v>
      </c>
      <c r="H288">
        <v>1788</v>
      </c>
      <c r="I288">
        <v>0</v>
      </c>
      <c r="J288">
        <v>0</v>
      </c>
      <c r="K288">
        <v>1788</v>
      </c>
      <c r="L288">
        <v>647</v>
      </c>
      <c r="M288">
        <v>431</v>
      </c>
      <c r="N288">
        <v>216</v>
      </c>
      <c r="O288">
        <v>43100</v>
      </c>
      <c r="P288">
        <v>473</v>
      </c>
      <c r="Q288">
        <v>80</v>
      </c>
      <c r="R288">
        <v>3</v>
      </c>
      <c r="S288">
        <v>154</v>
      </c>
      <c r="T288" t="s">
        <v>3394</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3396</v>
      </c>
      <c r="B289">
        <v>1980</v>
      </c>
      <c r="C289" t="s">
        <v>191</v>
      </c>
      <c r="D289" t="s">
        <v>676</v>
      </c>
      <c r="E289" t="str">
        <f t="shared" si="4"/>
        <v>City of Hayward</v>
      </c>
      <c r="F289">
        <v>1225</v>
      </c>
      <c r="G289" t="s">
        <v>3397</v>
      </c>
      <c r="H289">
        <v>94167</v>
      </c>
      <c r="I289">
        <v>94013</v>
      </c>
      <c r="J289">
        <v>0</v>
      </c>
      <c r="K289">
        <v>154</v>
      </c>
      <c r="L289">
        <v>34600</v>
      </c>
      <c r="M289">
        <v>18934</v>
      </c>
      <c r="N289">
        <v>15666</v>
      </c>
      <c r="O289">
        <v>75700</v>
      </c>
      <c r="P289">
        <v>25265</v>
      </c>
      <c r="Q289">
        <v>2808</v>
      </c>
      <c r="R289">
        <v>5941</v>
      </c>
      <c r="S289">
        <v>1851</v>
      </c>
      <c r="T289" t="s">
        <v>676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3398</v>
      </c>
      <c r="B290">
        <v>1980</v>
      </c>
      <c r="C290" t="s">
        <v>191</v>
      </c>
      <c r="D290" t="s">
        <v>678</v>
      </c>
      <c r="E290" t="str">
        <f t="shared" si="4"/>
        <v>City of Healdsburg</v>
      </c>
      <c r="F290">
        <v>1230</v>
      </c>
      <c r="G290" t="s">
        <v>3399</v>
      </c>
      <c r="H290">
        <v>7217</v>
      </c>
      <c r="I290">
        <v>0</v>
      </c>
      <c r="J290">
        <v>7217</v>
      </c>
      <c r="K290">
        <v>0</v>
      </c>
      <c r="L290">
        <v>2885</v>
      </c>
      <c r="M290">
        <v>1739</v>
      </c>
      <c r="N290">
        <v>1146</v>
      </c>
      <c r="O290">
        <v>78700</v>
      </c>
      <c r="P290">
        <v>2359</v>
      </c>
      <c r="Q290">
        <v>424</v>
      </c>
      <c r="R290">
        <v>123</v>
      </c>
      <c r="S290">
        <v>74</v>
      </c>
      <c r="T290" t="s">
        <v>678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3400</v>
      </c>
      <c r="B291">
        <v>1980</v>
      </c>
      <c r="C291" t="s">
        <v>191</v>
      </c>
      <c r="D291" t="s">
        <v>3401</v>
      </c>
      <c r="E291" t="str">
        <f t="shared" si="4"/>
        <v>City of Heber</v>
      </c>
      <c r="F291">
        <v>1232</v>
      </c>
      <c r="G291" t="s">
        <v>3402</v>
      </c>
      <c r="H291">
        <v>2221</v>
      </c>
      <c r="I291">
        <v>0</v>
      </c>
      <c r="J291">
        <v>0</v>
      </c>
      <c r="K291">
        <v>2221</v>
      </c>
      <c r="L291">
        <v>457</v>
      </c>
      <c r="M291">
        <v>384</v>
      </c>
      <c r="N291">
        <v>73</v>
      </c>
      <c r="O291">
        <v>38900</v>
      </c>
      <c r="P291">
        <v>357</v>
      </c>
      <c r="Q291">
        <v>77</v>
      </c>
      <c r="R291">
        <v>0</v>
      </c>
      <c r="S291">
        <v>37</v>
      </c>
      <c r="T291" t="s">
        <v>3401</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3403</v>
      </c>
      <c r="B292">
        <v>1980</v>
      </c>
      <c r="C292" t="s">
        <v>191</v>
      </c>
      <c r="D292" t="s">
        <v>680</v>
      </c>
      <c r="E292" t="str">
        <f t="shared" si="4"/>
        <v>City of Hemet</v>
      </c>
      <c r="F292">
        <v>1235</v>
      </c>
      <c r="G292" t="s">
        <v>3404</v>
      </c>
      <c r="H292">
        <v>22454</v>
      </c>
      <c r="I292">
        <v>22454</v>
      </c>
      <c r="J292">
        <v>0</v>
      </c>
      <c r="K292">
        <v>0</v>
      </c>
      <c r="L292">
        <v>11395</v>
      </c>
      <c r="M292">
        <v>8016</v>
      </c>
      <c r="N292">
        <v>3379</v>
      </c>
      <c r="O292">
        <v>53900</v>
      </c>
      <c r="P292">
        <v>7212</v>
      </c>
      <c r="Q292">
        <v>1177</v>
      </c>
      <c r="R292">
        <v>599</v>
      </c>
      <c r="S292">
        <v>3601</v>
      </c>
      <c r="T292" t="s">
        <v>680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3405</v>
      </c>
      <c r="B293">
        <v>1980</v>
      </c>
      <c r="C293" t="s">
        <v>191</v>
      </c>
      <c r="D293" t="s">
        <v>682</v>
      </c>
      <c r="E293" t="str">
        <f t="shared" si="4"/>
        <v>City of Hercules</v>
      </c>
      <c r="F293">
        <v>1245</v>
      </c>
      <c r="G293" t="s">
        <v>3406</v>
      </c>
      <c r="H293">
        <v>5963</v>
      </c>
      <c r="I293">
        <v>5963</v>
      </c>
      <c r="J293">
        <v>0</v>
      </c>
      <c r="K293">
        <v>0</v>
      </c>
      <c r="L293">
        <v>1753</v>
      </c>
      <c r="M293">
        <v>1608</v>
      </c>
      <c r="N293">
        <v>145</v>
      </c>
      <c r="O293">
        <v>119700</v>
      </c>
      <c r="P293">
        <v>1788</v>
      </c>
      <c r="Q293">
        <v>52</v>
      </c>
      <c r="R293">
        <v>1</v>
      </c>
      <c r="S293">
        <v>1</v>
      </c>
      <c r="T293" t="s">
        <v>682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3407</v>
      </c>
      <c r="B294">
        <v>1980</v>
      </c>
      <c r="C294" t="s">
        <v>191</v>
      </c>
      <c r="D294" t="s">
        <v>3408</v>
      </c>
      <c r="E294" t="str">
        <f t="shared" si="4"/>
        <v>City of Herlong</v>
      </c>
      <c r="F294">
        <v>1248</v>
      </c>
      <c r="G294" t="s">
        <v>3409</v>
      </c>
      <c r="H294">
        <v>1188</v>
      </c>
      <c r="I294">
        <v>0</v>
      </c>
      <c r="J294">
        <v>0</v>
      </c>
      <c r="K294">
        <v>1188</v>
      </c>
      <c r="L294">
        <v>362</v>
      </c>
      <c r="M294">
        <v>132</v>
      </c>
      <c r="N294">
        <v>230</v>
      </c>
      <c r="O294">
        <v>36000</v>
      </c>
      <c r="P294">
        <v>175</v>
      </c>
      <c r="Q294">
        <v>199</v>
      </c>
      <c r="R294">
        <v>0</v>
      </c>
      <c r="S294">
        <v>2</v>
      </c>
      <c r="T294" t="s">
        <v>3408</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3410</v>
      </c>
      <c r="B295">
        <v>1980</v>
      </c>
      <c r="C295" t="s">
        <v>191</v>
      </c>
      <c r="D295" t="s">
        <v>684</v>
      </c>
      <c r="E295" t="str">
        <f t="shared" si="4"/>
        <v>City of Hermosa Beach</v>
      </c>
      <c r="F295">
        <v>1250</v>
      </c>
      <c r="G295" t="s">
        <v>3411</v>
      </c>
      <c r="H295">
        <v>18070</v>
      </c>
      <c r="I295">
        <v>18070</v>
      </c>
      <c r="J295">
        <v>0</v>
      </c>
      <c r="K295">
        <v>0</v>
      </c>
      <c r="L295">
        <v>9134</v>
      </c>
      <c r="M295">
        <v>3245</v>
      </c>
      <c r="N295">
        <v>5889</v>
      </c>
      <c r="O295">
        <v>148200</v>
      </c>
      <c r="P295">
        <v>6421</v>
      </c>
      <c r="Q295">
        <v>1799</v>
      </c>
      <c r="R295">
        <v>1316</v>
      </c>
      <c r="S295">
        <v>73</v>
      </c>
      <c r="T295" t="s">
        <v>684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3412</v>
      </c>
      <c r="B296">
        <v>1980</v>
      </c>
      <c r="C296" t="s">
        <v>191</v>
      </c>
      <c r="D296" t="s">
        <v>686</v>
      </c>
      <c r="E296" t="str">
        <f t="shared" si="4"/>
        <v>City of Hesperia</v>
      </c>
      <c r="F296">
        <v>1251</v>
      </c>
      <c r="G296" t="s">
        <v>3413</v>
      </c>
      <c r="H296">
        <v>13540</v>
      </c>
      <c r="I296">
        <v>0</v>
      </c>
      <c r="J296">
        <v>13540</v>
      </c>
      <c r="K296">
        <v>0</v>
      </c>
      <c r="L296">
        <v>4975</v>
      </c>
      <c r="M296">
        <v>4019</v>
      </c>
      <c r="N296">
        <v>956</v>
      </c>
      <c r="O296">
        <v>55100</v>
      </c>
      <c r="P296">
        <v>4862</v>
      </c>
      <c r="Q296">
        <v>347</v>
      </c>
      <c r="R296">
        <v>204</v>
      </c>
      <c r="S296">
        <v>269</v>
      </c>
      <c r="T296" t="s">
        <v>686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3414</v>
      </c>
      <c r="B297">
        <v>1980</v>
      </c>
      <c r="C297" t="s">
        <v>191</v>
      </c>
      <c r="D297" t="s">
        <v>3415</v>
      </c>
      <c r="E297" t="str">
        <f t="shared" si="4"/>
        <v>City of Hidden Hills</v>
      </c>
      <c r="F297">
        <v>1252</v>
      </c>
      <c r="G297" t="s">
        <v>3416</v>
      </c>
      <c r="H297">
        <v>1760</v>
      </c>
      <c r="I297">
        <v>1760</v>
      </c>
      <c r="J297">
        <v>0</v>
      </c>
      <c r="K297">
        <v>0</v>
      </c>
      <c r="L297">
        <v>462</v>
      </c>
      <c r="M297">
        <v>445</v>
      </c>
      <c r="N297">
        <v>17</v>
      </c>
      <c r="O297">
        <v>200100</v>
      </c>
      <c r="P297">
        <v>476</v>
      </c>
      <c r="Q297">
        <v>10</v>
      </c>
      <c r="R297">
        <v>0</v>
      </c>
      <c r="S297">
        <v>0</v>
      </c>
      <c r="T297" t="s">
        <v>3415</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3417</v>
      </c>
      <c r="B298">
        <v>1980</v>
      </c>
      <c r="C298" t="s">
        <v>191</v>
      </c>
      <c r="D298" t="s">
        <v>688</v>
      </c>
      <c r="E298" t="str">
        <f t="shared" si="4"/>
        <v>City of Highland</v>
      </c>
      <c r="F298">
        <v>1253</v>
      </c>
      <c r="G298" t="s">
        <v>3418</v>
      </c>
      <c r="H298">
        <v>10908</v>
      </c>
      <c r="I298">
        <v>10908</v>
      </c>
      <c r="J298">
        <v>0</v>
      </c>
      <c r="K298">
        <v>0</v>
      </c>
      <c r="L298">
        <v>3592</v>
      </c>
      <c r="M298">
        <v>2624</v>
      </c>
      <c r="N298">
        <v>968</v>
      </c>
      <c r="O298">
        <v>54900</v>
      </c>
      <c r="P298">
        <v>3240</v>
      </c>
      <c r="Q298">
        <v>310</v>
      </c>
      <c r="R298">
        <v>139</v>
      </c>
      <c r="S298">
        <v>144</v>
      </c>
      <c r="T298" t="s">
        <v>688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3419</v>
      </c>
      <c r="B299">
        <v>1980</v>
      </c>
      <c r="C299" t="s">
        <v>191</v>
      </c>
      <c r="D299" t="s">
        <v>690</v>
      </c>
      <c r="E299" t="str">
        <f t="shared" si="4"/>
        <v>City of Hillsborough</v>
      </c>
      <c r="F299">
        <v>1265</v>
      </c>
      <c r="G299" t="s">
        <v>3420</v>
      </c>
      <c r="H299">
        <v>10451</v>
      </c>
      <c r="I299">
        <v>10451</v>
      </c>
      <c r="J299">
        <v>0</v>
      </c>
      <c r="K299">
        <v>0</v>
      </c>
      <c r="L299">
        <v>3392</v>
      </c>
      <c r="M299">
        <v>3266</v>
      </c>
      <c r="N299">
        <v>126</v>
      </c>
      <c r="O299">
        <v>200100</v>
      </c>
      <c r="P299">
        <v>3442</v>
      </c>
      <c r="Q299">
        <v>110</v>
      </c>
      <c r="R299">
        <v>2</v>
      </c>
      <c r="S299">
        <v>0</v>
      </c>
      <c r="T299" t="s">
        <v>690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3421</v>
      </c>
      <c r="B300">
        <v>1980</v>
      </c>
      <c r="C300" t="s">
        <v>191</v>
      </c>
      <c r="D300" t="s">
        <v>3422</v>
      </c>
      <c r="E300" t="str">
        <f t="shared" si="4"/>
        <v>City of Hilmar-Irwin</v>
      </c>
      <c r="F300">
        <v>1267</v>
      </c>
      <c r="G300" t="s">
        <v>3423</v>
      </c>
      <c r="H300">
        <v>1706</v>
      </c>
      <c r="I300">
        <v>0</v>
      </c>
      <c r="J300">
        <v>0</v>
      </c>
      <c r="K300">
        <v>1706</v>
      </c>
      <c r="L300">
        <v>562</v>
      </c>
      <c r="M300">
        <v>433</v>
      </c>
      <c r="N300">
        <v>129</v>
      </c>
      <c r="O300">
        <v>56400</v>
      </c>
      <c r="P300">
        <v>552</v>
      </c>
      <c r="Q300">
        <v>44</v>
      </c>
      <c r="R300">
        <v>0</v>
      </c>
      <c r="S300">
        <v>2</v>
      </c>
      <c r="T300" t="s">
        <v>3422</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3424</v>
      </c>
      <c r="B301">
        <v>1980</v>
      </c>
      <c r="C301" t="s">
        <v>191</v>
      </c>
      <c r="D301" t="s">
        <v>692</v>
      </c>
      <c r="E301" t="str">
        <f t="shared" si="4"/>
        <v>City of Hollister</v>
      </c>
      <c r="F301">
        <v>1270</v>
      </c>
      <c r="G301" t="s">
        <v>3425</v>
      </c>
      <c r="H301">
        <v>11488</v>
      </c>
      <c r="I301">
        <v>0</v>
      </c>
      <c r="J301">
        <v>11488</v>
      </c>
      <c r="K301">
        <v>0</v>
      </c>
      <c r="L301">
        <v>3716</v>
      </c>
      <c r="M301">
        <v>2074</v>
      </c>
      <c r="N301">
        <v>1642</v>
      </c>
      <c r="O301">
        <v>67800</v>
      </c>
      <c r="P301">
        <v>3030</v>
      </c>
      <c r="Q301">
        <v>633</v>
      </c>
      <c r="R301">
        <v>225</v>
      </c>
      <c r="S301">
        <v>172</v>
      </c>
      <c r="T301" t="s">
        <v>692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3426</v>
      </c>
      <c r="B302">
        <v>1980</v>
      </c>
      <c r="C302" t="s">
        <v>191</v>
      </c>
      <c r="D302" t="s">
        <v>694</v>
      </c>
      <c r="E302" t="str">
        <f t="shared" si="4"/>
        <v>City of Holtville</v>
      </c>
      <c r="F302">
        <v>1280</v>
      </c>
      <c r="G302" t="s">
        <v>3427</v>
      </c>
      <c r="H302">
        <v>4399</v>
      </c>
      <c r="I302">
        <v>0</v>
      </c>
      <c r="J302">
        <v>4399</v>
      </c>
      <c r="K302">
        <v>0</v>
      </c>
      <c r="L302">
        <v>1331</v>
      </c>
      <c r="M302">
        <v>880</v>
      </c>
      <c r="N302">
        <v>451</v>
      </c>
      <c r="O302">
        <v>49800</v>
      </c>
      <c r="P302">
        <v>1003</v>
      </c>
      <c r="Q302">
        <v>146</v>
      </c>
      <c r="R302">
        <v>113</v>
      </c>
      <c r="S302">
        <v>155</v>
      </c>
      <c r="T302" t="s">
        <v>694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3428</v>
      </c>
      <c r="B303">
        <v>1980</v>
      </c>
      <c r="C303" t="s">
        <v>191</v>
      </c>
      <c r="D303" t="s">
        <v>3429</v>
      </c>
      <c r="E303" t="str">
        <f t="shared" si="4"/>
        <v>City of Home Garden</v>
      </c>
      <c r="F303">
        <v>1284</v>
      </c>
      <c r="G303" t="s">
        <v>3430</v>
      </c>
      <c r="H303">
        <v>1495</v>
      </c>
      <c r="I303">
        <v>0</v>
      </c>
      <c r="J303">
        <v>0</v>
      </c>
      <c r="K303">
        <v>1495</v>
      </c>
      <c r="L303">
        <v>434</v>
      </c>
      <c r="M303">
        <v>294</v>
      </c>
      <c r="N303">
        <v>140</v>
      </c>
      <c r="O303">
        <v>28100</v>
      </c>
      <c r="P303">
        <v>426</v>
      </c>
      <c r="Q303">
        <v>17</v>
      </c>
      <c r="R303">
        <v>0</v>
      </c>
      <c r="S303">
        <v>20</v>
      </c>
      <c r="T303" t="s">
        <v>3429</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3431</v>
      </c>
      <c r="B304">
        <v>1980</v>
      </c>
      <c r="C304" t="s">
        <v>191</v>
      </c>
      <c r="D304" t="s">
        <v>3432</v>
      </c>
      <c r="E304" t="str">
        <f t="shared" si="4"/>
        <v>City of Home Gardens</v>
      </c>
      <c r="F304">
        <v>1285</v>
      </c>
      <c r="G304" t="s">
        <v>3433</v>
      </c>
      <c r="H304">
        <v>5783</v>
      </c>
      <c r="I304">
        <v>5783</v>
      </c>
      <c r="J304">
        <v>0</v>
      </c>
      <c r="K304">
        <v>0</v>
      </c>
      <c r="L304">
        <v>1642</v>
      </c>
      <c r="M304">
        <v>1211</v>
      </c>
      <c r="N304">
        <v>431</v>
      </c>
      <c r="O304">
        <v>63500</v>
      </c>
      <c r="P304">
        <v>1397</v>
      </c>
      <c r="Q304">
        <v>173</v>
      </c>
      <c r="R304">
        <v>40</v>
      </c>
      <c r="S304">
        <v>98</v>
      </c>
      <c r="T304" t="s">
        <v>3432</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3434</v>
      </c>
      <c r="B305">
        <v>1980</v>
      </c>
      <c r="C305" t="s">
        <v>191</v>
      </c>
      <c r="D305" t="s">
        <v>3435</v>
      </c>
      <c r="E305" t="str">
        <f t="shared" si="4"/>
        <v>City of Homeland</v>
      </c>
      <c r="F305">
        <v>1286</v>
      </c>
      <c r="G305" t="s">
        <v>3436</v>
      </c>
      <c r="H305">
        <v>2616</v>
      </c>
      <c r="I305">
        <v>0</v>
      </c>
      <c r="J305">
        <v>2616</v>
      </c>
      <c r="K305">
        <v>0</v>
      </c>
      <c r="L305">
        <v>1276</v>
      </c>
      <c r="M305">
        <v>1165</v>
      </c>
      <c r="N305">
        <v>111</v>
      </c>
      <c r="O305">
        <v>41800</v>
      </c>
      <c r="P305">
        <v>576</v>
      </c>
      <c r="Q305">
        <v>11</v>
      </c>
      <c r="R305">
        <v>0</v>
      </c>
      <c r="S305">
        <v>830</v>
      </c>
      <c r="T305" t="s">
        <v>3435</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3437</v>
      </c>
      <c r="B306">
        <v>1980</v>
      </c>
      <c r="C306" t="s">
        <v>191</v>
      </c>
      <c r="D306" t="s">
        <v>696</v>
      </c>
      <c r="E306" t="str">
        <f t="shared" si="4"/>
        <v>City of Hughson</v>
      </c>
      <c r="F306">
        <v>1295</v>
      </c>
      <c r="G306" t="s">
        <v>3438</v>
      </c>
      <c r="H306">
        <v>2943</v>
      </c>
      <c r="I306">
        <v>0</v>
      </c>
      <c r="J306">
        <v>2943</v>
      </c>
      <c r="K306">
        <v>0</v>
      </c>
      <c r="L306">
        <v>949</v>
      </c>
      <c r="M306">
        <v>615</v>
      </c>
      <c r="N306">
        <v>334</v>
      </c>
      <c r="O306">
        <v>45800</v>
      </c>
      <c r="P306">
        <v>821</v>
      </c>
      <c r="Q306">
        <v>64</v>
      </c>
      <c r="R306">
        <v>27</v>
      </c>
      <c r="S306">
        <v>61</v>
      </c>
      <c r="T306" t="s">
        <v>696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3439</v>
      </c>
      <c r="B307">
        <v>1980</v>
      </c>
      <c r="C307" t="s">
        <v>191</v>
      </c>
      <c r="D307" t="s">
        <v>698</v>
      </c>
      <c r="E307" t="str">
        <f t="shared" si="4"/>
        <v>City of Huntington Beach</v>
      </c>
      <c r="F307">
        <v>1300</v>
      </c>
      <c r="G307" t="s">
        <v>3440</v>
      </c>
      <c r="H307">
        <v>170505</v>
      </c>
      <c r="I307">
        <v>170505</v>
      </c>
      <c r="J307">
        <v>0</v>
      </c>
      <c r="K307">
        <v>0</v>
      </c>
      <c r="L307">
        <v>61126</v>
      </c>
      <c r="M307">
        <v>35187</v>
      </c>
      <c r="N307">
        <v>25939</v>
      </c>
      <c r="O307">
        <v>120400</v>
      </c>
      <c r="P307">
        <v>43179</v>
      </c>
      <c r="Q307">
        <v>10136</v>
      </c>
      <c r="R307">
        <v>7562</v>
      </c>
      <c r="S307">
        <v>2713</v>
      </c>
      <c r="T307" t="s">
        <v>698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3441</v>
      </c>
      <c r="B308">
        <v>1980</v>
      </c>
      <c r="C308" t="s">
        <v>191</v>
      </c>
      <c r="D308" t="s">
        <v>700</v>
      </c>
      <c r="E308" t="str">
        <f t="shared" si="4"/>
        <v>City of Huntington Park</v>
      </c>
      <c r="F308">
        <v>1305</v>
      </c>
      <c r="G308" t="s">
        <v>3442</v>
      </c>
      <c r="H308">
        <v>46223</v>
      </c>
      <c r="I308">
        <v>46223</v>
      </c>
      <c r="J308">
        <v>0</v>
      </c>
      <c r="K308">
        <v>0</v>
      </c>
      <c r="L308">
        <v>15015</v>
      </c>
      <c r="M308">
        <v>3861</v>
      </c>
      <c r="N308">
        <v>11154</v>
      </c>
      <c r="O308">
        <v>62700</v>
      </c>
      <c r="P308">
        <v>6436</v>
      </c>
      <c r="Q308">
        <v>6541</v>
      </c>
      <c r="R308">
        <v>2608</v>
      </c>
      <c r="S308">
        <v>11</v>
      </c>
      <c r="T308" t="s">
        <v>700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3443</v>
      </c>
      <c r="B309">
        <v>1980</v>
      </c>
      <c r="C309" t="s">
        <v>191</v>
      </c>
      <c r="D309" t="s">
        <v>702</v>
      </c>
      <c r="E309" t="str">
        <f t="shared" si="4"/>
        <v>City of Huron</v>
      </c>
      <c r="F309">
        <v>1310</v>
      </c>
      <c r="G309" t="s">
        <v>3444</v>
      </c>
      <c r="H309">
        <v>2768</v>
      </c>
      <c r="I309">
        <v>0</v>
      </c>
      <c r="J309">
        <v>2768</v>
      </c>
      <c r="K309">
        <v>0</v>
      </c>
      <c r="L309">
        <v>648</v>
      </c>
      <c r="M309">
        <v>223</v>
      </c>
      <c r="N309">
        <v>425</v>
      </c>
      <c r="O309">
        <v>38600</v>
      </c>
      <c r="P309">
        <v>369</v>
      </c>
      <c r="Q309">
        <v>218</v>
      </c>
      <c r="R309">
        <v>46</v>
      </c>
      <c r="S309">
        <v>33</v>
      </c>
      <c r="T309" t="s">
        <v>702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3445</v>
      </c>
      <c r="B310">
        <v>1980</v>
      </c>
      <c r="C310" t="s">
        <v>191</v>
      </c>
      <c r="D310" t="s">
        <v>3446</v>
      </c>
      <c r="E310" t="str">
        <f t="shared" si="4"/>
        <v>City of Idyllwild-Pine Cove</v>
      </c>
      <c r="F310">
        <v>1314</v>
      </c>
      <c r="G310" t="s">
        <v>3447</v>
      </c>
      <c r="H310">
        <v>2959</v>
      </c>
      <c r="I310">
        <v>0</v>
      </c>
      <c r="J310">
        <v>2959</v>
      </c>
      <c r="K310">
        <v>0</v>
      </c>
      <c r="L310">
        <v>1227</v>
      </c>
      <c r="M310">
        <v>824</v>
      </c>
      <c r="N310">
        <v>403</v>
      </c>
      <c r="O310">
        <v>83600</v>
      </c>
      <c r="P310">
        <v>2893</v>
      </c>
      <c r="Q310">
        <v>250</v>
      </c>
      <c r="R310">
        <v>21</v>
      </c>
      <c r="S310">
        <v>152</v>
      </c>
      <c r="T310" t="s">
        <v>3446</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3448</v>
      </c>
      <c r="B311">
        <v>1980</v>
      </c>
      <c r="C311" t="s">
        <v>191</v>
      </c>
      <c r="D311" t="s">
        <v>704</v>
      </c>
      <c r="E311" t="str">
        <f t="shared" si="4"/>
        <v>City of Imperial</v>
      </c>
      <c r="F311">
        <v>1317</v>
      </c>
      <c r="G311" t="s">
        <v>3449</v>
      </c>
      <c r="H311">
        <v>3451</v>
      </c>
      <c r="I311">
        <v>0</v>
      </c>
      <c r="J311">
        <v>3451</v>
      </c>
      <c r="K311">
        <v>0</v>
      </c>
      <c r="L311">
        <v>1065</v>
      </c>
      <c r="M311">
        <v>681</v>
      </c>
      <c r="N311">
        <v>384</v>
      </c>
      <c r="O311">
        <v>43500</v>
      </c>
      <c r="P311">
        <v>885</v>
      </c>
      <c r="Q311">
        <v>163</v>
      </c>
      <c r="R311">
        <v>70</v>
      </c>
      <c r="S311">
        <v>10</v>
      </c>
      <c r="T311" t="s">
        <v>704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3450</v>
      </c>
      <c r="B312">
        <v>1980</v>
      </c>
      <c r="C312" t="s">
        <v>191</v>
      </c>
      <c r="D312" t="s">
        <v>706</v>
      </c>
      <c r="E312" t="str">
        <f t="shared" si="4"/>
        <v>City of Imperial Beach</v>
      </c>
      <c r="F312">
        <v>1320</v>
      </c>
      <c r="G312" t="s">
        <v>3451</v>
      </c>
      <c r="H312">
        <v>22689</v>
      </c>
      <c r="I312">
        <v>22689</v>
      </c>
      <c r="J312">
        <v>0</v>
      </c>
      <c r="K312">
        <v>0</v>
      </c>
      <c r="L312">
        <v>7767</v>
      </c>
      <c r="M312">
        <v>2589</v>
      </c>
      <c r="N312">
        <v>5178</v>
      </c>
      <c r="O312">
        <v>67700</v>
      </c>
      <c r="P312">
        <v>5380</v>
      </c>
      <c r="Q312">
        <v>1223</v>
      </c>
      <c r="R312">
        <v>1341</v>
      </c>
      <c r="S312">
        <v>220</v>
      </c>
      <c r="T312" t="s">
        <v>706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3452</v>
      </c>
      <c r="B313">
        <v>1980</v>
      </c>
      <c r="C313" t="s">
        <v>191</v>
      </c>
      <c r="D313" t="s">
        <v>708</v>
      </c>
      <c r="E313" t="str">
        <f t="shared" si="4"/>
        <v>City of Indian Wells</v>
      </c>
      <c r="F313">
        <v>1327</v>
      </c>
      <c r="G313" t="s">
        <v>3453</v>
      </c>
      <c r="H313">
        <v>1394</v>
      </c>
      <c r="I313">
        <v>1243</v>
      </c>
      <c r="J313">
        <v>0</v>
      </c>
      <c r="K313">
        <v>151</v>
      </c>
      <c r="L313">
        <v>618</v>
      </c>
      <c r="M313">
        <v>582</v>
      </c>
      <c r="N313">
        <v>36</v>
      </c>
      <c r="O313">
        <v>200100</v>
      </c>
      <c r="P313">
        <v>1744</v>
      </c>
      <c r="Q313">
        <v>262</v>
      </c>
      <c r="R313">
        <v>12</v>
      </c>
      <c r="S313">
        <v>3</v>
      </c>
      <c r="T313" t="s">
        <v>708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3454</v>
      </c>
      <c r="B314">
        <v>1980</v>
      </c>
      <c r="C314" t="s">
        <v>191</v>
      </c>
      <c r="D314" t="s">
        <v>710</v>
      </c>
      <c r="E314" t="str">
        <f t="shared" si="4"/>
        <v>City of Indio</v>
      </c>
      <c r="F314">
        <v>1330</v>
      </c>
      <c r="G314" t="s">
        <v>3455</v>
      </c>
      <c r="H314">
        <v>21611</v>
      </c>
      <c r="I314">
        <v>0</v>
      </c>
      <c r="J314">
        <v>21611</v>
      </c>
      <c r="K314">
        <v>0</v>
      </c>
      <c r="L314">
        <v>6626</v>
      </c>
      <c r="M314">
        <v>3430</v>
      </c>
      <c r="N314">
        <v>3196</v>
      </c>
      <c r="O314">
        <v>58700</v>
      </c>
      <c r="P314">
        <v>4679</v>
      </c>
      <c r="Q314">
        <v>1193</v>
      </c>
      <c r="R314">
        <v>1321</v>
      </c>
      <c r="S314">
        <v>632</v>
      </c>
      <c r="T314" t="s">
        <v>710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3456</v>
      </c>
      <c r="B315">
        <v>1980</v>
      </c>
      <c r="C315" t="s">
        <v>191</v>
      </c>
      <c r="D315" t="s">
        <v>712</v>
      </c>
      <c r="E315" t="str">
        <f t="shared" si="4"/>
        <v>City of Industry</v>
      </c>
      <c r="F315">
        <v>1335</v>
      </c>
      <c r="G315" t="s">
        <v>3457</v>
      </c>
      <c r="H315">
        <v>664</v>
      </c>
      <c r="I315">
        <v>664</v>
      </c>
      <c r="J315">
        <v>0</v>
      </c>
      <c r="K315">
        <v>0</v>
      </c>
      <c r="L315">
        <v>141</v>
      </c>
      <c r="M315">
        <v>72</v>
      </c>
      <c r="N315">
        <v>69</v>
      </c>
      <c r="O315">
        <v>65300</v>
      </c>
      <c r="P315">
        <v>133</v>
      </c>
      <c r="Q315">
        <v>13</v>
      </c>
      <c r="R315">
        <v>0</v>
      </c>
      <c r="S315">
        <v>4</v>
      </c>
      <c r="T315" t="s">
        <v>712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3458</v>
      </c>
      <c r="B316">
        <v>1980</v>
      </c>
      <c r="C316" t="s">
        <v>191</v>
      </c>
      <c r="D316" t="s">
        <v>714</v>
      </c>
      <c r="E316" t="str">
        <f t="shared" si="4"/>
        <v>City of Inglewood</v>
      </c>
      <c r="F316">
        <v>1340</v>
      </c>
      <c r="G316" t="s">
        <v>3459</v>
      </c>
      <c r="H316">
        <v>94245</v>
      </c>
      <c r="I316">
        <v>94245</v>
      </c>
      <c r="J316">
        <v>0</v>
      </c>
      <c r="K316">
        <v>0</v>
      </c>
      <c r="L316">
        <v>36750</v>
      </c>
      <c r="M316">
        <v>12498</v>
      </c>
      <c r="N316">
        <v>24252</v>
      </c>
      <c r="O316">
        <v>71800</v>
      </c>
      <c r="P316">
        <v>18262</v>
      </c>
      <c r="Q316">
        <v>11386</v>
      </c>
      <c r="R316">
        <v>8282</v>
      </c>
      <c r="S316">
        <v>295</v>
      </c>
      <c r="T316" t="s">
        <v>714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3460</v>
      </c>
      <c r="B317">
        <v>1980</v>
      </c>
      <c r="C317" t="s">
        <v>191</v>
      </c>
      <c r="D317" t="s">
        <v>716</v>
      </c>
      <c r="E317" t="str">
        <f t="shared" si="4"/>
        <v>City of Ione</v>
      </c>
      <c r="F317">
        <v>1345</v>
      </c>
      <c r="G317" t="s">
        <v>3461</v>
      </c>
      <c r="H317">
        <v>2207</v>
      </c>
      <c r="I317">
        <v>0</v>
      </c>
      <c r="J317">
        <v>0</v>
      </c>
      <c r="K317">
        <v>2207</v>
      </c>
      <c r="L317">
        <v>632</v>
      </c>
      <c r="M317">
        <v>402</v>
      </c>
      <c r="N317">
        <v>230</v>
      </c>
      <c r="O317">
        <v>51100</v>
      </c>
      <c r="P317">
        <v>553</v>
      </c>
      <c r="Q317">
        <v>57</v>
      </c>
      <c r="R317">
        <v>21</v>
      </c>
      <c r="S317">
        <v>41</v>
      </c>
      <c r="T317" t="s">
        <v>716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3462</v>
      </c>
      <c r="B318">
        <v>1980</v>
      </c>
      <c r="C318" t="s">
        <v>191</v>
      </c>
      <c r="D318" t="s">
        <v>718</v>
      </c>
      <c r="E318" t="str">
        <f t="shared" si="4"/>
        <v>City of Irvine</v>
      </c>
      <c r="F318">
        <v>1347</v>
      </c>
      <c r="G318" t="s">
        <v>3463</v>
      </c>
      <c r="H318">
        <v>62134</v>
      </c>
      <c r="I318">
        <v>62134</v>
      </c>
      <c r="J318">
        <v>0</v>
      </c>
      <c r="K318">
        <v>0</v>
      </c>
      <c r="L318">
        <v>21337</v>
      </c>
      <c r="M318">
        <v>15568</v>
      </c>
      <c r="N318">
        <v>5769</v>
      </c>
      <c r="O318">
        <v>136400</v>
      </c>
      <c r="P318">
        <v>20599</v>
      </c>
      <c r="Q318">
        <v>704</v>
      </c>
      <c r="R318">
        <v>530</v>
      </c>
      <c r="S318">
        <v>661</v>
      </c>
      <c r="T318" t="s">
        <v>718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3464</v>
      </c>
      <c r="B319">
        <v>1980</v>
      </c>
      <c r="C319" t="s">
        <v>191</v>
      </c>
      <c r="D319" t="s">
        <v>720</v>
      </c>
      <c r="E319" t="str">
        <f t="shared" si="4"/>
        <v>City of Irwindale</v>
      </c>
      <c r="F319">
        <v>1350</v>
      </c>
      <c r="G319" t="s">
        <v>3465</v>
      </c>
      <c r="H319">
        <v>1030</v>
      </c>
      <c r="I319">
        <v>1030</v>
      </c>
      <c r="J319">
        <v>0</v>
      </c>
      <c r="K319">
        <v>0</v>
      </c>
      <c r="L319">
        <v>255</v>
      </c>
      <c r="M319">
        <v>140</v>
      </c>
      <c r="N319">
        <v>115</v>
      </c>
      <c r="O319">
        <v>58400</v>
      </c>
      <c r="P319">
        <v>240</v>
      </c>
      <c r="Q319">
        <v>18</v>
      </c>
      <c r="R319">
        <v>0</v>
      </c>
      <c r="S319">
        <v>1</v>
      </c>
      <c r="T319" t="s">
        <v>720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3466</v>
      </c>
      <c r="B320">
        <v>1980</v>
      </c>
      <c r="C320" t="s">
        <v>191</v>
      </c>
      <c r="D320" t="s">
        <v>722</v>
      </c>
      <c r="E320" t="str">
        <f t="shared" si="4"/>
        <v>City of Isleton</v>
      </c>
      <c r="F320">
        <v>1355</v>
      </c>
      <c r="G320" t="s">
        <v>3467</v>
      </c>
      <c r="H320">
        <v>914</v>
      </c>
      <c r="I320">
        <v>0</v>
      </c>
      <c r="J320">
        <v>0</v>
      </c>
      <c r="K320">
        <v>914</v>
      </c>
      <c r="L320">
        <v>377</v>
      </c>
      <c r="M320">
        <v>212</v>
      </c>
      <c r="N320">
        <v>165</v>
      </c>
      <c r="O320">
        <v>45600</v>
      </c>
      <c r="P320">
        <v>294</v>
      </c>
      <c r="Q320">
        <v>67</v>
      </c>
      <c r="R320">
        <v>5</v>
      </c>
      <c r="S320">
        <v>31</v>
      </c>
      <c r="T320" t="s">
        <v>722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3468</v>
      </c>
      <c r="B321">
        <v>1980</v>
      </c>
      <c r="C321" t="s">
        <v>191</v>
      </c>
      <c r="D321" t="s">
        <v>3469</v>
      </c>
      <c r="E321" t="str">
        <f t="shared" si="4"/>
        <v>City of Ivanhoe</v>
      </c>
      <c r="F321">
        <v>1360</v>
      </c>
      <c r="G321" t="s">
        <v>3470</v>
      </c>
      <c r="H321">
        <v>2684</v>
      </c>
      <c r="I321">
        <v>0</v>
      </c>
      <c r="J321">
        <v>2684</v>
      </c>
      <c r="K321">
        <v>0</v>
      </c>
      <c r="L321">
        <v>869</v>
      </c>
      <c r="M321">
        <v>631</v>
      </c>
      <c r="N321">
        <v>238</v>
      </c>
      <c r="O321">
        <v>35800</v>
      </c>
      <c r="P321">
        <v>772</v>
      </c>
      <c r="Q321">
        <v>66</v>
      </c>
      <c r="R321">
        <v>8</v>
      </c>
      <c r="S321">
        <v>51</v>
      </c>
      <c r="T321" t="s">
        <v>3469</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3471</v>
      </c>
      <c r="B322">
        <v>1980</v>
      </c>
      <c r="C322" t="s">
        <v>191</v>
      </c>
      <c r="D322" t="s">
        <v>724</v>
      </c>
      <c r="E322" t="str">
        <f t="shared" si="4"/>
        <v>City of Jackson</v>
      </c>
      <c r="F322">
        <v>1365</v>
      </c>
      <c r="G322" t="s">
        <v>3472</v>
      </c>
      <c r="H322">
        <v>2331</v>
      </c>
      <c r="I322">
        <v>0</v>
      </c>
      <c r="J322">
        <v>0</v>
      </c>
      <c r="K322">
        <v>2331</v>
      </c>
      <c r="L322">
        <v>1009</v>
      </c>
      <c r="M322">
        <v>623</v>
      </c>
      <c r="N322">
        <v>386</v>
      </c>
      <c r="O322">
        <v>66300</v>
      </c>
      <c r="P322">
        <v>768</v>
      </c>
      <c r="Q322">
        <v>163</v>
      </c>
      <c r="R322">
        <v>83</v>
      </c>
      <c r="S322">
        <v>58</v>
      </c>
      <c r="T322" t="s">
        <v>724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3473</v>
      </c>
      <c r="B323">
        <v>1980</v>
      </c>
      <c r="C323" t="s">
        <v>191</v>
      </c>
      <c r="D323" t="s">
        <v>3474</v>
      </c>
      <c r="E323" t="str">
        <f t="shared" si="4"/>
        <v>City of Jamestown</v>
      </c>
      <c r="F323">
        <v>1367</v>
      </c>
      <c r="G323" t="s">
        <v>3475</v>
      </c>
      <c r="H323">
        <v>2206</v>
      </c>
      <c r="I323">
        <v>0</v>
      </c>
      <c r="J323">
        <v>0</v>
      </c>
      <c r="K323">
        <v>2206</v>
      </c>
      <c r="L323">
        <v>845</v>
      </c>
      <c r="M323">
        <v>566</v>
      </c>
      <c r="N323">
        <v>279</v>
      </c>
      <c r="O323">
        <v>58300</v>
      </c>
      <c r="P323">
        <v>541</v>
      </c>
      <c r="Q323">
        <v>61</v>
      </c>
      <c r="R323">
        <v>51</v>
      </c>
      <c r="S323">
        <v>256</v>
      </c>
      <c r="T323" t="s">
        <v>3474</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3476</v>
      </c>
      <c r="B324">
        <v>1980</v>
      </c>
      <c r="C324" t="s">
        <v>191</v>
      </c>
      <c r="D324" t="s">
        <v>3477</v>
      </c>
      <c r="E324" t="str">
        <f t="shared" si="4"/>
        <v>City of Jamul</v>
      </c>
      <c r="F324">
        <v>1368</v>
      </c>
      <c r="G324" t="s">
        <v>3478</v>
      </c>
      <c r="H324">
        <v>1826</v>
      </c>
      <c r="I324">
        <v>0</v>
      </c>
      <c r="J324">
        <v>0</v>
      </c>
      <c r="K324">
        <v>1826</v>
      </c>
      <c r="L324">
        <v>593</v>
      </c>
      <c r="M324">
        <v>482</v>
      </c>
      <c r="N324">
        <v>111</v>
      </c>
      <c r="O324">
        <v>117800</v>
      </c>
      <c r="P324">
        <v>546</v>
      </c>
      <c r="Q324">
        <v>22</v>
      </c>
      <c r="R324">
        <v>0</v>
      </c>
      <c r="S324">
        <v>44</v>
      </c>
      <c r="T324" t="s">
        <v>3477</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3479</v>
      </c>
      <c r="B325">
        <v>1980</v>
      </c>
      <c r="C325" t="s">
        <v>191</v>
      </c>
      <c r="D325" t="s">
        <v>3480</v>
      </c>
      <c r="E325" t="str">
        <f t="shared" ref="E325:E388" si="5">_xlfn.CONCAT("City of ",D325)</f>
        <v>City of Johnson Park</v>
      </c>
      <c r="F325">
        <v>1375</v>
      </c>
      <c r="G325" t="s">
        <v>3481</v>
      </c>
      <c r="H325">
        <v>1008</v>
      </c>
      <c r="I325">
        <v>0</v>
      </c>
      <c r="J325">
        <v>0</v>
      </c>
      <c r="K325">
        <v>1008</v>
      </c>
      <c r="L325">
        <v>378</v>
      </c>
      <c r="M325">
        <v>290</v>
      </c>
      <c r="N325">
        <v>88</v>
      </c>
      <c r="O325">
        <v>47400</v>
      </c>
      <c r="P325">
        <v>220</v>
      </c>
      <c r="Q325">
        <v>32</v>
      </c>
      <c r="R325">
        <v>0</v>
      </c>
      <c r="S325">
        <v>154</v>
      </c>
      <c r="T325" t="s">
        <v>3480</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3482</v>
      </c>
      <c r="B326">
        <v>1980</v>
      </c>
      <c r="C326" t="s">
        <v>191</v>
      </c>
      <c r="D326" t="s">
        <v>3483</v>
      </c>
      <c r="E326" t="str">
        <f t="shared" si="5"/>
        <v>City of Joshua Tree</v>
      </c>
      <c r="F326">
        <v>1377</v>
      </c>
      <c r="G326" t="s">
        <v>3484</v>
      </c>
      <c r="H326">
        <v>2083</v>
      </c>
      <c r="I326">
        <v>0</v>
      </c>
      <c r="J326">
        <v>0</v>
      </c>
      <c r="K326">
        <v>2083</v>
      </c>
      <c r="L326">
        <v>969</v>
      </c>
      <c r="M326">
        <v>726</v>
      </c>
      <c r="N326">
        <v>243</v>
      </c>
      <c r="O326">
        <v>42200</v>
      </c>
      <c r="P326">
        <v>982</v>
      </c>
      <c r="Q326">
        <v>100</v>
      </c>
      <c r="R326">
        <v>12</v>
      </c>
      <c r="S326">
        <v>82</v>
      </c>
      <c r="T326" t="s">
        <v>3483</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3485</v>
      </c>
      <c r="B327">
        <v>1980</v>
      </c>
      <c r="C327" t="s">
        <v>191</v>
      </c>
      <c r="D327" t="s">
        <v>3486</v>
      </c>
      <c r="E327" t="str">
        <f t="shared" si="5"/>
        <v>City of Julian</v>
      </c>
      <c r="F327">
        <v>1379</v>
      </c>
      <c r="G327" t="s">
        <v>3487</v>
      </c>
      <c r="H327">
        <v>1320</v>
      </c>
      <c r="I327">
        <v>0</v>
      </c>
      <c r="J327">
        <v>0</v>
      </c>
      <c r="K327">
        <v>1320</v>
      </c>
      <c r="L327">
        <v>519</v>
      </c>
      <c r="M327">
        <v>358</v>
      </c>
      <c r="N327">
        <v>161</v>
      </c>
      <c r="O327">
        <v>75200</v>
      </c>
      <c r="P327">
        <v>701</v>
      </c>
      <c r="Q327">
        <v>54</v>
      </c>
      <c r="R327">
        <v>2</v>
      </c>
      <c r="S327">
        <v>37</v>
      </c>
      <c r="T327" t="s">
        <v>3486</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3488</v>
      </c>
      <c r="B328">
        <v>1980</v>
      </c>
      <c r="C328" t="s">
        <v>191</v>
      </c>
      <c r="D328" t="s">
        <v>3489</v>
      </c>
      <c r="E328" t="str">
        <f t="shared" si="5"/>
        <v>City of Kelseyville</v>
      </c>
      <c r="F328">
        <v>1380</v>
      </c>
      <c r="G328" t="s">
        <v>3490</v>
      </c>
      <c r="H328">
        <v>1567</v>
      </c>
      <c r="I328">
        <v>0</v>
      </c>
      <c r="J328">
        <v>0</v>
      </c>
      <c r="K328">
        <v>1567</v>
      </c>
      <c r="L328">
        <v>635</v>
      </c>
      <c r="M328">
        <v>484</v>
      </c>
      <c r="N328">
        <v>151</v>
      </c>
      <c r="O328">
        <v>54100</v>
      </c>
      <c r="P328">
        <v>325</v>
      </c>
      <c r="Q328">
        <v>37</v>
      </c>
      <c r="R328">
        <v>24</v>
      </c>
      <c r="S328">
        <v>344</v>
      </c>
      <c r="T328" t="s">
        <v>3489</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3491</v>
      </c>
      <c r="B329">
        <v>1980</v>
      </c>
      <c r="C329" t="s">
        <v>191</v>
      </c>
      <c r="D329" t="s">
        <v>3492</v>
      </c>
      <c r="E329" t="str">
        <f t="shared" si="5"/>
        <v>City of Kensington</v>
      </c>
      <c r="F329">
        <v>1386</v>
      </c>
      <c r="G329" t="s">
        <v>3493</v>
      </c>
      <c r="H329">
        <v>5342</v>
      </c>
      <c r="I329">
        <v>5342</v>
      </c>
      <c r="J329">
        <v>0</v>
      </c>
      <c r="K329">
        <v>0</v>
      </c>
      <c r="L329">
        <v>2246</v>
      </c>
      <c r="M329">
        <v>1876</v>
      </c>
      <c r="N329">
        <v>370</v>
      </c>
      <c r="O329">
        <v>130000</v>
      </c>
      <c r="P329">
        <v>2097</v>
      </c>
      <c r="Q329">
        <v>181</v>
      </c>
      <c r="R329">
        <v>8</v>
      </c>
      <c r="S329">
        <v>1</v>
      </c>
      <c r="T329" t="s">
        <v>3492</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3494</v>
      </c>
      <c r="B330">
        <v>1980</v>
      </c>
      <c r="C330" t="s">
        <v>191</v>
      </c>
      <c r="D330" t="s">
        <v>728</v>
      </c>
      <c r="E330" t="str">
        <f t="shared" si="5"/>
        <v>City of Kerman</v>
      </c>
      <c r="F330">
        <v>1390</v>
      </c>
      <c r="G330" t="s">
        <v>3495</v>
      </c>
      <c r="H330">
        <v>4002</v>
      </c>
      <c r="I330">
        <v>0</v>
      </c>
      <c r="J330">
        <v>4002</v>
      </c>
      <c r="K330">
        <v>0</v>
      </c>
      <c r="L330">
        <v>1316</v>
      </c>
      <c r="M330">
        <v>814</v>
      </c>
      <c r="N330">
        <v>502</v>
      </c>
      <c r="O330">
        <v>51900</v>
      </c>
      <c r="P330">
        <v>1049</v>
      </c>
      <c r="Q330">
        <v>124</v>
      </c>
      <c r="R330">
        <v>134</v>
      </c>
      <c r="S330">
        <v>106</v>
      </c>
      <c r="T330" t="s">
        <v>728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3496</v>
      </c>
      <c r="B331">
        <v>1980</v>
      </c>
      <c r="C331" t="s">
        <v>191</v>
      </c>
      <c r="D331" t="s">
        <v>3497</v>
      </c>
      <c r="E331" t="str">
        <f t="shared" si="5"/>
        <v>City of Kernville</v>
      </c>
      <c r="F331">
        <v>1392</v>
      </c>
      <c r="G331" t="s">
        <v>3498</v>
      </c>
      <c r="H331">
        <v>1660</v>
      </c>
      <c r="I331">
        <v>0</v>
      </c>
      <c r="J331">
        <v>0</v>
      </c>
      <c r="K331">
        <v>1660</v>
      </c>
      <c r="L331">
        <v>728</v>
      </c>
      <c r="M331">
        <v>490</v>
      </c>
      <c r="N331">
        <v>238</v>
      </c>
      <c r="O331">
        <v>58100</v>
      </c>
      <c r="P331">
        <v>578</v>
      </c>
      <c r="Q331">
        <v>109</v>
      </c>
      <c r="R331">
        <v>7</v>
      </c>
      <c r="S331">
        <v>191</v>
      </c>
      <c r="T331" t="s">
        <v>3497</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3499</v>
      </c>
      <c r="B332">
        <v>1980</v>
      </c>
      <c r="C332" t="s">
        <v>191</v>
      </c>
      <c r="D332" t="s">
        <v>3500</v>
      </c>
      <c r="E332" t="str">
        <f t="shared" si="5"/>
        <v>City of Kettleman City</v>
      </c>
      <c r="F332">
        <v>1393</v>
      </c>
      <c r="G332" t="s">
        <v>3501</v>
      </c>
      <c r="H332">
        <v>1051</v>
      </c>
      <c r="I332">
        <v>0</v>
      </c>
      <c r="J332">
        <v>0</v>
      </c>
      <c r="K332">
        <v>1051</v>
      </c>
      <c r="L332">
        <v>242</v>
      </c>
      <c r="M332">
        <v>133</v>
      </c>
      <c r="N332">
        <v>109</v>
      </c>
      <c r="O332">
        <v>22100</v>
      </c>
      <c r="P332">
        <v>203</v>
      </c>
      <c r="Q332">
        <v>39</v>
      </c>
      <c r="R332">
        <v>1</v>
      </c>
      <c r="S332">
        <v>30</v>
      </c>
      <c r="T332" t="s">
        <v>3500</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3502</v>
      </c>
      <c r="B333">
        <v>1980</v>
      </c>
      <c r="C333" t="s">
        <v>191</v>
      </c>
      <c r="D333" t="s">
        <v>730</v>
      </c>
      <c r="E333" t="str">
        <f t="shared" si="5"/>
        <v>City of King City</v>
      </c>
      <c r="F333">
        <v>1400</v>
      </c>
      <c r="G333" t="s">
        <v>3503</v>
      </c>
      <c r="H333">
        <v>5495</v>
      </c>
      <c r="I333">
        <v>0</v>
      </c>
      <c r="J333">
        <v>5495</v>
      </c>
      <c r="K333">
        <v>0</v>
      </c>
      <c r="L333">
        <v>1784</v>
      </c>
      <c r="M333">
        <v>822</v>
      </c>
      <c r="N333">
        <v>962</v>
      </c>
      <c r="O333">
        <v>70600</v>
      </c>
      <c r="P333">
        <v>1233</v>
      </c>
      <c r="Q333">
        <v>280</v>
      </c>
      <c r="R333">
        <v>220</v>
      </c>
      <c r="S333">
        <v>161</v>
      </c>
      <c r="T333" t="s">
        <v>730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3504</v>
      </c>
      <c r="B334">
        <v>1980</v>
      </c>
      <c r="C334" t="s">
        <v>191</v>
      </c>
      <c r="D334" t="s">
        <v>3505</v>
      </c>
      <c r="E334" t="str">
        <f t="shared" si="5"/>
        <v>City of Kings Beach</v>
      </c>
      <c r="F334">
        <v>1403</v>
      </c>
      <c r="G334" t="s">
        <v>3506</v>
      </c>
      <c r="H334">
        <v>1942</v>
      </c>
      <c r="I334">
        <v>0</v>
      </c>
      <c r="J334">
        <v>0</v>
      </c>
      <c r="K334">
        <v>1942</v>
      </c>
      <c r="L334">
        <v>889</v>
      </c>
      <c r="M334">
        <v>291</v>
      </c>
      <c r="N334">
        <v>598</v>
      </c>
      <c r="O334">
        <v>83200</v>
      </c>
      <c r="P334">
        <v>556</v>
      </c>
      <c r="Q334">
        <v>369</v>
      </c>
      <c r="R334">
        <v>160</v>
      </c>
      <c r="S334">
        <v>67</v>
      </c>
      <c r="T334" t="s">
        <v>3505</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3507</v>
      </c>
      <c r="B335">
        <v>1980</v>
      </c>
      <c r="C335" t="s">
        <v>191</v>
      </c>
      <c r="D335" t="s">
        <v>732</v>
      </c>
      <c r="E335" t="str">
        <f t="shared" si="5"/>
        <v>City of Kingsburg</v>
      </c>
      <c r="F335">
        <v>1405</v>
      </c>
      <c r="G335" t="s">
        <v>3508</v>
      </c>
      <c r="H335">
        <v>5115</v>
      </c>
      <c r="I335">
        <v>0</v>
      </c>
      <c r="J335">
        <v>5115</v>
      </c>
      <c r="K335">
        <v>0</v>
      </c>
      <c r="L335">
        <v>1841</v>
      </c>
      <c r="M335">
        <v>1292</v>
      </c>
      <c r="N335">
        <v>549</v>
      </c>
      <c r="O335">
        <v>62700</v>
      </c>
      <c r="P335">
        <v>1619</v>
      </c>
      <c r="Q335">
        <v>211</v>
      </c>
      <c r="R335">
        <v>43</v>
      </c>
      <c r="S335">
        <v>40</v>
      </c>
      <c r="T335" t="s">
        <v>732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3509</v>
      </c>
      <c r="B336">
        <v>1980</v>
      </c>
      <c r="C336" t="s">
        <v>191</v>
      </c>
      <c r="D336" t="s">
        <v>3510</v>
      </c>
      <c r="E336" t="str">
        <f t="shared" si="5"/>
        <v>City of La Canada Flintridge</v>
      </c>
      <c r="F336">
        <v>1410</v>
      </c>
      <c r="G336" t="s">
        <v>3511</v>
      </c>
      <c r="H336">
        <v>20153</v>
      </c>
      <c r="I336">
        <v>20153</v>
      </c>
      <c r="J336">
        <v>0</v>
      </c>
      <c r="K336">
        <v>0</v>
      </c>
      <c r="L336">
        <v>6719</v>
      </c>
      <c r="M336">
        <v>5980</v>
      </c>
      <c r="N336">
        <v>739</v>
      </c>
      <c r="O336">
        <v>172500</v>
      </c>
      <c r="P336">
        <v>6473</v>
      </c>
      <c r="Q336">
        <v>313</v>
      </c>
      <c r="R336">
        <v>82</v>
      </c>
      <c r="S336">
        <v>0</v>
      </c>
      <c r="T336" t="s">
        <v>3510</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3512</v>
      </c>
      <c r="B337">
        <v>1980</v>
      </c>
      <c r="C337" t="s">
        <v>191</v>
      </c>
      <c r="D337" t="s">
        <v>3513</v>
      </c>
      <c r="E337" t="str">
        <f t="shared" si="5"/>
        <v>City of La Crescenta-Montrose</v>
      </c>
      <c r="F337">
        <v>1412</v>
      </c>
      <c r="G337" t="s">
        <v>3514</v>
      </c>
      <c r="H337">
        <v>16531</v>
      </c>
      <c r="I337">
        <v>16531</v>
      </c>
      <c r="J337">
        <v>0</v>
      </c>
      <c r="K337">
        <v>0</v>
      </c>
      <c r="L337">
        <v>6323</v>
      </c>
      <c r="M337">
        <v>4280</v>
      </c>
      <c r="N337">
        <v>2043</v>
      </c>
      <c r="O337">
        <v>104900</v>
      </c>
      <c r="P337">
        <v>5503</v>
      </c>
      <c r="Q337">
        <v>531</v>
      </c>
      <c r="R337">
        <v>495</v>
      </c>
      <c r="S337">
        <v>4</v>
      </c>
      <c r="T337" t="s">
        <v>3513</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3515</v>
      </c>
      <c r="B338">
        <v>1980</v>
      </c>
      <c r="C338" t="s">
        <v>191</v>
      </c>
      <c r="D338" t="s">
        <v>3516</v>
      </c>
      <c r="E338" t="str">
        <f t="shared" si="5"/>
        <v>City of Ladera Heights</v>
      </c>
      <c r="F338">
        <v>1413</v>
      </c>
      <c r="G338" t="s">
        <v>3517</v>
      </c>
      <c r="H338">
        <v>6647</v>
      </c>
      <c r="I338">
        <v>6647</v>
      </c>
      <c r="J338">
        <v>0</v>
      </c>
      <c r="K338">
        <v>0</v>
      </c>
      <c r="L338">
        <v>2562</v>
      </c>
      <c r="M338">
        <v>1988</v>
      </c>
      <c r="N338">
        <v>574</v>
      </c>
      <c r="O338">
        <v>188000</v>
      </c>
      <c r="P338">
        <v>2259</v>
      </c>
      <c r="Q338">
        <v>138</v>
      </c>
      <c r="R338">
        <v>221</v>
      </c>
      <c r="S338">
        <v>0</v>
      </c>
      <c r="T338" t="s">
        <v>3516</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3518</v>
      </c>
      <c r="B339">
        <v>1980</v>
      </c>
      <c r="C339" t="s">
        <v>191</v>
      </c>
      <c r="D339" t="s">
        <v>750</v>
      </c>
      <c r="E339" t="str">
        <f t="shared" si="5"/>
        <v>City of Lafayette</v>
      </c>
      <c r="F339">
        <v>1415</v>
      </c>
      <c r="G339" t="s">
        <v>3519</v>
      </c>
      <c r="H339">
        <v>20879</v>
      </c>
      <c r="I339">
        <v>20879</v>
      </c>
      <c r="J339">
        <v>0</v>
      </c>
      <c r="K339">
        <v>0</v>
      </c>
      <c r="L339">
        <v>7822</v>
      </c>
      <c r="M339">
        <v>5695</v>
      </c>
      <c r="N339">
        <v>2127</v>
      </c>
      <c r="O339">
        <v>161600</v>
      </c>
      <c r="P339">
        <v>6775</v>
      </c>
      <c r="Q339">
        <v>533</v>
      </c>
      <c r="R339">
        <v>760</v>
      </c>
      <c r="S339">
        <v>4</v>
      </c>
      <c r="T339" t="s">
        <v>750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3520</v>
      </c>
      <c r="B340">
        <v>1980</v>
      </c>
      <c r="C340" t="s">
        <v>191</v>
      </c>
      <c r="D340" t="s">
        <v>752</v>
      </c>
      <c r="E340" t="str">
        <f t="shared" si="5"/>
        <v>City of Laguna Beach</v>
      </c>
      <c r="F340">
        <v>1420</v>
      </c>
      <c r="G340" t="s">
        <v>3521</v>
      </c>
      <c r="H340">
        <v>17901</v>
      </c>
      <c r="I340">
        <v>17901</v>
      </c>
      <c r="J340">
        <v>0</v>
      </c>
      <c r="K340">
        <v>0</v>
      </c>
      <c r="L340">
        <v>8555</v>
      </c>
      <c r="M340">
        <v>4534</v>
      </c>
      <c r="N340">
        <v>4021</v>
      </c>
      <c r="O340">
        <v>200100</v>
      </c>
      <c r="P340">
        <v>6564</v>
      </c>
      <c r="Q340">
        <v>2125</v>
      </c>
      <c r="R340">
        <v>650</v>
      </c>
      <c r="S340">
        <v>22</v>
      </c>
      <c r="T340" t="s">
        <v>752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3522</v>
      </c>
      <c r="B341">
        <v>1980</v>
      </c>
      <c r="C341" t="s">
        <v>191</v>
      </c>
      <c r="D341" t="s">
        <v>754</v>
      </c>
      <c r="E341" t="str">
        <f t="shared" si="5"/>
        <v>City of Laguna Hills</v>
      </c>
      <c r="F341">
        <v>1423</v>
      </c>
      <c r="G341" t="s">
        <v>3523</v>
      </c>
      <c r="H341">
        <v>33600</v>
      </c>
      <c r="I341">
        <v>33600</v>
      </c>
      <c r="J341">
        <v>0</v>
      </c>
      <c r="K341">
        <v>0</v>
      </c>
      <c r="L341">
        <v>17652</v>
      </c>
      <c r="M341">
        <v>15266</v>
      </c>
      <c r="N341">
        <v>2386</v>
      </c>
      <c r="O341">
        <v>113600</v>
      </c>
      <c r="P341">
        <v>9481</v>
      </c>
      <c r="Q341">
        <v>6187</v>
      </c>
      <c r="R341">
        <v>2735</v>
      </c>
      <c r="S341">
        <v>186</v>
      </c>
      <c r="T341" t="s">
        <v>754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3524</v>
      </c>
      <c r="B342">
        <v>1980</v>
      </c>
      <c r="C342" t="s">
        <v>191</v>
      </c>
      <c r="D342" t="s">
        <v>756</v>
      </c>
      <c r="E342" t="str">
        <f t="shared" si="5"/>
        <v>City of Laguna Niguel</v>
      </c>
      <c r="F342">
        <v>1424</v>
      </c>
      <c r="G342" t="s">
        <v>3525</v>
      </c>
      <c r="H342">
        <v>12237</v>
      </c>
      <c r="I342">
        <v>12237</v>
      </c>
      <c r="J342">
        <v>0</v>
      </c>
      <c r="K342">
        <v>0</v>
      </c>
      <c r="L342">
        <v>4537</v>
      </c>
      <c r="M342">
        <v>3888</v>
      </c>
      <c r="N342">
        <v>649</v>
      </c>
      <c r="O342">
        <v>136100</v>
      </c>
      <c r="P342">
        <v>4860</v>
      </c>
      <c r="Q342">
        <v>59</v>
      </c>
      <c r="R342">
        <v>116</v>
      </c>
      <c r="S342">
        <v>4</v>
      </c>
      <c r="T342" t="s">
        <v>756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3526</v>
      </c>
      <c r="B343">
        <v>1980</v>
      </c>
      <c r="C343" t="s">
        <v>191</v>
      </c>
      <c r="D343" t="s">
        <v>3527</v>
      </c>
      <c r="E343" t="str">
        <f t="shared" si="5"/>
        <v>City of Lagunitas-Forest Knolls</v>
      </c>
      <c r="F343">
        <v>1426</v>
      </c>
      <c r="G343" t="s">
        <v>3528</v>
      </c>
      <c r="H343">
        <v>1465</v>
      </c>
      <c r="I343">
        <v>0</v>
      </c>
      <c r="J343">
        <v>0</v>
      </c>
      <c r="K343">
        <v>1465</v>
      </c>
      <c r="L343">
        <v>599</v>
      </c>
      <c r="M343">
        <v>372</v>
      </c>
      <c r="N343">
        <v>227</v>
      </c>
      <c r="O343">
        <v>119400</v>
      </c>
      <c r="P343">
        <v>530</v>
      </c>
      <c r="Q343">
        <v>110</v>
      </c>
      <c r="R343">
        <v>0</v>
      </c>
      <c r="S343">
        <v>18</v>
      </c>
      <c r="T343" t="s">
        <v>3527</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3529</v>
      </c>
      <c r="B344">
        <v>1980</v>
      </c>
      <c r="C344" t="s">
        <v>191</v>
      </c>
      <c r="D344" t="s">
        <v>736</v>
      </c>
      <c r="E344" t="str">
        <f t="shared" si="5"/>
        <v>City of La Habra</v>
      </c>
      <c r="F344">
        <v>1428</v>
      </c>
      <c r="G344" t="s">
        <v>3530</v>
      </c>
      <c r="H344">
        <v>45232</v>
      </c>
      <c r="I344">
        <v>45232</v>
      </c>
      <c r="J344">
        <v>0</v>
      </c>
      <c r="K344">
        <v>0</v>
      </c>
      <c r="L344">
        <v>16538</v>
      </c>
      <c r="M344">
        <v>9628</v>
      </c>
      <c r="N344">
        <v>6910</v>
      </c>
      <c r="O344">
        <v>88500</v>
      </c>
      <c r="P344">
        <v>11779</v>
      </c>
      <c r="Q344">
        <v>1619</v>
      </c>
      <c r="R344">
        <v>3154</v>
      </c>
      <c r="S344">
        <v>636</v>
      </c>
      <c r="T344" t="s">
        <v>736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3531</v>
      </c>
      <c r="B345">
        <v>1980</v>
      </c>
      <c r="C345" t="s">
        <v>191</v>
      </c>
      <c r="D345" t="s">
        <v>3532</v>
      </c>
      <c r="E345" t="str">
        <f t="shared" si="5"/>
        <v>City of La Habra Heights</v>
      </c>
      <c r="F345">
        <v>1429</v>
      </c>
      <c r="G345" t="s">
        <v>3533</v>
      </c>
      <c r="H345">
        <v>4786</v>
      </c>
      <c r="I345">
        <v>4786</v>
      </c>
      <c r="J345">
        <v>0</v>
      </c>
      <c r="K345">
        <v>0</v>
      </c>
      <c r="L345">
        <v>1487</v>
      </c>
      <c r="M345">
        <v>1404</v>
      </c>
      <c r="N345">
        <v>83</v>
      </c>
      <c r="O345">
        <v>181800</v>
      </c>
      <c r="P345">
        <v>1484</v>
      </c>
      <c r="Q345">
        <v>74</v>
      </c>
      <c r="R345">
        <v>0</v>
      </c>
      <c r="S345">
        <v>2</v>
      </c>
      <c r="T345" t="s">
        <v>3532</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3534</v>
      </c>
      <c r="B346">
        <v>1980</v>
      </c>
      <c r="C346" t="s">
        <v>191</v>
      </c>
      <c r="D346" t="s">
        <v>3535</v>
      </c>
      <c r="E346" t="str">
        <f t="shared" si="5"/>
        <v>City of Lake Arrowhead</v>
      </c>
      <c r="F346">
        <v>1433</v>
      </c>
      <c r="G346" t="s">
        <v>3536</v>
      </c>
      <c r="H346">
        <v>6272</v>
      </c>
      <c r="I346">
        <v>0</v>
      </c>
      <c r="J346">
        <v>6272</v>
      </c>
      <c r="K346">
        <v>0</v>
      </c>
      <c r="L346">
        <v>2220</v>
      </c>
      <c r="M346">
        <v>1633</v>
      </c>
      <c r="N346">
        <v>587</v>
      </c>
      <c r="O346">
        <v>117900</v>
      </c>
      <c r="P346">
        <v>6103</v>
      </c>
      <c r="Q346">
        <v>260</v>
      </c>
      <c r="R346">
        <v>157</v>
      </c>
      <c r="S346">
        <v>131</v>
      </c>
      <c r="T346" t="s">
        <v>3535</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3537</v>
      </c>
      <c r="B347">
        <v>1980</v>
      </c>
      <c r="C347" t="s">
        <v>191</v>
      </c>
      <c r="D347" t="s">
        <v>760</v>
      </c>
      <c r="E347" t="str">
        <f t="shared" si="5"/>
        <v>City of Lake Elsinore</v>
      </c>
      <c r="F347">
        <v>1434</v>
      </c>
      <c r="G347" t="s">
        <v>3538</v>
      </c>
      <c r="H347">
        <v>5982</v>
      </c>
      <c r="I347">
        <v>0</v>
      </c>
      <c r="J347">
        <v>5982</v>
      </c>
      <c r="K347">
        <v>0</v>
      </c>
      <c r="L347">
        <v>2518</v>
      </c>
      <c r="M347">
        <v>1388</v>
      </c>
      <c r="N347">
        <v>1130</v>
      </c>
      <c r="O347">
        <v>50300</v>
      </c>
      <c r="P347">
        <v>1955</v>
      </c>
      <c r="Q347">
        <v>524</v>
      </c>
      <c r="R347">
        <v>374</v>
      </c>
      <c r="S347">
        <v>466</v>
      </c>
      <c r="T347" t="s">
        <v>760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3539</v>
      </c>
      <c r="B348">
        <v>1980</v>
      </c>
      <c r="C348" t="s">
        <v>191</v>
      </c>
      <c r="D348" t="s">
        <v>3540</v>
      </c>
      <c r="E348" t="str">
        <f t="shared" si="5"/>
        <v>City of Lake Isabella</v>
      </c>
      <c r="F348">
        <v>1437</v>
      </c>
      <c r="G348" t="s">
        <v>3541</v>
      </c>
      <c r="H348">
        <v>3428</v>
      </c>
      <c r="I348">
        <v>0</v>
      </c>
      <c r="J348">
        <v>3428</v>
      </c>
      <c r="K348">
        <v>0</v>
      </c>
      <c r="L348">
        <v>1593</v>
      </c>
      <c r="M348">
        <v>1268</v>
      </c>
      <c r="N348">
        <v>325</v>
      </c>
      <c r="O348">
        <v>41800</v>
      </c>
      <c r="P348">
        <v>1240</v>
      </c>
      <c r="Q348">
        <v>84</v>
      </c>
      <c r="R348">
        <v>26</v>
      </c>
      <c r="S348">
        <v>657</v>
      </c>
      <c r="T348" t="s">
        <v>3540</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3542</v>
      </c>
      <c r="B349">
        <v>1980</v>
      </c>
      <c r="C349" t="s">
        <v>191</v>
      </c>
      <c r="D349" t="s">
        <v>3543</v>
      </c>
      <c r="E349" t="str">
        <f t="shared" si="5"/>
        <v>City of Lakeland Village</v>
      </c>
      <c r="F349">
        <v>1440</v>
      </c>
      <c r="G349" t="s">
        <v>3544</v>
      </c>
      <c r="H349">
        <v>2796</v>
      </c>
      <c r="I349">
        <v>0</v>
      </c>
      <c r="J349">
        <v>2796</v>
      </c>
      <c r="K349">
        <v>0</v>
      </c>
      <c r="L349">
        <v>1169</v>
      </c>
      <c r="M349">
        <v>764</v>
      </c>
      <c r="N349">
        <v>405</v>
      </c>
      <c r="O349">
        <v>52400</v>
      </c>
      <c r="P349">
        <v>1173</v>
      </c>
      <c r="Q349">
        <v>230</v>
      </c>
      <c r="R349">
        <v>14</v>
      </c>
      <c r="S349">
        <v>237</v>
      </c>
      <c r="T349" t="s">
        <v>3543</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3545</v>
      </c>
      <c r="B350">
        <v>1980</v>
      </c>
      <c r="C350" t="s">
        <v>191</v>
      </c>
      <c r="D350" t="s">
        <v>764</v>
      </c>
      <c r="E350" t="str">
        <f t="shared" si="5"/>
        <v>City of Lakeport</v>
      </c>
      <c r="F350">
        <v>1445</v>
      </c>
      <c r="G350" t="s">
        <v>3546</v>
      </c>
      <c r="H350">
        <v>3675</v>
      </c>
      <c r="I350">
        <v>0</v>
      </c>
      <c r="J350">
        <v>3675</v>
      </c>
      <c r="K350">
        <v>0</v>
      </c>
      <c r="L350">
        <v>1539</v>
      </c>
      <c r="M350">
        <v>1059</v>
      </c>
      <c r="N350">
        <v>480</v>
      </c>
      <c r="O350">
        <v>65100</v>
      </c>
      <c r="P350">
        <v>1358</v>
      </c>
      <c r="Q350">
        <v>159</v>
      </c>
      <c r="R350">
        <v>85</v>
      </c>
      <c r="S350">
        <v>262</v>
      </c>
      <c r="T350" t="s">
        <v>764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3547</v>
      </c>
      <c r="B351">
        <v>1980</v>
      </c>
      <c r="C351" t="s">
        <v>191</v>
      </c>
      <c r="D351" t="s">
        <v>3548</v>
      </c>
      <c r="E351" t="str">
        <f t="shared" si="5"/>
        <v>City of Lakeside</v>
      </c>
      <c r="F351">
        <v>1450</v>
      </c>
      <c r="G351" t="s">
        <v>3549</v>
      </c>
      <c r="H351">
        <v>23921</v>
      </c>
      <c r="I351">
        <v>23921</v>
      </c>
      <c r="J351">
        <v>0</v>
      </c>
      <c r="K351">
        <v>0</v>
      </c>
      <c r="L351">
        <v>8495</v>
      </c>
      <c r="M351">
        <v>6557</v>
      </c>
      <c r="N351">
        <v>1938</v>
      </c>
      <c r="O351">
        <v>89300</v>
      </c>
      <c r="P351">
        <v>5895</v>
      </c>
      <c r="Q351">
        <v>580</v>
      </c>
      <c r="R351">
        <v>601</v>
      </c>
      <c r="S351">
        <v>1955</v>
      </c>
      <c r="T351" t="s">
        <v>3548</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3550</v>
      </c>
      <c r="B352">
        <v>1980</v>
      </c>
      <c r="C352" t="s">
        <v>191</v>
      </c>
      <c r="D352" t="s">
        <v>766</v>
      </c>
      <c r="E352" t="str">
        <f t="shared" si="5"/>
        <v>City of Lakewood</v>
      </c>
      <c r="F352">
        <v>1455</v>
      </c>
      <c r="G352" t="s">
        <v>3551</v>
      </c>
      <c r="H352">
        <v>74654</v>
      </c>
      <c r="I352">
        <v>74654</v>
      </c>
      <c r="J352">
        <v>0</v>
      </c>
      <c r="K352">
        <v>0</v>
      </c>
      <c r="L352">
        <v>25853</v>
      </c>
      <c r="M352">
        <v>19183</v>
      </c>
      <c r="N352">
        <v>6670</v>
      </c>
      <c r="O352">
        <v>81800</v>
      </c>
      <c r="P352">
        <v>23446</v>
      </c>
      <c r="Q352">
        <v>688</v>
      </c>
      <c r="R352">
        <v>1986</v>
      </c>
      <c r="S352">
        <v>124</v>
      </c>
      <c r="T352" t="s">
        <v>766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3552</v>
      </c>
      <c r="B353">
        <v>1980</v>
      </c>
      <c r="C353" t="s">
        <v>191</v>
      </c>
      <c r="D353" t="s">
        <v>738</v>
      </c>
      <c r="E353" t="str">
        <f t="shared" si="5"/>
        <v>City of La Mesa</v>
      </c>
      <c r="F353">
        <v>1460</v>
      </c>
      <c r="G353" t="s">
        <v>3553</v>
      </c>
      <c r="H353">
        <v>50308</v>
      </c>
      <c r="I353">
        <v>50308</v>
      </c>
      <c r="J353">
        <v>0</v>
      </c>
      <c r="K353">
        <v>0</v>
      </c>
      <c r="L353">
        <v>21563</v>
      </c>
      <c r="M353">
        <v>11402</v>
      </c>
      <c r="N353">
        <v>10161</v>
      </c>
      <c r="O353">
        <v>86600</v>
      </c>
      <c r="P353">
        <v>14384</v>
      </c>
      <c r="Q353">
        <v>1615</v>
      </c>
      <c r="R353">
        <v>6076</v>
      </c>
      <c r="S353">
        <v>510</v>
      </c>
      <c r="T353" t="s">
        <v>738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3554</v>
      </c>
      <c r="B354">
        <v>1980</v>
      </c>
      <c r="C354" t="s">
        <v>191</v>
      </c>
      <c r="D354" t="s">
        <v>740</v>
      </c>
      <c r="E354" t="str">
        <f t="shared" si="5"/>
        <v>City of La Mirada</v>
      </c>
      <c r="F354">
        <v>1462</v>
      </c>
      <c r="G354" t="s">
        <v>3555</v>
      </c>
      <c r="H354">
        <v>40986</v>
      </c>
      <c r="I354">
        <v>40986</v>
      </c>
      <c r="J354">
        <v>0</v>
      </c>
      <c r="K354">
        <v>0</v>
      </c>
      <c r="L354">
        <v>12077</v>
      </c>
      <c r="M354">
        <v>10153</v>
      </c>
      <c r="N354">
        <v>1924</v>
      </c>
      <c r="O354">
        <v>84700</v>
      </c>
      <c r="P354">
        <v>10833</v>
      </c>
      <c r="Q354">
        <v>812</v>
      </c>
      <c r="R354">
        <v>722</v>
      </c>
      <c r="S354">
        <v>122</v>
      </c>
      <c r="T354" t="s">
        <v>740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3556</v>
      </c>
      <c r="B355">
        <v>1980</v>
      </c>
      <c r="C355" t="s">
        <v>191</v>
      </c>
      <c r="D355" t="s">
        <v>3557</v>
      </c>
      <c r="E355" t="str">
        <f t="shared" si="5"/>
        <v>City of Lamont</v>
      </c>
      <c r="F355">
        <v>1470</v>
      </c>
      <c r="G355" t="s">
        <v>3558</v>
      </c>
      <c r="H355">
        <v>9616</v>
      </c>
      <c r="I355">
        <v>0</v>
      </c>
      <c r="J355">
        <v>9616</v>
      </c>
      <c r="K355">
        <v>0</v>
      </c>
      <c r="L355">
        <v>2830</v>
      </c>
      <c r="M355">
        <v>1617</v>
      </c>
      <c r="N355">
        <v>1213</v>
      </c>
      <c r="O355">
        <v>35500</v>
      </c>
      <c r="P355">
        <v>2211</v>
      </c>
      <c r="Q355">
        <v>496</v>
      </c>
      <c r="R355">
        <v>98</v>
      </c>
      <c r="S355">
        <v>179</v>
      </c>
      <c r="T355" t="s">
        <v>3557</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3559</v>
      </c>
      <c r="B356">
        <v>1980</v>
      </c>
      <c r="C356" t="s">
        <v>191</v>
      </c>
      <c r="D356" t="s">
        <v>768</v>
      </c>
      <c r="E356" t="str">
        <f t="shared" si="5"/>
        <v>City of Lancaster</v>
      </c>
      <c r="F356">
        <v>1476</v>
      </c>
      <c r="G356" t="s">
        <v>3560</v>
      </c>
      <c r="H356">
        <v>48027</v>
      </c>
      <c r="I356">
        <v>48027</v>
      </c>
      <c r="J356">
        <v>0</v>
      </c>
      <c r="K356">
        <v>0</v>
      </c>
      <c r="L356">
        <v>17312</v>
      </c>
      <c r="M356">
        <v>12054</v>
      </c>
      <c r="N356">
        <v>5258</v>
      </c>
      <c r="O356">
        <v>66600</v>
      </c>
      <c r="P356">
        <v>13960</v>
      </c>
      <c r="Q356">
        <v>1084</v>
      </c>
      <c r="R356">
        <v>874</v>
      </c>
      <c r="S356">
        <v>2202</v>
      </c>
      <c r="T356" t="s">
        <v>768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3561</v>
      </c>
      <c r="B357">
        <v>1980</v>
      </c>
      <c r="C357" t="s">
        <v>191</v>
      </c>
      <c r="D357" t="s">
        <v>742</v>
      </c>
      <c r="E357" t="str">
        <f t="shared" si="5"/>
        <v>City of La Palma</v>
      </c>
      <c r="F357">
        <v>1477</v>
      </c>
      <c r="G357" t="s">
        <v>3562</v>
      </c>
      <c r="H357">
        <v>15399</v>
      </c>
      <c r="I357">
        <v>15399</v>
      </c>
      <c r="J357">
        <v>0</v>
      </c>
      <c r="K357">
        <v>0</v>
      </c>
      <c r="L357">
        <v>4607</v>
      </c>
      <c r="M357">
        <v>3514</v>
      </c>
      <c r="N357">
        <v>1093</v>
      </c>
      <c r="O357">
        <v>123000</v>
      </c>
      <c r="P357">
        <v>3894</v>
      </c>
      <c r="Q357">
        <v>79</v>
      </c>
      <c r="R357">
        <v>694</v>
      </c>
      <c r="S357">
        <v>3</v>
      </c>
      <c r="T357" t="s">
        <v>742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3563</v>
      </c>
      <c r="B358">
        <v>1980</v>
      </c>
      <c r="C358" t="s">
        <v>191</v>
      </c>
      <c r="D358" t="s">
        <v>744</v>
      </c>
      <c r="E358" t="str">
        <f t="shared" si="5"/>
        <v>City of La Puente</v>
      </c>
      <c r="F358">
        <v>1480</v>
      </c>
      <c r="G358" t="s">
        <v>3564</v>
      </c>
      <c r="H358">
        <v>30882</v>
      </c>
      <c r="I358">
        <v>30882</v>
      </c>
      <c r="J358">
        <v>0</v>
      </c>
      <c r="K358">
        <v>0</v>
      </c>
      <c r="L358">
        <v>8359</v>
      </c>
      <c r="M358">
        <v>5440</v>
      </c>
      <c r="N358">
        <v>2919</v>
      </c>
      <c r="O358">
        <v>63400</v>
      </c>
      <c r="P358">
        <v>6669</v>
      </c>
      <c r="Q358">
        <v>630</v>
      </c>
      <c r="R358">
        <v>1228</v>
      </c>
      <c r="S358">
        <v>73</v>
      </c>
      <c r="T358" t="s">
        <v>744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3565</v>
      </c>
      <c r="B359">
        <v>1980</v>
      </c>
      <c r="C359" t="s">
        <v>191</v>
      </c>
      <c r="D359" t="s">
        <v>746</v>
      </c>
      <c r="E359" t="str">
        <f t="shared" si="5"/>
        <v>City of La Quinta</v>
      </c>
      <c r="F359">
        <v>1482</v>
      </c>
      <c r="G359" t="s">
        <v>3566</v>
      </c>
      <c r="H359">
        <v>3328</v>
      </c>
      <c r="I359">
        <v>0</v>
      </c>
      <c r="J359">
        <v>3328</v>
      </c>
      <c r="K359">
        <v>0</v>
      </c>
      <c r="L359">
        <v>1177</v>
      </c>
      <c r="M359">
        <v>780</v>
      </c>
      <c r="N359">
        <v>397</v>
      </c>
      <c r="O359">
        <v>66000</v>
      </c>
      <c r="P359">
        <v>1772</v>
      </c>
      <c r="Q359">
        <v>119</v>
      </c>
      <c r="R359">
        <v>36</v>
      </c>
      <c r="S359">
        <v>3</v>
      </c>
      <c r="T359" t="s">
        <v>746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3567</v>
      </c>
      <c r="B360">
        <v>1980</v>
      </c>
      <c r="C360" t="s">
        <v>191</v>
      </c>
      <c r="D360" t="s">
        <v>3568</v>
      </c>
      <c r="E360" t="str">
        <f t="shared" si="5"/>
        <v>City of La Riviera</v>
      </c>
      <c r="F360">
        <v>1483</v>
      </c>
      <c r="G360" t="s">
        <v>3569</v>
      </c>
      <c r="H360">
        <v>10906</v>
      </c>
      <c r="I360">
        <v>10906</v>
      </c>
      <c r="J360">
        <v>0</v>
      </c>
      <c r="K360">
        <v>0</v>
      </c>
      <c r="L360">
        <v>4095</v>
      </c>
      <c r="M360">
        <v>2600</v>
      </c>
      <c r="N360">
        <v>1495</v>
      </c>
      <c r="O360">
        <v>71100</v>
      </c>
      <c r="P360">
        <v>3203</v>
      </c>
      <c r="Q360">
        <v>501</v>
      </c>
      <c r="R360">
        <v>545</v>
      </c>
      <c r="S360">
        <v>5</v>
      </c>
      <c r="T360" t="s">
        <v>3568</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3570</v>
      </c>
      <c r="B361">
        <v>1980</v>
      </c>
      <c r="C361" t="s">
        <v>191</v>
      </c>
      <c r="D361" t="s">
        <v>770</v>
      </c>
      <c r="E361" t="str">
        <f t="shared" si="5"/>
        <v>City of Larkspur</v>
      </c>
      <c r="F361">
        <v>1485</v>
      </c>
      <c r="G361" t="s">
        <v>3571</v>
      </c>
      <c r="H361">
        <v>11064</v>
      </c>
      <c r="I361">
        <v>11064</v>
      </c>
      <c r="J361">
        <v>0</v>
      </c>
      <c r="K361">
        <v>0</v>
      </c>
      <c r="L361">
        <v>5420</v>
      </c>
      <c r="M361">
        <v>2423</v>
      </c>
      <c r="N361">
        <v>2997</v>
      </c>
      <c r="O361">
        <v>193600</v>
      </c>
      <c r="P361">
        <v>3493</v>
      </c>
      <c r="Q361">
        <v>559</v>
      </c>
      <c r="R361">
        <v>1353</v>
      </c>
      <c r="S361">
        <v>178</v>
      </c>
      <c r="T361" t="s">
        <v>770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3572</v>
      </c>
      <c r="B362">
        <v>1980</v>
      </c>
      <c r="C362" t="s">
        <v>191</v>
      </c>
      <c r="D362" t="s">
        <v>3573</v>
      </c>
      <c r="E362" t="str">
        <f t="shared" si="5"/>
        <v>City of La Selva Beach</v>
      </c>
      <c r="F362">
        <v>1488</v>
      </c>
      <c r="G362" t="s">
        <v>3574</v>
      </c>
      <c r="H362">
        <v>1603</v>
      </c>
      <c r="I362">
        <v>1603</v>
      </c>
      <c r="J362">
        <v>0</v>
      </c>
      <c r="K362">
        <v>0</v>
      </c>
      <c r="L362">
        <v>628</v>
      </c>
      <c r="M362">
        <v>428</v>
      </c>
      <c r="N362">
        <v>200</v>
      </c>
      <c r="O362">
        <v>111600</v>
      </c>
      <c r="P362">
        <v>646</v>
      </c>
      <c r="Q362">
        <v>70</v>
      </c>
      <c r="R362">
        <v>16</v>
      </c>
      <c r="S362">
        <v>1</v>
      </c>
      <c r="T362" t="s">
        <v>3573</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3575</v>
      </c>
      <c r="B363">
        <v>1980</v>
      </c>
      <c r="C363" t="s">
        <v>191</v>
      </c>
      <c r="D363" t="s">
        <v>3576</v>
      </c>
      <c r="E363" t="str">
        <f t="shared" si="5"/>
        <v>City of Las Lomas</v>
      </c>
      <c r="F363">
        <v>1489</v>
      </c>
      <c r="G363" t="s">
        <v>3577</v>
      </c>
      <c r="H363">
        <v>1740</v>
      </c>
      <c r="I363">
        <v>0</v>
      </c>
      <c r="J363">
        <v>0</v>
      </c>
      <c r="K363">
        <v>1740</v>
      </c>
      <c r="L363">
        <v>421</v>
      </c>
      <c r="M363">
        <v>291</v>
      </c>
      <c r="N363">
        <v>130</v>
      </c>
      <c r="O363">
        <v>62400</v>
      </c>
      <c r="P363">
        <v>331</v>
      </c>
      <c r="Q363">
        <v>91</v>
      </c>
      <c r="R363">
        <v>3</v>
      </c>
      <c r="S363">
        <v>31</v>
      </c>
      <c r="T363" t="s">
        <v>3576</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3578</v>
      </c>
      <c r="B364">
        <v>1980</v>
      </c>
      <c r="C364" t="s">
        <v>191</v>
      </c>
      <c r="D364" t="s">
        <v>772</v>
      </c>
      <c r="E364" t="str">
        <f t="shared" si="5"/>
        <v>City of Lathrop</v>
      </c>
      <c r="F364">
        <v>1490</v>
      </c>
      <c r="G364" t="s">
        <v>3579</v>
      </c>
      <c r="H364">
        <v>3717</v>
      </c>
      <c r="I364">
        <v>0</v>
      </c>
      <c r="J364">
        <v>3717</v>
      </c>
      <c r="K364">
        <v>0</v>
      </c>
      <c r="L364">
        <v>1071</v>
      </c>
      <c r="M364">
        <v>828</v>
      </c>
      <c r="N364">
        <v>243</v>
      </c>
      <c r="O364">
        <v>43900</v>
      </c>
      <c r="P364">
        <v>893</v>
      </c>
      <c r="Q364">
        <v>99</v>
      </c>
      <c r="R364">
        <v>1</v>
      </c>
      <c r="S364">
        <v>196</v>
      </c>
      <c r="T364" t="s">
        <v>772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3580</v>
      </c>
      <c r="B365">
        <v>1980</v>
      </c>
      <c r="C365" t="s">
        <v>191</v>
      </c>
      <c r="D365" t="s">
        <v>3581</v>
      </c>
      <c r="E365" t="str">
        <f t="shared" si="5"/>
        <v>City of Laton</v>
      </c>
      <c r="F365">
        <v>1495</v>
      </c>
      <c r="G365" t="s">
        <v>3582</v>
      </c>
      <c r="H365">
        <v>1100</v>
      </c>
      <c r="I365">
        <v>0</v>
      </c>
      <c r="J365">
        <v>0</v>
      </c>
      <c r="K365">
        <v>1100</v>
      </c>
      <c r="L365">
        <v>344</v>
      </c>
      <c r="M365">
        <v>202</v>
      </c>
      <c r="N365">
        <v>142</v>
      </c>
      <c r="O365">
        <v>34100</v>
      </c>
      <c r="P365">
        <v>326</v>
      </c>
      <c r="Q365">
        <v>20</v>
      </c>
      <c r="R365">
        <v>2</v>
      </c>
      <c r="S365">
        <v>8</v>
      </c>
      <c r="T365" t="s">
        <v>3581</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3583</v>
      </c>
      <c r="B366">
        <v>1980</v>
      </c>
      <c r="C366" t="s">
        <v>191</v>
      </c>
      <c r="D366" t="s">
        <v>748</v>
      </c>
      <c r="E366" t="str">
        <f t="shared" si="5"/>
        <v>City of La Verne</v>
      </c>
      <c r="F366">
        <v>1500</v>
      </c>
      <c r="G366" t="s">
        <v>3584</v>
      </c>
      <c r="H366">
        <v>23508</v>
      </c>
      <c r="I366">
        <v>23508</v>
      </c>
      <c r="J366">
        <v>0</v>
      </c>
      <c r="K366">
        <v>0</v>
      </c>
      <c r="L366">
        <v>8383</v>
      </c>
      <c r="M366">
        <v>6125</v>
      </c>
      <c r="N366">
        <v>2258</v>
      </c>
      <c r="O366">
        <v>91600</v>
      </c>
      <c r="P366">
        <v>6535</v>
      </c>
      <c r="Q366">
        <v>285</v>
      </c>
      <c r="R366">
        <v>325</v>
      </c>
      <c r="S366">
        <v>1557</v>
      </c>
      <c r="T366" t="s">
        <v>748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3585</v>
      </c>
      <c r="B367">
        <v>1980</v>
      </c>
      <c r="C367" t="s">
        <v>191</v>
      </c>
      <c r="D367" t="s">
        <v>774</v>
      </c>
      <c r="E367" t="str">
        <f t="shared" si="5"/>
        <v>City of Lawndale</v>
      </c>
      <c r="F367">
        <v>1505</v>
      </c>
      <c r="G367" t="s">
        <v>3586</v>
      </c>
      <c r="H367">
        <v>23460</v>
      </c>
      <c r="I367">
        <v>23460</v>
      </c>
      <c r="J367">
        <v>0</v>
      </c>
      <c r="K367">
        <v>0</v>
      </c>
      <c r="L367">
        <v>8134</v>
      </c>
      <c r="M367">
        <v>2837</v>
      </c>
      <c r="N367">
        <v>5297</v>
      </c>
      <c r="O367">
        <v>78700</v>
      </c>
      <c r="P367">
        <v>6555</v>
      </c>
      <c r="Q367">
        <v>1059</v>
      </c>
      <c r="R367">
        <v>837</v>
      </c>
      <c r="S367">
        <v>119</v>
      </c>
      <c r="T367" t="s">
        <v>774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3587</v>
      </c>
      <c r="B368">
        <v>1980</v>
      </c>
      <c r="C368" t="s">
        <v>191</v>
      </c>
      <c r="D368" t="s">
        <v>3588</v>
      </c>
      <c r="E368" t="str">
        <f t="shared" si="5"/>
        <v>City of Laytonville</v>
      </c>
      <c r="F368">
        <v>1507</v>
      </c>
      <c r="G368" t="s">
        <v>3589</v>
      </c>
      <c r="H368">
        <v>1096</v>
      </c>
      <c r="I368">
        <v>0</v>
      </c>
      <c r="J368">
        <v>0</v>
      </c>
      <c r="K368">
        <v>1096</v>
      </c>
      <c r="L368">
        <v>389</v>
      </c>
      <c r="M368">
        <v>250</v>
      </c>
      <c r="N368">
        <v>139</v>
      </c>
      <c r="O368">
        <v>42500</v>
      </c>
      <c r="P368">
        <v>249</v>
      </c>
      <c r="Q368">
        <v>87</v>
      </c>
      <c r="R368">
        <v>4</v>
      </c>
      <c r="S368">
        <v>97</v>
      </c>
      <c r="T368" t="s">
        <v>3588</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3590</v>
      </c>
      <c r="B369">
        <v>1980</v>
      </c>
      <c r="C369" t="s">
        <v>191</v>
      </c>
      <c r="D369" t="s">
        <v>776</v>
      </c>
      <c r="E369" t="str">
        <f t="shared" si="5"/>
        <v>City of Lemon Grove</v>
      </c>
      <c r="F369">
        <v>1510</v>
      </c>
      <c r="G369" t="s">
        <v>3591</v>
      </c>
      <c r="H369">
        <v>20780</v>
      </c>
      <c r="I369">
        <v>20780</v>
      </c>
      <c r="J369">
        <v>0</v>
      </c>
      <c r="K369">
        <v>0</v>
      </c>
      <c r="L369">
        <v>7276</v>
      </c>
      <c r="M369">
        <v>4664</v>
      </c>
      <c r="N369">
        <v>2612</v>
      </c>
      <c r="O369">
        <v>73300</v>
      </c>
      <c r="P369">
        <v>6397</v>
      </c>
      <c r="Q369">
        <v>493</v>
      </c>
      <c r="R369">
        <v>407</v>
      </c>
      <c r="S369">
        <v>254</v>
      </c>
      <c r="T369" t="s">
        <v>776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3592</v>
      </c>
      <c r="B370">
        <v>1980</v>
      </c>
      <c r="C370" t="s">
        <v>191</v>
      </c>
      <c r="D370" t="s">
        <v>778</v>
      </c>
      <c r="E370" t="str">
        <f t="shared" si="5"/>
        <v>City of Lemoore</v>
      </c>
      <c r="F370">
        <v>1515</v>
      </c>
      <c r="G370" t="s">
        <v>3593</v>
      </c>
      <c r="H370">
        <v>8832</v>
      </c>
      <c r="I370">
        <v>0</v>
      </c>
      <c r="J370">
        <v>8832</v>
      </c>
      <c r="K370">
        <v>0</v>
      </c>
      <c r="L370">
        <v>3045</v>
      </c>
      <c r="M370">
        <v>1832</v>
      </c>
      <c r="N370">
        <v>1213</v>
      </c>
      <c r="O370">
        <v>61700</v>
      </c>
      <c r="P370">
        <v>2354</v>
      </c>
      <c r="Q370">
        <v>400</v>
      </c>
      <c r="R370">
        <v>313</v>
      </c>
      <c r="S370">
        <v>206</v>
      </c>
      <c r="T370" t="s">
        <v>778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3594</v>
      </c>
      <c r="B371">
        <v>1980</v>
      </c>
      <c r="C371" t="s">
        <v>191</v>
      </c>
      <c r="D371" t="s">
        <v>3595</v>
      </c>
      <c r="E371" t="str">
        <f t="shared" si="5"/>
        <v>City of Lemoore Station</v>
      </c>
      <c r="F371">
        <v>1517</v>
      </c>
      <c r="G371" t="s">
        <v>3596</v>
      </c>
      <c r="H371">
        <v>5888</v>
      </c>
      <c r="I371">
        <v>0</v>
      </c>
      <c r="J371">
        <v>5888</v>
      </c>
      <c r="K371">
        <v>0</v>
      </c>
      <c r="L371">
        <v>1221</v>
      </c>
      <c r="M371">
        <v>8</v>
      </c>
      <c r="N371">
        <v>1213</v>
      </c>
      <c r="O371">
        <v>37500</v>
      </c>
      <c r="P371">
        <v>1529</v>
      </c>
      <c r="Q371">
        <v>73</v>
      </c>
      <c r="R371">
        <v>6</v>
      </c>
      <c r="S371">
        <v>0</v>
      </c>
      <c r="T371" t="s">
        <v>3595</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3597</v>
      </c>
      <c r="B372">
        <v>1980</v>
      </c>
      <c r="C372" t="s">
        <v>191</v>
      </c>
      <c r="D372" t="s">
        <v>3598</v>
      </c>
      <c r="E372" t="str">
        <f t="shared" si="5"/>
        <v>City of Lennox</v>
      </c>
      <c r="F372">
        <v>1520</v>
      </c>
      <c r="G372" t="s">
        <v>3599</v>
      </c>
      <c r="H372">
        <v>18445</v>
      </c>
      <c r="I372">
        <v>18445</v>
      </c>
      <c r="J372">
        <v>0</v>
      </c>
      <c r="K372">
        <v>0</v>
      </c>
      <c r="L372">
        <v>5477</v>
      </c>
      <c r="M372">
        <v>1798</v>
      </c>
      <c r="N372">
        <v>3679</v>
      </c>
      <c r="O372">
        <v>64300</v>
      </c>
      <c r="P372">
        <v>3720</v>
      </c>
      <c r="Q372">
        <v>1254</v>
      </c>
      <c r="R372">
        <v>669</v>
      </c>
      <c r="S372">
        <v>67</v>
      </c>
      <c r="T372" t="s">
        <v>3598</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3600</v>
      </c>
      <c r="B373">
        <v>1980</v>
      </c>
      <c r="C373" t="s">
        <v>191</v>
      </c>
      <c r="D373" t="s">
        <v>3601</v>
      </c>
      <c r="E373" t="str">
        <f t="shared" si="5"/>
        <v>City of Lenwood</v>
      </c>
      <c r="F373">
        <v>1525</v>
      </c>
      <c r="G373" t="s">
        <v>3602</v>
      </c>
      <c r="H373">
        <v>2974</v>
      </c>
      <c r="I373">
        <v>0</v>
      </c>
      <c r="J373">
        <v>2974</v>
      </c>
      <c r="K373">
        <v>0</v>
      </c>
      <c r="L373">
        <v>930</v>
      </c>
      <c r="M373">
        <v>703</v>
      </c>
      <c r="N373">
        <v>227</v>
      </c>
      <c r="O373">
        <v>42200</v>
      </c>
      <c r="P373">
        <v>872</v>
      </c>
      <c r="Q373">
        <v>103</v>
      </c>
      <c r="R373">
        <v>1</v>
      </c>
      <c r="S373">
        <v>4</v>
      </c>
      <c r="T373" t="s">
        <v>3601</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3603</v>
      </c>
      <c r="B374">
        <v>1980</v>
      </c>
      <c r="C374" t="s">
        <v>191</v>
      </c>
      <c r="D374" t="s">
        <v>3604</v>
      </c>
      <c r="E374" t="str">
        <f t="shared" si="5"/>
        <v>City of Leucadia</v>
      </c>
      <c r="F374">
        <v>1529</v>
      </c>
      <c r="G374" t="s">
        <v>3605</v>
      </c>
      <c r="H374">
        <v>9478</v>
      </c>
      <c r="I374">
        <v>9478</v>
      </c>
      <c r="J374">
        <v>0</v>
      </c>
      <c r="K374">
        <v>0</v>
      </c>
      <c r="L374">
        <v>3815</v>
      </c>
      <c r="M374">
        <v>2236</v>
      </c>
      <c r="N374">
        <v>1579</v>
      </c>
      <c r="O374">
        <v>136300</v>
      </c>
      <c r="P374">
        <v>2855</v>
      </c>
      <c r="Q374">
        <v>501</v>
      </c>
      <c r="R374">
        <v>279</v>
      </c>
      <c r="S374">
        <v>599</v>
      </c>
      <c r="T374" t="s">
        <v>3604</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3606</v>
      </c>
      <c r="B375">
        <v>1980</v>
      </c>
      <c r="C375" t="s">
        <v>191</v>
      </c>
      <c r="D375" t="s">
        <v>780</v>
      </c>
      <c r="E375" t="str">
        <f t="shared" si="5"/>
        <v>City of Lincoln</v>
      </c>
      <c r="F375">
        <v>1535</v>
      </c>
      <c r="G375" t="s">
        <v>3607</v>
      </c>
      <c r="H375">
        <v>4132</v>
      </c>
      <c r="I375">
        <v>0</v>
      </c>
      <c r="J375">
        <v>4132</v>
      </c>
      <c r="K375">
        <v>0</v>
      </c>
      <c r="L375">
        <v>1459</v>
      </c>
      <c r="M375">
        <v>1006</v>
      </c>
      <c r="N375">
        <v>453</v>
      </c>
      <c r="O375">
        <v>47900</v>
      </c>
      <c r="P375">
        <v>1303</v>
      </c>
      <c r="Q375">
        <v>97</v>
      </c>
      <c r="R375">
        <v>72</v>
      </c>
      <c r="S375">
        <v>50</v>
      </c>
      <c r="T375" t="s">
        <v>780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3608</v>
      </c>
      <c r="B376">
        <v>1980</v>
      </c>
      <c r="C376" t="s">
        <v>191</v>
      </c>
      <c r="D376" t="s">
        <v>3609</v>
      </c>
      <c r="E376" t="str">
        <f t="shared" si="5"/>
        <v>City of Lincoln Village</v>
      </c>
      <c r="F376">
        <v>1537</v>
      </c>
      <c r="G376" t="s">
        <v>3610</v>
      </c>
      <c r="H376">
        <v>6476</v>
      </c>
      <c r="I376">
        <v>6476</v>
      </c>
      <c r="J376">
        <v>0</v>
      </c>
      <c r="K376">
        <v>0</v>
      </c>
      <c r="L376">
        <v>2274</v>
      </c>
      <c r="M376">
        <v>1895</v>
      </c>
      <c r="N376">
        <v>379</v>
      </c>
      <c r="O376">
        <v>63800</v>
      </c>
      <c r="P376">
        <v>2292</v>
      </c>
      <c r="Q376">
        <v>35</v>
      </c>
      <c r="R376">
        <v>11</v>
      </c>
      <c r="S376">
        <v>2</v>
      </c>
      <c r="T376" t="s">
        <v>3609</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3611</v>
      </c>
      <c r="B377">
        <v>1980</v>
      </c>
      <c r="C377" t="s">
        <v>191</v>
      </c>
      <c r="D377" t="s">
        <v>3612</v>
      </c>
      <c r="E377" t="str">
        <f t="shared" si="5"/>
        <v>City of Linda</v>
      </c>
      <c r="F377">
        <v>1540</v>
      </c>
      <c r="G377" t="s">
        <v>3613</v>
      </c>
      <c r="H377">
        <v>10225</v>
      </c>
      <c r="I377">
        <v>10225</v>
      </c>
      <c r="J377">
        <v>0</v>
      </c>
      <c r="K377">
        <v>0</v>
      </c>
      <c r="L377">
        <v>3649</v>
      </c>
      <c r="M377">
        <v>1722</v>
      </c>
      <c r="N377">
        <v>1927</v>
      </c>
      <c r="O377">
        <v>42000</v>
      </c>
      <c r="P377">
        <v>2253</v>
      </c>
      <c r="Q377">
        <v>888</v>
      </c>
      <c r="R377">
        <v>460</v>
      </c>
      <c r="S377">
        <v>409</v>
      </c>
      <c r="T377" t="s">
        <v>3612</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3614</v>
      </c>
      <c r="B378">
        <v>1980</v>
      </c>
      <c r="C378" t="s">
        <v>191</v>
      </c>
      <c r="D378" t="s">
        <v>782</v>
      </c>
      <c r="E378" t="str">
        <f t="shared" si="5"/>
        <v>City of Lindsay</v>
      </c>
      <c r="F378">
        <v>1550</v>
      </c>
      <c r="G378" t="s">
        <v>3615</v>
      </c>
      <c r="H378">
        <v>6924</v>
      </c>
      <c r="I378">
        <v>0</v>
      </c>
      <c r="J378">
        <v>6924</v>
      </c>
      <c r="K378">
        <v>0</v>
      </c>
      <c r="L378">
        <v>2344</v>
      </c>
      <c r="M378">
        <v>1463</v>
      </c>
      <c r="N378">
        <v>881</v>
      </c>
      <c r="O378">
        <v>38600</v>
      </c>
      <c r="P378">
        <v>1891</v>
      </c>
      <c r="Q378">
        <v>308</v>
      </c>
      <c r="R378">
        <v>161</v>
      </c>
      <c r="S378">
        <v>155</v>
      </c>
      <c r="T378" t="s">
        <v>782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3616</v>
      </c>
      <c r="B379">
        <v>1980</v>
      </c>
      <c r="C379" t="s">
        <v>191</v>
      </c>
      <c r="D379" t="s">
        <v>784</v>
      </c>
      <c r="E379" t="str">
        <f t="shared" si="5"/>
        <v>City of Live Oak</v>
      </c>
      <c r="F379">
        <v>1561</v>
      </c>
      <c r="G379" t="s">
        <v>3617</v>
      </c>
      <c r="H379">
        <v>3103</v>
      </c>
      <c r="I379">
        <v>0</v>
      </c>
      <c r="J379">
        <v>3103</v>
      </c>
      <c r="K379">
        <v>0</v>
      </c>
      <c r="L379">
        <v>1031</v>
      </c>
      <c r="M379">
        <v>647</v>
      </c>
      <c r="N379">
        <v>384</v>
      </c>
      <c r="O379">
        <v>40400</v>
      </c>
      <c r="P379">
        <v>836</v>
      </c>
      <c r="Q379">
        <v>136</v>
      </c>
      <c r="R379">
        <v>54</v>
      </c>
      <c r="S379">
        <v>80</v>
      </c>
      <c r="T379" t="s">
        <v>784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3618</v>
      </c>
      <c r="B380">
        <v>1980</v>
      </c>
      <c r="C380" t="s">
        <v>191</v>
      </c>
      <c r="D380" t="s">
        <v>784</v>
      </c>
      <c r="E380" t="str">
        <f t="shared" si="5"/>
        <v>City of Live Oak</v>
      </c>
      <c r="F380">
        <v>1566</v>
      </c>
      <c r="G380" t="s">
        <v>3619</v>
      </c>
      <c r="H380">
        <v>11482</v>
      </c>
      <c r="I380">
        <v>11482</v>
      </c>
      <c r="J380">
        <v>0</v>
      </c>
      <c r="K380">
        <v>0</v>
      </c>
      <c r="L380">
        <v>4172</v>
      </c>
      <c r="M380">
        <v>2308</v>
      </c>
      <c r="N380">
        <v>1864</v>
      </c>
      <c r="O380">
        <v>94400</v>
      </c>
      <c r="P380">
        <v>2938</v>
      </c>
      <c r="Q380">
        <v>589</v>
      </c>
      <c r="R380">
        <v>273</v>
      </c>
      <c r="S380">
        <v>577</v>
      </c>
      <c r="T380" t="s">
        <v>784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3620</v>
      </c>
      <c r="B381">
        <v>1980</v>
      </c>
      <c r="C381" t="s">
        <v>191</v>
      </c>
      <c r="D381" t="s">
        <v>786</v>
      </c>
      <c r="E381" t="str">
        <f t="shared" si="5"/>
        <v>City of Livermore</v>
      </c>
      <c r="F381">
        <v>1570</v>
      </c>
      <c r="G381" t="s">
        <v>3621</v>
      </c>
      <c r="H381">
        <v>48349</v>
      </c>
      <c r="I381">
        <v>48349</v>
      </c>
      <c r="J381">
        <v>0</v>
      </c>
      <c r="K381">
        <v>0</v>
      </c>
      <c r="L381">
        <v>16230</v>
      </c>
      <c r="M381">
        <v>11555</v>
      </c>
      <c r="N381">
        <v>4675</v>
      </c>
      <c r="O381">
        <v>86900</v>
      </c>
      <c r="P381">
        <v>14559</v>
      </c>
      <c r="Q381">
        <v>737</v>
      </c>
      <c r="R381">
        <v>1071</v>
      </c>
      <c r="S381">
        <v>269</v>
      </c>
      <c r="T381" t="s">
        <v>786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3622</v>
      </c>
      <c r="B382">
        <v>1980</v>
      </c>
      <c r="C382" t="s">
        <v>191</v>
      </c>
      <c r="D382" t="s">
        <v>788</v>
      </c>
      <c r="E382" t="str">
        <f t="shared" si="5"/>
        <v>City of Livingston</v>
      </c>
      <c r="F382">
        <v>1575</v>
      </c>
      <c r="G382" t="s">
        <v>3623</v>
      </c>
      <c r="H382">
        <v>5326</v>
      </c>
      <c r="I382">
        <v>0</v>
      </c>
      <c r="J382">
        <v>5326</v>
      </c>
      <c r="K382">
        <v>0</v>
      </c>
      <c r="L382">
        <v>1382</v>
      </c>
      <c r="M382">
        <v>838</v>
      </c>
      <c r="N382">
        <v>544</v>
      </c>
      <c r="O382">
        <v>43400</v>
      </c>
      <c r="P382">
        <v>1252</v>
      </c>
      <c r="Q382">
        <v>135</v>
      </c>
      <c r="R382">
        <v>56</v>
      </c>
      <c r="S382">
        <v>11</v>
      </c>
      <c r="T382" t="s">
        <v>788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3624</v>
      </c>
      <c r="B383">
        <v>1980</v>
      </c>
      <c r="C383" t="s">
        <v>191</v>
      </c>
      <c r="D383" t="s">
        <v>3625</v>
      </c>
      <c r="E383" t="str">
        <f t="shared" si="5"/>
        <v>City of Lockeford</v>
      </c>
      <c r="F383">
        <v>1581</v>
      </c>
      <c r="G383" t="s">
        <v>3626</v>
      </c>
      <c r="H383">
        <v>1852</v>
      </c>
      <c r="I383">
        <v>0</v>
      </c>
      <c r="J383">
        <v>0</v>
      </c>
      <c r="K383">
        <v>1852</v>
      </c>
      <c r="L383">
        <v>658</v>
      </c>
      <c r="M383">
        <v>498</v>
      </c>
      <c r="N383">
        <v>160</v>
      </c>
      <c r="O383">
        <v>49100</v>
      </c>
      <c r="P383">
        <v>452</v>
      </c>
      <c r="Q383">
        <v>49</v>
      </c>
      <c r="R383">
        <v>43</v>
      </c>
      <c r="S383">
        <v>135</v>
      </c>
      <c r="T383" t="s">
        <v>3625</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3627</v>
      </c>
      <c r="B384">
        <v>1980</v>
      </c>
      <c r="C384" t="s">
        <v>191</v>
      </c>
      <c r="D384" t="s">
        <v>790</v>
      </c>
      <c r="E384" t="str">
        <f t="shared" si="5"/>
        <v>City of Lodi</v>
      </c>
      <c r="F384">
        <v>1585</v>
      </c>
      <c r="G384" t="s">
        <v>3628</v>
      </c>
      <c r="H384">
        <v>35221</v>
      </c>
      <c r="I384">
        <v>0</v>
      </c>
      <c r="J384">
        <v>35221</v>
      </c>
      <c r="K384">
        <v>0</v>
      </c>
      <c r="L384">
        <v>14015</v>
      </c>
      <c r="M384">
        <v>8329</v>
      </c>
      <c r="N384">
        <v>5686</v>
      </c>
      <c r="O384">
        <v>61800</v>
      </c>
      <c r="P384">
        <v>11296</v>
      </c>
      <c r="Q384">
        <v>1517</v>
      </c>
      <c r="R384">
        <v>1598</v>
      </c>
      <c r="S384">
        <v>396</v>
      </c>
      <c r="T384" t="s">
        <v>790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3629</v>
      </c>
      <c r="B385">
        <v>1980</v>
      </c>
      <c r="C385" t="s">
        <v>191</v>
      </c>
      <c r="D385" t="s">
        <v>792</v>
      </c>
      <c r="E385" t="str">
        <f t="shared" si="5"/>
        <v>City of Loma Linda</v>
      </c>
      <c r="F385">
        <v>1588</v>
      </c>
      <c r="G385" t="s">
        <v>3630</v>
      </c>
      <c r="H385">
        <v>10694</v>
      </c>
      <c r="I385">
        <v>10694</v>
      </c>
      <c r="J385">
        <v>0</v>
      </c>
      <c r="K385">
        <v>0</v>
      </c>
      <c r="L385">
        <v>4160</v>
      </c>
      <c r="M385">
        <v>1848</v>
      </c>
      <c r="N385">
        <v>2312</v>
      </c>
      <c r="O385">
        <v>77000</v>
      </c>
      <c r="P385">
        <v>3265</v>
      </c>
      <c r="Q385">
        <v>673</v>
      </c>
      <c r="R385">
        <v>248</v>
      </c>
      <c r="S385">
        <v>396</v>
      </c>
      <c r="T385" t="s">
        <v>792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3631</v>
      </c>
      <c r="B386">
        <v>1980</v>
      </c>
      <c r="C386" t="s">
        <v>191</v>
      </c>
      <c r="D386" t="s">
        <v>794</v>
      </c>
      <c r="E386" t="str">
        <f t="shared" si="5"/>
        <v>City of Lomita</v>
      </c>
      <c r="F386">
        <v>1590</v>
      </c>
      <c r="G386" t="s">
        <v>3632</v>
      </c>
      <c r="H386">
        <v>18807</v>
      </c>
      <c r="I386">
        <v>18807</v>
      </c>
      <c r="J386">
        <v>0</v>
      </c>
      <c r="K386">
        <v>0</v>
      </c>
      <c r="L386">
        <v>7733</v>
      </c>
      <c r="M386">
        <v>3445</v>
      </c>
      <c r="N386">
        <v>4288</v>
      </c>
      <c r="O386">
        <v>106700</v>
      </c>
      <c r="P386">
        <v>5093</v>
      </c>
      <c r="Q386">
        <v>643</v>
      </c>
      <c r="R386">
        <v>1782</v>
      </c>
      <c r="S386">
        <v>612</v>
      </c>
      <c r="T386" t="s">
        <v>794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3633</v>
      </c>
      <c r="B387">
        <v>1980</v>
      </c>
      <c r="C387" t="s">
        <v>191</v>
      </c>
      <c r="D387" t="s">
        <v>796</v>
      </c>
      <c r="E387" t="str">
        <f t="shared" si="5"/>
        <v>City of Lompoc</v>
      </c>
      <c r="F387">
        <v>1600</v>
      </c>
      <c r="G387" t="s">
        <v>3634</v>
      </c>
      <c r="H387">
        <v>26267</v>
      </c>
      <c r="I387">
        <v>0</v>
      </c>
      <c r="J387">
        <v>26267</v>
      </c>
      <c r="K387">
        <v>0</v>
      </c>
      <c r="L387">
        <v>9380</v>
      </c>
      <c r="M387">
        <v>4714</v>
      </c>
      <c r="N387">
        <v>4666</v>
      </c>
      <c r="O387">
        <v>65000</v>
      </c>
      <c r="P387">
        <v>6383</v>
      </c>
      <c r="Q387">
        <v>2218</v>
      </c>
      <c r="R387">
        <v>661</v>
      </c>
      <c r="S387">
        <v>608</v>
      </c>
      <c r="T387" t="s">
        <v>796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3635</v>
      </c>
      <c r="B388">
        <v>1980</v>
      </c>
      <c r="C388" t="s">
        <v>191</v>
      </c>
      <c r="D388" t="s">
        <v>3636</v>
      </c>
      <c r="E388" t="str">
        <f t="shared" si="5"/>
        <v>City of London</v>
      </c>
      <c r="F388">
        <v>1604</v>
      </c>
      <c r="G388" t="s">
        <v>3637</v>
      </c>
      <c r="H388">
        <v>1257</v>
      </c>
      <c r="I388">
        <v>0</v>
      </c>
      <c r="J388">
        <v>0</v>
      </c>
      <c r="K388">
        <v>1257</v>
      </c>
      <c r="L388">
        <v>329</v>
      </c>
      <c r="M388">
        <v>185</v>
      </c>
      <c r="N388">
        <v>144</v>
      </c>
      <c r="O388">
        <v>25000</v>
      </c>
      <c r="P388">
        <v>201</v>
      </c>
      <c r="Q388">
        <v>42</v>
      </c>
      <c r="R388">
        <v>2</v>
      </c>
      <c r="S388">
        <v>98</v>
      </c>
      <c r="T388" t="s">
        <v>3636</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3638</v>
      </c>
      <c r="B389">
        <v>1980</v>
      </c>
      <c r="C389" t="s">
        <v>191</v>
      </c>
      <c r="D389" t="s">
        <v>3639</v>
      </c>
      <c r="E389" t="str">
        <f t="shared" ref="E389:E452" si="6">_xlfn.CONCAT("City of ",D389)</f>
        <v>City of Lone Pine</v>
      </c>
      <c r="F389">
        <v>1605</v>
      </c>
      <c r="G389" t="s">
        <v>3640</v>
      </c>
      <c r="H389">
        <v>1684</v>
      </c>
      <c r="I389">
        <v>0</v>
      </c>
      <c r="J389">
        <v>0</v>
      </c>
      <c r="K389">
        <v>1684</v>
      </c>
      <c r="L389">
        <v>714</v>
      </c>
      <c r="M389">
        <v>411</v>
      </c>
      <c r="N389">
        <v>303</v>
      </c>
      <c r="O389">
        <v>55700</v>
      </c>
      <c r="P389">
        <v>499</v>
      </c>
      <c r="Q389">
        <v>90</v>
      </c>
      <c r="R389">
        <v>23</v>
      </c>
      <c r="S389">
        <v>163</v>
      </c>
      <c r="T389" t="s">
        <v>3639</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3641</v>
      </c>
      <c r="B390">
        <v>1980</v>
      </c>
      <c r="C390" t="s">
        <v>191</v>
      </c>
      <c r="D390" t="s">
        <v>798</v>
      </c>
      <c r="E390" t="str">
        <f t="shared" si="6"/>
        <v>City of Long Beach</v>
      </c>
      <c r="F390">
        <v>1610</v>
      </c>
      <c r="G390" t="s">
        <v>3642</v>
      </c>
      <c r="H390">
        <v>361334</v>
      </c>
      <c r="I390">
        <v>361334</v>
      </c>
      <c r="J390">
        <v>0</v>
      </c>
      <c r="K390">
        <v>0</v>
      </c>
      <c r="L390">
        <v>151611</v>
      </c>
      <c r="M390">
        <v>65020</v>
      </c>
      <c r="N390">
        <v>86591</v>
      </c>
      <c r="O390">
        <v>82100</v>
      </c>
      <c r="P390">
        <v>96666</v>
      </c>
      <c r="Q390">
        <v>28151</v>
      </c>
      <c r="R390">
        <v>32573</v>
      </c>
      <c r="S390">
        <v>2128</v>
      </c>
      <c r="T390" t="s">
        <v>798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3643</v>
      </c>
      <c r="B391">
        <v>1980</v>
      </c>
      <c r="C391" t="s">
        <v>191</v>
      </c>
      <c r="D391" t="s">
        <v>800</v>
      </c>
      <c r="E391" t="str">
        <f t="shared" si="6"/>
        <v>City of Loomis</v>
      </c>
      <c r="F391">
        <v>1612</v>
      </c>
      <c r="G391" t="s">
        <v>3644</v>
      </c>
      <c r="H391">
        <v>1284</v>
      </c>
      <c r="I391">
        <v>0</v>
      </c>
      <c r="J391">
        <v>0</v>
      </c>
      <c r="K391">
        <v>1284</v>
      </c>
      <c r="L391">
        <v>469</v>
      </c>
      <c r="M391">
        <v>340</v>
      </c>
      <c r="N391">
        <v>129</v>
      </c>
      <c r="O391">
        <v>60600</v>
      </c>
      <c r="P391">
        <v>396</v>
      </c>
      <c r="Q391">
        <v>32</v>
      </c>
      <c r="R391">
        <v>2</v>
      </c>
      <c r="S391">
        <v>56</v>
      </c>
      <c r="T391" t="s">
        <v>800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3645</v>
      </c>
      <c r="B392">
        <v>1980</v>
      </c>
      <c r="C392" t="s">
        <v>191</v>
      </c>
      <c r="D392" t="s">
        <v>802</v>
      </c>
      <c r="E392" t="str">
        <f t="shared" si="6"/>
        <v>City of Los Alamitos</v>
      </c>
      <c r="F392">
        <v>1615</v>
      </c>
      <c r="G392" t="s">
        <v>3646</v>
      </c>
      <c r="H392">
        <v>11529</v>
      </c>
      <c r="I392">
        <v>11529</v>
      </c>
      <c r="J392">
        <v>0</v>
      </c>
      <c r="K392">
        <v>0</v>
      </c>
      <c r="L392">
        <v>3980</v>
      </c>
      <c r="M392">
        <v>1921</v>
      </c>
      <c r="N392">
        <v>2059</v>
      </c>
      <c r="O392">
        <v>116100</v>
      </c>
      <c r="P392">
        <v>2906</v>
      </c>
      <c r="Q392">
        <v>783</v>
      </c>
      <c r="R392">
        <v>278</v>
      </c>
      <c r="S392">
        <v>113</v>
      </c>
      <c r="T392" t="s">
        <v>802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3647</v>
      </c>
      <c r="B393">
        <v>1980</v>
      </c>
      <c r="C393" t="s">
        <v>191</v>
      </c>
      <c r="D393" t="s">
        <v>804</v>
      </c>
      <c r="E393" t="str">
        <f t="shared" si="6"/>
        <v>City of Los Altos</v>
      </c>
      <c r="F393">
        <v>1620</v>
      </c>
      <c r="G393" t="s">
        <v>3648</v>
      </c>
      <c r="H393">
        <v>25769</v>
      </c>
      <c r="I393">
        <v>25769</v>
      </c>
      <c r="J393">
        <v>0</v>
      </c>
      <c r="K393">
        <v>0</v>
      </c>
      <c r="L393">
        <v>9116</v>
      </c>
      <c r="M393">
        <v>7870</v>
      </c>
      <c r="N393">
        <v>1246</v>
      </c>
      <c r="O393">
        <v>196500</v>
      </c>
      <c r="P393">
        <v>8604</v>
      </c>
      <c r="Q393">
        <v>320</v>
      </c>
      <c r="R393">
        <v>385</v>
      </c>
      <c r="S393">
        <v>3</v>
      </c>
      <c r="T393" t="s">
        <v>804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3649</v>
      </c>
      <c r="B394">
        <v>1980</v>
      </c>
      <c r="C394" t="s">
        <v>191</v>
      </c>
      <c r="D394" t="s">
        <v>806</v>
      </c>
      <c r="E394" t="str">
        <f t="shared" si="6"/>
        <v>City of Los Altos Hills</v>
      </c>
      <c r="F394">
        <v>1625</v>
      </c>
      <c r="G394" t="s">
        <v>3650</v>
      </c>
      <c r="H394">
        <v>7421</v>
      </c>
      <c r="I394">
        <v>7421</v>
      </c>
      <c r="J394">
        <v>0</v>
      </c>
      <c r="K394">
        <v>0</v>
      </c>
      <c r="L394">
        <v>2369</v>
      </c>
      <c r="M394">
        <v>2154</v>
      </c>
      <c r="N394">
        <v>215</v>
      </c>
      <c r="O394">
        <v>200100</v>
      </c>
      <c r="P394">
        <v>2266</v>
      </c>
      <c r="Q394">
        <v>176</v>
      </c>
      <c r="R394">
        <v>0</v>
      </c>
      <c r="S394">
        <v>1</v>
      </c>
      <c r="T394" t="s">
        <v>806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3651</v>
      </c>
      <c r="B395">
        <v>1980</v>
      </c>
      <c r="C395" t="s">
        <v>191</v>
      </c>
      <c r="D395" t="s">
        <v>808</v>
      </c>
      <c r="E395" t="str">
        <f t="shared" si="6"/>
        <v>City of Los Angeles</v>
      </c>
      <c r="F395">
        <v>1630</v>
      </c>
      <c r="G395" t="s">
        <v>3652</v>
      </c>
      <c r="H395">
        <v>2966850</v>
      </c>
      <c r="I395">
        <v>2966850</v>
      </c>
      <c r="J395">
        <v>0</v>
      </c>
      <c r="K395">
        <v>0</v>
      </c>
      <c r="L395">
        <v>1135230</v>
      </c>
      <c r="M395">
        <v>457375</v>
      </c>
      <c r="N395">
        <v>677855</v>
      </c>
      <c r="O395">
        <v>96100</v>
      </c>
      <c r="P395">
        <v>705926</v>
      </c>
      <c r="Q395">
        <v>177800</v>
      </c>
      <c r="R395">
        <v>298144</v>
      </c>
      <c r="S395">
        <v>7047</v>
      </c>
      <c r="T395" t="s">
        <v>808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3653</v>
      </c>
      <c r="B396">
        <v>1980</v>
      </c>
      <c r="C396" t="s">
        <v>191</v>
      </c>
      <c r="D396" t="s">
        <v>810</v>
      </c>
      <c r="E396" t="str">
        <f t="shared" si="6"/>
        <v>City of Los Banos</v>
      </c>
      <c r="F396">
        <v>1635</v>
      </c>
      <c r="G396" t="s">
        <v>3654</v>
      </c>
      <c r="H396">
        <v>10341</v>
      </c>
      <c r="I396">
        <v>0</v>
      </c>
      <c r="J396">
        <v>10341</v>
      </c>
      <c r="K396">
        <v>0</v>
      </c>
      <c r="L396">
        <v>3643</v>
      </c>
      <c r="M396">
        <v>2294</v>
      </c>
      <c r="N396">
        <v>1349</v>
      </c>
      <c r="O396">
        <v>49000</v>
      </c>
      <c r="P396">
        <v>3048</v>
      </c>
      <c r="Q396">
        <v>297</v>
      </c>
      <c r="R396">
        <v>298</v>
      </c>
      <c r="S396">
        <v>285</v>
      </c>
      <c r="T396" t="s">
        <v>810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3655</v>
      </c>
      <c r="B397">
        <v>1980</v>
      </c>
      <c r="C397" t="s">
        <v>191</v>
      </c>
      <c r="D397" t="s">
        <v>812</v>
      </c>
      <c r="E397" t="str">
        <f t="shared" si="6"/>
        <v>City of Los Gatos</v>
      </c>
      <c r="F397">
        <v>1640</v>
      </c>
      <c r="G397" t="s">
        <v>3656</v>
      </c>
      <c r="H397">
        <v>26906</v>
      </c>
      <c r="I397">
        <v>26906</v>
      </c>
      <c r="J397">
        <v>0</v>
      </c>
      <c r="K397">
        <v>0</v>
      </c>
      <c r="L397">
        <v>10539</v>
      </c>
      <c r="M397">
        <v>6646</v>
      </c>
      <c r="N397">
        <v>3893</v>
      </c>
      <c r="O397">
        <v>161600</v>
      </c>
      <c r="P397">
        <v>8270</v>
      </c>
      <c r="Q397">
        <v>1380</v>
      </c>
      <c r="R397">
        <v>1205</v>
      </c>
      <c r="S397">
        <v>113</v>
      </c>
      <c r="T397" t="s">
        <v>812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3657</v>
      </c>
      <c r="B398">
        <v>1980</v>
      </c>
      <c r="C398" t="s">
        <v>191</v>
      </c>
      <c r="D398" t="s">
        <v>3658</v>
      </c>
      <c r="E398" t="str">
        <f t="shared" si="6"/>
        <v>City of Los Molinos</v>
      </c>
      <c r="F398">
        <v>1642</v>
      </c>
      <c r="G398" t="s">
        <v>3659</v>
      </c>
      <c r="H398">
        <v>1241</v>
      </c>
      <c r="I398">
        <v>0</v>
      </c>
      <c r="J398">
        <v>0</v>
      </c>
      <c r="K398">
        <v>1241</v>
      </c>
      <c r="L398">
        <v>515</v>
      </c>
      <c r="M398">
        <v>372</v>
      </c>
      <c r="N398">
        <v>143</v>
      </c>
      <c r="O398">
        <v>37900</v>
      </c>
      <c r="P398">
        <v>292</v>
      </c>
      <c r="Q398">
        <v>92</v>
      </c>
      <c r="R398">
        <v>6</v>
      </c>
      <c r="S398">
        <v>169</v>
      </c>
      <c r="T398" t="s">
        <v>3658</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3660</v>
      </c>
      <c r="B399">
        <v>1980</v>
      </c>
      <c r="C399" t="s">
        <v>191</v>
      </c>
      <c r="D399" t="s">
        <v>3661</v>
      </c>
      <c r="E399" t="str">
        <f t="shared" si="6"/>
        <v>City of Lower Lake</v>
      </c>
      <c r="F399">
        <v>1650</v>
      </c>
      <c r="G399" t="s">
        <v>3662</v>
      </c>
      <c r="H399">
        <v>1043</v>
      </c>
      <c r="I399">
        <v>0</v>
      </c>
      <c r="J399">
        <v>0</v>
      </c>
      <c r="K399">
        <v>1043</v>
      </c>
      <c r="L399">
        <v>447</v>
      </c>
      <c r="M399">
        <v>362</v>
      </c>
      <c r="N399">
        <v>85</v>
      </c>
      <c r="O399">
        <v>52800</v>
      </c>
      <c r="P399">
        <v>171</v>
      </c>
      <c r="Q399">
        <v>30</v>
      </c>
      <c r="R399">
        <v>3</v>
      </c>
      <c r="S399">
        <v>261</v>
      </c>
      <c r="T399" t="s">
        <v>3661</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3663</v>
      </c>
      <c r="B400">
        <v>1980</v>
      </c>
      <c r="C400" t="s">
        <v>191</v>
      </c>
      <c r="D400" t="s">
        <v>814</v>
      </c>
      <c r="E400" t="str">
        <f t="shared" si="6"/>
        <v>City of Loyalton</v>
      </c>
      <c r="F400">
        <v>1652</v>
      </c>
      <c r="G400" t="s">
        <v>3664</v>
      </c>
      <c r="H400">
        <v>1030</v>
      </c>
      <c r="I400">
        <v>0</v>
      </c>
      <c r="J400">
        <v>0</v>
      </c>
      <c r="K400">
        <v>1030</v>
      </c>
      <c r="L400">
        <v>386</v>
      </c>
      <c r="M400">
        <v>265</v>
      </c>
      <c r="N400">
        <v>121</v>
      </c>
      <c r="O400">
        <v>47100</v>
      </c>
      <c r="P400">
        <v>330</v>
      </c>
      <c r="Q400">
        <v>9</v>
      </c>
      <c r="R400">
        <v>0</v>
      </c>
      <c r="S400">
        <v>67</v>
      </c>
      <c r="T400" t="s">
        <v>814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3665</v>
      </c>
      <c r="B401">
        <v>1980</v>
      </c>
      <c r="C401" t="s">
        <v>191</v>
      </c>
      <c r="D401" t="s">
        <v>3666</v>
      </c>
      <c r="E401" t="str">
        <f t="shared" si="6"/>
        <v>City of Lucas Valley-Marinwood</v>
      </c>
      <c r="F401">
        <v>1656</v>
      </c>
      <c r="G401" t="s">
        <v>3667</v>
      </c>
      <c r="H401">
        <v>6409</v>
      </c>
      <c r="I401">
        <v>6409</v>
      </c>
      <c r="J401">
        <v>0</v>
      </c>
      <c r="K401">
        <v>0</v>
      </c>
      <c r="L401">
        <v>2085</v>
      </c>
      <c r="M401">
        <v>1751</v>
      </c>
      <c r="N401">
        <v>334</v>
      </c>
      <c r="O401">
        <v>142500</v>
      </c>
      <c r="P401">
        <v>2091</v>
      </c>
      <c r="Q401">
        <v>11</v>
      </c>
      <c r="R401">
        <v>4</v>
      </c>
      <c r="S401">
        <v>1</v>
      </c>
      <c r="T401" t="s">
        <v>3666</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3668</v>
      </c>
      <c r="B402">
        <v>1980</v>
      </c>
      <c r="C402" t="s">
        <v>191</v>
      </c>
      <c r="D402" t="s">
        <v>3669</v>
      </c>
      <c r="E402" t="str">
        <f t="shared" si="6"/>
        <v>City of Lucerne</v>
      </c>
      <c r="F402">
        <v>1657</v>
      </c>
      <c r="G402" t="s">
        <v>3670</v>
      </c>
      <c r="H402">
        <v>1767</v>
      </c>
      <c r="I402">
        <v>0</v>
      </c>
      <c r="J402">
        <v>0</v>
      </c>
      <c r="K402">
        <v>1767</v>
      </c>
      <c r="L402">
        <v>837</v>
      </c>
      <c r="M402">
        <v>653</v>
      </c>
      <c r="N402">
        <v>184</v>
      </c>
      <c r="O402">
        <v>41800</v>
      </c>
      <c r="P402">
        <v>697</v>
      </c>
      <c r="Q402">
        <v>74</v>
      </c>
      <c r="R402">
        <v>5</v>
      </c>
      <c r="S402">
        <v>390</v>
      </c>
      <c r="T402" t="s">
        <v>3669</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3671</v>
      </c>
      <c r="B403">
        <v>1980</v>
      </c>
      <c r="C403" t="s">
        <v>191</v>
      </c>
      <c r="D403" t="s">
        <v>816</v>
      </c>
      <c r="E403" t="str">
        <f t="shared" si="6"/>
        <v>City of Lynwood</v>
      </c>
      <c r="F403">
        <v>1660</v>
      </c>
      <c r="G403" t="s">
        <v>3672</v>
      </c>
      <c r="H403">
        <v>48548</v>
      </c>
      <c r="I403">
        <v>48548</v>
      </c>
      <c r="J403">
        <v>0</v>
      </c>
      <c r="K403">
        <v>0</v>
      </c>
      <c r="L403">
        <v>14046</v>
      </c>
      <c r="M403">
        <v>7180</v>
      </c>
      <c r="N403">
        <v>6866</v>
      </c>
      <c r="O403">
        <v>59200</v>
      </c>
      <c r="P403">
        <v>9521</v>
      </c>
      <c r="Q403">
        <v>3789</v>
      </c>
      <c r="R403">
        <v>1163</v>
      </c>
      <c r="S403">
        <v>67</v>
      </c>
      <c r="T403" t="s">
        <v>816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3673</v>
      </c>
      <c r="B404">
        <v>1980</v>
      </c>
      <c r="C404" t="s">
        <v>191</v>
      </c>
      <c r="D404" t="s">
        <v>3674</v>
      </c>
      <c r="E404" t="str">
        <f t="shared" si="6"/>
        <v>City of Mccloud</v>
      </c>
      <c r="F404">
        <v>1665</v>
      </c>
      <c r="G404" t="s">
        <v>3675</v>
      </c>
      <c r="H404">
        <v>1656</v>
      </c>
      <c r="I404">
        <v>0</v>
      </c>
      <c r="J404">
        <v>0</v>
      </c>
      <c r="K404">
        <v>1656</v>
      </c>
      <c r="L404">
        <v>615</v>
      </c>
      <c r="M404">
        <v>447</v>
      </c>
      <c r="N404">
        <v>168</v>
      </c>
      <c r="O404">
        <v>45200</v>
      </c>
      <c r="P404">
        <v>555</v>
      </c>
      <c r="Q404">
        <v>63</v>
      </c>
      <c r="R404">
        <v>19</v>
      </c>
      <c r="S404">
        <v>37</v>
      </c>
      <c r="T404" t="s">
        <v>3674</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3676</v>
      </c>
      <c r="B405">
        <v>1980</v>
      </c>
      <c r="C405" t="s">
        <v>191</v>
      </c>
      <c r="D405" t="s">
        <v>3677</v>
      </c>
      <c r="E405" t="str">
        <f t="shared" si="6"/>
        <v>City of Mcfarland</v>
      </c>
      <c r="F405">
        <v>1670</v>
      </c>
      <c r="G405" t="s">
        <v>3678</v>
      </c>
      <c r="H405">
        <v>5151</v>
      </c>
      <c r="I405">
        <v>0</v>
      </c>
      <c r="J405">
        <v>5151</v>
      </c>
      <c r="K405">
        <v>0</v>
      </c>
      <c r="L405">
        <v>1399</v>
      </c>
      <c r="M405">
        <v>906</v>
      </c>
      <c r="N405">
        <v>493</v>
      </c>
      <c r="O405">
        <v>41400</v>
      </c>
      <c r="P405">
        <v>1290</v>
      </c>
      <c r="Q405">
        <v>163</v>
      </c>
      <c r="R405">
        <v>6</v>
      </c>
      <c r="S405">
        <v>5</v>
      </c>
      <c r="T405" t="s">
        <v>3677</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3679</v>
      </c>
      <c r="B406">
        <v>1980</v>
      </c>
      <c r="C406" t="s">
        <v>191</v>
      </c>
      <c r="D406" t="s">
        <v>3680</v>
      </c>
      <c r="E406" t="str">
        <f t="shared" si="6"/>
        <v>City of Mckinleyville</v>
      </c>
      <c r="F406">
        <v>1674</v>
      </c>
      <c r="G406" t="s">
        <v>3681</v>
      </c>
      <c r="H406">
        <v>7772</v>
      </c>
      <c r="I406">
        <v>0</v>
      </c>
      <c r="J406">
        <v>7772</v>
      </c>
      <c r="K406">
        <v>0</v>
      </c>
      <c r="L406">
        <v>2761</v>
      </c>
      <c r="M406">
        <v>1823</v>
      </c>
      <c r="N406">
        <v>938</v>
      </c>
      <c r="O406">
        <v>56000</v>
      </c>
      <c r="P406">
        <v>2225</v>
      </c>
      <c r="Q406">
        <v>228</v>
      </c>
      <c r="R406">
        <v>21</v>
      </c>
      <c r="S406">
        <v>465</v>
      </c>
      <c r="T406" t="s">
        <v>3680</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3682</v>
      </c>
      <c r="B407">
        <v>1980</v>
      </c>
      <c r="C407" t="s">
        <v>191</v>
      </c>
      <c r="D407" t="s">
        <v>818</v>
      </c>
      <c r="E407" t="str">
        <f t="shared" si="6"/>
        <v>City of Madera</v>
      </c>
      <c r="F407">
        <v>1680</v>
      </c>
      <c r="G407" t="s">
        <v>3683</v>
      </c>
      <c r="H407">
        <v>21732</v>
      </c>
      <c r="I407">
        <v>0</v>
      </c>
      <c r="J407">
        <v>21732</v>
      </c>
      <c r="K407">
        <v>0</v>
      </c>
      <c r="L407">
        <v>7359</v>
      </c>
      <c r="M407">
        <v>4272</v>
      </c>
      <c r="N407">
        <v>3087</v>
      </c>
      <c r="O407">
        <v>51500</v>
      </c>
      <c r="P407">
        <v>6037</v>
      </c>
      <c r="Q407">
        <v>995</v>
      </c>
      <c r="R407">
        <v>1033</v>
      </c>
      <c r="S407">
        <v>151</v>
      </c>
      <c r="T407" t="s">
        <v>818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3684</v>
      </c>
      <c r="B408">
        <v>1980</v>
      </c>
      <c r="C408" t="s">
        <v>191</v>
      </c>
      <c r="D408" t="s">
        <v>3685</v>
      </c>
      <c r="E408" t="str">
        <f t="shared" si="6"/>
        <v>City of Madera Acres</v>
      </c>
      <c r="F408">
        <v>1681</v>
      </c>
      <c r="G408" t="s">
        <v>3686</v>
      </c>
      <c r="H408">
        <v>2173</v>
      </c>
      <c r="I408">
        <v>0</v>
      </c>
      <c r="J408">
        <v>0</v>
      </c>
      <c r="K408">
        <v>2173</v>
      </c>
      <c r="L408">
        <v>616</v>
      </c>
      <c r="M408">
        <v>548</v>
      </c>
      <c r="N408">
        <v>68</v>
      </c>
      <c r="O408">
        <v>68900</v>
      </c>
      <c r="P408">
        <v>708</v>
      </c>
      <c r="Q408">
        <v>13</v>
      </c>
      <c r="R408">
        <v>0</v>
      </c>
      <c r="S408">
        <v>11</v>
      </c>
      <c r="T408" t="s">
        <v>3685</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3687</v>
      </c>
      <c r="B409">
        <v>1980</v>
      </c>
      <c r="C409" t="s">
        <v>191</v>
      </c>
      <c r="D409" t="s">
        <v>822</v>
      </c>
      <c r="E409" t="str">
        <f t="shared" si="6"/>
        <v>City of Mammoth Lakes</v>
      </c>
      <c r="F409">
        <v>1687</v>
      </c>
      <c r="G409" t="s">
        <v>3688</v>
      </c>
      <c r="H409">
        <v>3929</v>
      </c>
      <c r="I409">
        <v>0</v>
      </c>
      <c r="J409">
        <v>3929</v>
      </c>
      <c r="K409">
        <v>0</v>
      </c>
      <c r="L409">
        <v>1637</v>
      </c>
      <c r="M409">
        <v>723</v>
      </c>
      <c r="N409">
        <v>914</v>
      </c>
      <c r="O409">
        <v>163100</v>
      </c>
      <c r="P409">
        <v>1520</v>
      </c>
      <c r="Q409">
        <v>952</v>
      </c>
      <c r="R409">
        <v>2490</v>
      </c>
      <c r="S409">
        <v>182</v>
      </c>
      <c r="T409" t="s">
        <v>822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3689</v>
      </c>
      <c r="B410">
        <v>1980</v>
      </c>
      <c r="C410" t="s">
        <v>191</v>
      </c>
      <c r="D410" t="s">
        <v>824</v>
      </c>
      <c r="E410" t="str">
        <f t="shared" si="6"/>
        <v>City of Manhattan Beach</v>
      </c>
      <c r="F410">
        <v>1690</v>
      </c>
      <c r="G410" t="s">
        <v>3690</v>
      </c>
      <c r="H410">
        <v>31542</v>
      </c>
      <c r="I410">
        <v>31542</v>
      </c>
      <c r="J410">
        <v>0</v>
      </c>
      <c r="K410">
        <v>0</v>
      </c>
      <c r="L410">
        <v>13109</v>
      </c>
      <c r="M410">
        <v>8037</v>
      </c>
      <c r="N410">
        <v>5072</v>
      </c>
      <c r="O410">
        <v>159700</v>
      </c>
      <c r="P410">
        <v>11458</v>
      </c>
      <c r="Q410">
        <v>1923</v>
      </c>
      <c r="R410">
        <v>307</v>
      </c>
      <c r="S410">
        <v>0</v>
      </c>
      <c r="T410" t="s">
        <v>824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3691</v>
      </c>
      <c r="B411">
        <v>1980</v>
      </c>
      <c r="C411" t="s">
        <v>191</v>
      </c>
      <c r="D411" t="s">
        <v>826</v>
      </c>
      <c r="E411" t="str">
        <f t="shared" si="6"/>
        <v>City of Manteca</v>
      </c>
      <c r="F411">
        <v>1695</v>
      </c>
      <c r="G411" t="s">
        <v>3692</v>
      </c>
      <c r="H411">
        <v>24925</v>
      </c>
      <c r="I411">
        <v>0</v>
      </c>
      <c r="J411">
        <v>24925</v>
      </c>
      <c r="K411">
        <v>0</v>
      </c>
      <c r="L411">
        <v>8592</v>
      </c>
      <c r="M411">
        <v>5225</v>
      </c>
      <c r="N411">
        <v>3367</v>
      </c>
      <c r="O411">
        <v>59200</v>
      </c>
      <c r="P411">
        <v>7250</v>
      </c>
      <c r="Q411">
        <v>672</v>
      </c>
      <c r="R411">
        <v>751</v>
      </c>
      <c r="S411">
        <v>490</v>
      </c>
      <c r="T411" t="s">
        <v>826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3693</v>
      </c>
      <c r="B412">
        <v>1980</v>
      </c>
      <c r="C412" t="s">
        <v>191</v>
      </c>
      <c r="D412" t="s">
        <v>3694</v>
      </c>
      <c r="E412" t="str">
        <f t="shared" si="6"/>
        <v>City of March AFB</v>
      </c>
      <c r="F412">
        <v>1697</v>
      </c>
      <c r="G412" t="s">
        <v>3695</v>
      </c>
      <c r="H412">
        <v>3607</v>
      </c>
      <c r="I412">
        <v>0</v>
      </c>
      <c r="J412">
        <v>3607</v>
      </c>
      <c r="K412">
        <v>0</v>
      </c>
      <c r="L412">
        <v>693</v>
      </c>
      <c r="M412">
        <v>2</v>
      </c>
      <c r="N412">
        <v>691</v>
      </c>
      <c r="O412">
        <v>0</v>
      </c>
      <c r="P412">
        <v>689</v>
      </c>
      <c r="Q412">
        <v>19</v>
      </c>
      <c r="R412">
        <v>2</v>
      </c>
      <c r="S412">
        <v>0</v>
      </c>
      <c r="T412" t="s">
        <v>3694</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3696</v>
      </c>
      <c r="B413">
        <v>1980</v>
      </c>
      <c r="C413" t="s">
        <v>191</v>
      </c>
      <c r="D413" t="s">
        <v>3697</v>
      </c>
      <c r="E413" t="str">
        <f t="shared" si="6"/>
        <v>City of Maricopa</v>
      </c>
      <c r="F413">
        <v>1700</v>
      </c>
      <c r="G413" t="s">
        <v>3698</v>
      </c>
      <c r="H413">
        <v>946</v>
      </c>
      <c r="I413">
        <v>0</v>
      </c>
      <c r="J413">
        <v>0</v>
      </c>
      <c r="K413">
        <v>946</v>
      </c>
      <c r="L413">
        <v>338</v>
      </c>
      <c r="M413">
        <v>247</v>
      </c>
      <c r="N413">
        <v>91</v>
      </c>
      <c r="O413">
        <v>30300</v>
      </c>
      <c r="P413">
        <v>288</v>
      </c>
      <c r="Q413">
        <v>16</v>
      </c>
      <c r="R413">
        <v>0</v>
      </c>
      <c r="S413">
        <v>56</v>
      </c>
      <c r="T413" t="s">
        <v>3697</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3699</v>
      </c>
      <c r="B414">
        <v>1980</v>
      </c>
      <c r="C414" t="s">
        <v>191</v>
      </c>
      <c r="D414" t="s">
        <v>828</v>
      </c>
      <c r="E414" t="str">
        <f t="shared" si="6"/>
        <v>City of Marina</v>
      </c>
      <c r="F414">
        <v>1705</v>
      </c>
      <c r="G414" t="s">
        <v>3700</v>
      </c>
      <c r="H414">
        <v>20647</v>
      </c>
      <c r="I414">
        <v>20647</v>
      </c>
      <c r="J414">
        <v>0</v>
      </c>
      <c r="K414">
        <v>0</v>
      </c>
      <c r="L414">
        <v>5724</v>
      </c>
      <c r="M414">
        <v>2387</v>
      </c>
      <c r="N414">
        <v>3337</v>
      </c>
      <c r="O414">
        <v>85400</v>
      </c>
      <c r="P414">
        <v>4060</v>
      </c>
      <c r="Q414">
        <v>661</v>
      </c>
      <c r="R414">
        <v>902</v>
      </c>
      <c r="S414">
        <v>331</v>
      </c>
      <c r="T414" t="s">
        <v>828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3701</v>
      </c>
      <c r="B415">
        <v>1980</v>
      </c>
      <c r="C415" t="s">
        <v>191</v>
      </c>
      <c r="D415" t="s">
        <v>3702</v>
      </c>
      <c r="E415" t="str">
        <f t="shared" si="6"/>
        <v>City of Marina Del Rey</v>
      </c>
      <c r="F415">
        <v>1706</v>
      </c>
      <c r="G415" t="s">
        <v>3703</v>
      </c>
      <c r="H415">
        <v>8065</v>
      </c>
      <c r="I415">
        <v>8065</v>
      </c>
      <c r="J415">
        <v>0</v>
      </c>
      <c r="K415">
        <v>0</v>
      </c>
      <c r="L415">
        <v>5620</v>
      </c>
      <c r="M415">
        <v>214</v>
      </c>
      <c r="N415">
        <v>5406</v>
      </c>
      <c r="O415">
        <v>50000</v>
      </c>
      <c r="P415">
        <v>1504</v>
      </c>
      <c r="Q415">
        <v>157</v>
      </c>
      <c r="R415">
        <v>4351</v>
      </c>
      <c r="S415">
        <v>38</v>
      </c>
      <c r="T415" t="s">
        <v>3702</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3704</v>
      </c>
      <c r="B416">
        <v>1980</v>
      </c>
      <c r="C416" t="s">
        <v>191</v>
      </c>
      <c r="D416" t="s">
        <v>1292</v>
      </c>
      <c r="E416" t="str">
        <f t="shared" si="6"/>
        <v>City of Mariposa</v>
      </c>
      <c r="F416">
        <v>1708</v>
      </c>
      <c r="G416" t="s">
        <v>3705</v>
      </c>
      <c r="H416">
        <v>1150</v>
      </c>
      <c r="I416">
        <v>0</v>
      </c>
      <c r="J416">
        <v>0</v>
      </c>
      <c r="K416">
        <v>1150</v>
      </c>
      <c r="L416">
        <v>529</v>
      </c>
      <c r="M416">
        <v>319</v>
      </c>
      <c r="N416">
        <v>210</v>
      </c>
      <c r="O416">
        <v>65600</v>
      </c>
      <c r="P416">
        <v>345</v>
      </c>
      <c r="Q416">
        <v>93</v>
      </c>
      <c r="R416">
        <v>3</v>
      </c>
      <c r="S416">
        <v>128</v>
      </c>
      <c r="T416" t="s">
        <v>1292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3706</v>
      </c>
      <c r="B417">
        <v>1980</v>
      </c>
      <c r="C417" t="s">
        <v>191</v>
      </c>
      <c r="D417" t="s">
        <v>830</v>
      </c>
      <c r="E417" t="str">
        <f t="shared" si="6"/>
        <v>City of Martinez</v>
      </c>
      <c r="F417">
        <v>1710</v>
      </c>
      <c r="G417" t="s">
        <v>3707</v>
      </c>
      <c r="H417">
        <v>22582</v>
      </c>
      <c r="I417">
        <v>22582</v>
      </c>
      <c r="J417">
        <v>0</v>
      </c>
      <c r="K417">
        <v>0</v>
      </c>
      <c r="L417">
        <v>8437</v>
      </c>
      <c r="M417">
        <v>5642</v>
      </c>
      <c r="N417">
        <v>2795</v>
      </c>
      <c r="O417">
        <v>96400</v>
      </c>
      <c r="P417">
        <v>7597</v>
      </c>
      <c r="Q417">
        <v>720</v>
      </c>
      <c r="R417">
        <v>524</v>
      </c>
      <c r="S417">
        <v>3</v>
      </c>
      <c r="T417" t="s">
        <v>830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3708</v>
      </c>
      <c r="B418">
        <v>1980</v>
      </c>
      <c r="C418" t="s">
        <v>191</v>
      </c>
      <c r="D418" t="s">
        <v>832</v>
      </c>
      <c r="E418" t="str">
        <f t="shared" si="6"/>
        <v>City of Marysville</v>
      </c>
      <c r="F418">
        <v>1720</v>
      </c>
      <c r="G418" t="s">
        <v>3709</v>
      </c>
      <c r="H418">
        <v>9898</v>
      </c>
      <c r="I418">
        <v>9898</v>
      </c>
      <c r="J418">
        <v>0</v>
      </c>
      <c r="K418">
        <v>0</v>
      </c>
      <c r="L418">
        <v>4183</v>
      </c>
      <c r="M418">
        <v>2059</v>
      </c>
      <c r="N418">
        <v>2124</v>
      </c>
      <c r="O418">
        <v>48600</v>
      </c>
      <c r="P418">
        <v>3174</v>
      </c>
      <c r="Q418">
        <v>795</v>
      </c>
      <c r="R418">
        <v>635</v>
      </c>
      <c r="S418">
        <v>5</v>
      </c>
      <c r="T418" t="s">
        <v>832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3710</v>
      </c>
      <c r="B419">
        <v>1980</v>
      </c>
      <c r="C419" t="s">
        <v>191</v>
      </c>
      <c r="D419" t="s">
        <v>3711</v>
      </c>
      <c r="E419" t="str">
        <f t="shared" si="6"/>
        <v>City of Mather AFB</v>
      </c>
      <c r="F419">
        <v>1722</v>
      </c>
      <c r="G419" t="s">
        <v>3712</v>
      </c>
      <c r="H419">
        <v>5245</v>
      </c>
      <c r="I419">
        <v>5245</v>
      </c>
      <c r="J419">
        <v>0</v>
      </c>
      <c r="K419">
        <v>0</v>
      </c>
      <c r="L419">
        <v>1160</v>
      </c>
      <c r="M419">
        <v>8</v>
      </c>
      <c r="N419">
        <v>1152</v>
      </c>
      <c r="O419">
        <v>65000</v>
      </c>
      <c r="P419">
        <v>1238</v>
      </c>
      <c r="Q419">
        <v>38</v>
      </c>
      <c r="R419">
        <v>4</v>
      </c>
      <c r="S419">
        <v>2</v>
      </c>
      <c r="T419" t="s">
        <v>3711</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3713</v>
      </c>
      <c r="B420">
        <v>1980</v>
      </c>
      <c r="C420" t="s">
        <v>191</v>
      </c>
      <c r="D420" t="s">
        <v>3714</v>
      </c>
      <c r="E420" t="str">
        <f t="shared" si="6"/>
        <v>City of Mayflower Village</v>
      </c>
      <c r="F420">
        <v>1727</v>
      </c>
      <c r="G420" t="s">
        <v>3715</v>
      </c>
      <c r="H420">
        <v>5017</v>
      </c>
      <c r="I420">
        <v>5017</v>
      </c>
      <c r="J420">
        <v>0</v>
      </c>
      <c r="K420">
        <v>0</v>
      </c>
      <c r="L420">
        <v>1940</v>
      </c>
      <c r="M420">
        <v>1682</v>
      </c>
      <c r="N420">
        <v>258</v>
      </c>
      <c r="O420">
        <v>71900</v>
      </c>
      <c r="P420">
        <v>1619</v>
      </c>
      <c r="Q420">
        <v>40</v>
      </c>
      <c r="R420">
        <v>30</v>
      </c>
      <c r="S420">
        <v>303</v>
      </c>
      <c r="T420" t="s">
        <v>3714</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3716</v>
      </c>
      <c r="B421">
        <v>1980</v>
      </c>
      <c r="C421" t="s">
        <v>191</v>
      </c>
      <c r="D421" t="s">
        <v>834</v>
      </c>
      <c r="E421" t="str">
        <f t="shared" si="6"/>
        <v>City of Maywood</v>
      </c>
      <c r="F421">
        <v>1730</v>
      </c>
      <c r="G421" t="s">
        <v>3717</v>
      </c>
      <c r="H421">
        <v>21810</v>
      </c>
      <c r="I421">
        <v>21810</v>
      </c>
      <c r="J421">
        <v>0</v>
      </c>
      <c r="K421">
        <v>0</v>
      </c>
      <c r="L421">
        <v>6523</v>
      </c>
      <c r="M421">
        <v>2110</v>
      </c>
      <c r="N421">
        <v>4413</v>
      </c>
      <c r="O421">
        <v>59500</v>
      </c>
      <c r="P421">
        <v>3739</v>
      </c>
      <c r="Q421">
        <v>2471</v>
      </c>
      <c r="R421">
        <v>621</v>
      </c>
      <c r="S421">
        <v>3</v>
      </c>
      <c r="T421" t="s">
        <v>834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3718</v>
      </c>
      <c r="B422">
        <v>1980</v>
      </c>
      <c r="C422" t="s">
        <v>191</v>
      </c>
      <c r="D422" t="s">
        <v>3719</v>
      </c>
      <c r="E422" t="str">
        <f t="shared" si="6"/>
        <v>City of Meadow Vista</v>
      </c>
      <c r="F422">
        <v>1734</v>
      </c>
      <c r="G422" t="s">
        <v>3720</v>
      </c>
      <c r="H422">
        <v>2683</v>
      </c>
      <c r="I422">
        <v>0</v>
      </c>
      <c r="J422">
        <v>2683</v>
      </c>
      <c r="K422">
        <v>0</v>
      </c>
      <c r="L422">
        <v>895</v>
      </c>
      <c r="M422">
        <v>778</v>
      </c>
      <c r="N422">
        <v>117</v>
      </c>
      <c r="O422">
        <v>83200</v>
      </c>
      <c r="P422">
        <v>867</v>
      </c>
      <c r="Q422">
        <v>20</v>
      </c>
      <c r="R422">
        <v>0</v>
      </c>
      <c r="S422">
        <v>33</v>
      </c>
      <c r="T422" t="s">
        <v>3719</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3721</v>
      </c>
      <c r="B423">
        <v>1980</v>
      </c>
      <c r="C423" t="s">
        <v>191</v>
      </c>
      <c r="D423" t="s">
        <v>3722</v>
      </c>
      <c r="E423" t="str">
        <f t="shared" si="6"/>
        <v>City of Mecca</v>
      </c>
      <c r="F423">
        <v>1735</v>
      </c>
      <c r="G423" t="s">
        <v>3723</v>
      </c>
      <c r="H423">
        <v>1698</v>
      </c>
      <c r="I423">
        <v>0</v>
      </c>
      <c r="J423">
        <v>0</v>
      </c>
      <c r="K423">
        <v>1698</v>
      </c>
      <c r="L423">
        <v>357</v>
      </c>
      <c r="M423">
        <v>188</v>
      </c>
      <c r="N423">
        <v>169</v>
      </c>
      <c r="O423">
        <v>38600</v>
      </c>
      <c r="P423">
        <v>208</v>
      </c>
      <c r="Q423">
        <v>92</v>
      </c>
      <c r="R423">
        <v>32</v>
      </c>
      <c r="S423">
        <v>38</v>
      </c>
      <c r="T423" t="s">
        <v>3722</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3724</v>
      </c>
      <c r="B424">
        <v>1980</v>
      </c>
      <c r="C424" t="s">
        <v>191</v>
      </c>
      <c r="D424" t="s">
        <v>3725</v>
      </c>
      <c r="E424" t="str">
        <f t="shared" si="6"/>
        <v>City of Meiners Oaks-Mira Monte</v>
      </c>
      <c r="F424">
        <v>1736</v>
      </c>
      <c r="G424" t="s">
        <v>3726</v>
      </c>
      <c r="H424">
        <v>9512</v>
      </c>
      <c r="I424">
        <v>0</v>
      </c>
      <c r="J424">
        <v>9512</v>
      </c>
      <c r="K424">
        <v>0</v>
      </c>
      <c r="L424">
        <v>3568</v>
      </c>
      <c r="M424">
        <v>2786</v>
      </c>
      <c r="N424">
        <v>782</v>
      </c>
      <c r="O424">
        <v>91200</v>
      </c>
      <c r="P424">
        <v>2727</v>
      </c>
      <c r="Q424">
        <v>225</v>
      </c>
      <c r="R424">
        <v>53</v>
      </c>
      <c r="S424">
        <v>719</v>
      </c>
      <c r="T424" t="s">
        <v>3725</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3727</v>
      </c>
      <c r="B425">
        <v>1980</v>
      </c>
      <c r="C425" t="s">
        <v>191</v>
      </c>
      <c r="D425" t="s">
        <v>1293</v>
      </c>
      <c r="E425" t="str">
        <f t="shared" si="6"/>
        <v>City of Mendocino</v>
      </c>
      <c r="F425">
        <v>1737</v>
      </c>
      <c r="G425" t="s">
        <v>3728</v>
      </c>
      <c r="H425">
        <v>1008</v>
      </c>
      <c r="I425">
        <v>0</v>
      </c>
      <c r="J425">
        <v>0</v>
      </c>
      <c r="K425">
        <v>1008</v>
      </c>
      <c r="L425">
        <v>483</v>
      </c>
      <c r="M425">
        <v>280</v>
      </c>
      <c r="N425">
        <v>203</v>
      </c>
      <c r="O425">
        <v>96600</v>
      </c>
      <c r="P425">
        <v>396</v>
      </c>
      <c r="Q425">
        <v>160</v>
      </c>
      <c r="R425">
        <v>14</v>
      </c>
      <c r="S425">
        <v>6</v>
      </c>
      <c r="T425" t="s">
        <v>1293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3729</v>
      </c>
      <c r="B426">
        <v>1980</v>
      </c>
      <c r="C426" t="s">
        <v>191</v>
      </c>
      <c r="D426" t="s">
        <v>838</v>
      </c>
      <c r="E426" t="str">
        <f t="shared" si="6"/>
        <v>City of Mendota</v>
      </c>
      <c r="F426">
        <v>1740</v>
      </c>
      <c r="G426" t="s">
        <v>3730</v>
      </c>
      <c r="H426">
        <v>5038</v>
      </c>
      <c r="I426">
        <v>0</v>
      </c>
      <c r="J426">
        <v>5038</v>
      </c>
      <c r="K426">
        <v>0</v>
      </c>
      <c r="L426">
        <v>1318</v>
      </c>
      <c r="M426">
        <v>614</v>
      </c>
      <c r="N426">
        <v>704</v>
      </c>
      <c r="O426">
        <v>41200</v>
      </c>
      <c r="P426">
        <v>967</v>
      </c>
      <c r="Q426">
        <v>211</v>
      </c>
      <c r="R426">
        <v>125</v>
      </c>
      <c r="S426">
        <v>59</v>
      </c>
      <c r="T426" t="s">
        <v>838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3731</v>
      </c>
      <c r="B427">
        <v>1980</v>
      </c>
      <c r="C427" t="s">
        <v>191</v>
      </c>
      <c r="D427" t="s">
        <v>842</v>
      </c>
      <c r="E427" t="str">
        <f t="shared" si="6"/>
        <v>City of Menlo Park</v>
      </c>
      <c r="F427">
        <v>1745</v>
      </c>
      <c r="G427" t="s">
        <v>3732</v>
      </c>
      <c r="H427">
        <v>26369</v>
      </c>
      <c r="I427">
        <v>26369</v>
      </c>
      <c r="J427">
        <v>0</v>
      </c>
      <c r="K427">
        <v>0</v>
      </c>
      <c r="L427">
        <v>11247</v>
      </c>
      <c r="M427">
        <v>6104</v>
      </c>
      <c r="N427">
        <v>5143</v>
      </c>
      <c r="O427">
        <v>143500</v>
      </c>
      <c r="P427">
        <v>7815</v>
      </c>
      <c r="Q427">
        <v>2213</v>
      </c>
      <c r="R427">
        <v>1507</v>
      </c>
      <c r="S427">
        <v>3</v>
      </c>
      <c r="T427" t="s">
        <v>842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3733</v>
      </c>
      <c r="B428">
        <v>1980</v>
      </c>
      <c r="C428" t="s">
        <v>191</v>
      </c>
      <c r="D428" t="s">
        <v>844</v>
      </c>
      <c r="E428" t="str">
        <f t="shared" si="6"/>
        <v>City of Merced</v>
      </c>
      <c r="F428">
        <v>1750</v>
      </c>
      <c r="G428" t="s">
        <v>3734</v>
      </c>
      <c r="H428">
        <v>36499</v>
      </c>
      <c r="I428">
        <v>0</v>
      </c>
      <c r="J428">
        <v>36499</v>
      </c>
      <c r="K428">
        <v>0</v>
      </c>
      <c r="L428">
        <v>13381</v>
      </c>
      <c r="M428">
        <v>6758</v>
      </c>
      <c r="N428">
        <v>6623</v>
      </c>
      <c r="O428">
        <v>57700</v>
      </c>
      <c r="P428">
        <v>10705</v>
      </c>
      <c r="Q428">
        <v>2062</v>
      </c>
      <c r="R428">
        <v>1397</v>
      </c>
      <c r="S428">
        <v>517</v>
      </c>
      <c r="T428" t="s">
        <v>844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3735</v>
      </c>
      <c r="B429">
        <v>1980</v>
      </c>
      <c r="C429" t="s">
        <v>191</v>
      </c>
      <c r="D429" t="s">
        <v>848</v>
      </c>
      <c r="E429" t="str">
        <f t="shared" si="6"/>
        <v>City of Millbrae</v>
      </c>
      <c r="F429">
        <v>1760</v>
      </c>
      <c r="G429" t="s">
        <v>3736</v>
      </c>
      <c r="H429">
        <v>20058</v>
      </c>
      <c r="I429">
        <v>20058</v>
      </c>
      <c r="J429">
        <v>0</v>
      </c>
      <c r="K429">
        <v>0</v>
      </c>
      <c r="L429">
        <v>7582</v>
      </c>
      <c r="M429">
        <v>5130</v>
      </c>
      <c r="N429">
        <v>2452</v>
      </c>
      <c r="O429">
        <v>152600</v>
      </c>
      <c r="P429">
        <v>5920</v>
      </c>
      <c r="Q429">
        <v>991</v>
      </c>
      <c r="R429">
        <v>852</v>
      </c>
      <c r="S429">
        <v>6</v>
      </c>
      <c r="T429" t="s">
        <v>848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3737</v>
      </c>
      <c r="B430">
        <v>1980</v>
      </c>
      <c r="C430" t="s">
        <v>191</v>
      </c>
      <c r="D430" t="s">
        <v>846</v>
      </c>
      <c r="E430" t="str">
        <f t="shared" si="6"/>
        <v>City of Mill Valley</v>
      </c>
      <c r="F430">
        <v>1765</v>
      </c>
      <c r="G430" t="s">
        <v>3738</v>
      </c>
      <c r="H430">
        <v>12967</v>
      </c>
      <c r="I430">
        <v>12967</v>
      </c>
      <c r="J430">
        <v>0</v>
      </c>
      <c r="K430">
        <v>0</v>
      </c>
      <c r="L430">
        <v>5493</v>
      </c>
      <c r="M430">
        <v>3435</v>
      </c>
      <c r="N430">
        <v>2058</v>
      </c>
      <c r="O430">
        <v>183400</v>
      </c>
      <c r="P430">
        <v>4549</v>
      </c>
      <c r="Q430">
        <v>740</v>
      </c>
      <c r="R430">
        <v>343</v>
      </c>
      <c r="S430">
        <v>3</v>
      </c>
      <c r="T430" t="s">
        <v>846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3739</v>
      </c>
      <c r="B431">
        <v>1980</v>
      </c>
      <c r="C431" t="s">
        <v>191</v>
      </c>
      <c r="D431" t="s">
        <v>850</v>
      </c>
      <c r="E431" t="str">
        <f t="shared" si="6"/>
        <v>City of Milpitas</v>
      </c>
      <c r="F431">
        <v>1770</v>
      </c>
      <c r="G431" t="s">
        <v>3740</v>
      </c>
      <c r="H431">
        <v>37820</v>
      </c>
      <c r="I431">
        <v>37820</v>
      </c>
      <c r="J431">
        <v>0</v>
      </c>
      <c r="K431">
        <v>0</v>
      </c>
      <c r="L431">
        <v>11336</v>
      </c>
      <c r="M431">
        <v>8151</v>
      </c>
      <c r="N431">
        <v>3185</v>
      </c>
      <c r="O431">
        <v>91800</v>
      </c>
      <c r="P431">
        <v>9624</v>
      </c>
      <c r="Q431">
        <v>1341</v>
      </c>
      <c r="R431">
        <v>231</v>
      </c>
      <c r="S431">
        <v>462</v>
      </c>
      <c r="T431" t="s">
        <v>850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3741</v>
      </c>
      <c r="B432">
        <v>1980</v>
      </c>
      <c r="C432" t="s">
        <v>191</v>
      </c>
      <c r="D432" t="s">
        <v>3742</v>
      </c>
      <c r="E432" t="str">
        <f t="shared" si="6"/>
        <v>City of Mira Loma</v>
      </c>
      <c r="F432">
        <v>1780</v>
      </c>
      <c r="G432" t="s">
        <v>3743</v>
      </c>
      <c r="H432">
        <v>8707</v>
      </c>
      <c r="I432">
        <v>8707</v>
      </c>
      <c r="J432">
        <v>0</v>
      </c>
      <c r="K432">
        <v>0</v>
      </c>
      <c r="L432">
        <v>2538</v>
      </c>
      <c r="M432">
        <v>2025</v>
      </c>
      <c r="N432">
        <v>513</v>
      </c>
      <c r="O432">
        <v>77700</v>
      </c>
      <c r="P432">
        <v>2528</v>
      </c>
      <c r="Q432">
        <v>90</v>
      </c>
      <c r="R432">
        <v>6</v>
      </c>
      <c r="S432">
        <v>37</v>
      </c>
      <c r="T432" t="s">
        <v>3742</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3744</v>
      </c>
      <c r="B433">
        <v>1980</v>
      </c>
      <c r="C433" t="s">
        <v>191</v>
      </c>
      <c r="D433" t="s">
        <v>3745</v>
      </c>
      <c r="E433" t="str">
        <f t="shared" si="6"/>
        <v>City of Mission Hills</v>
      </c>
      <c r="F433">
        <v>1784</v>
      </c>
      <c r="G433" t="s">
        <v>3746</v>
      </c>
      <c r="H433">
        <v>2797</v>
      </c>
      <c r="I433">
        <v>0</v>
      </c>
      <c r="J433">
        <v>2797</v>
      </c>
      <c r="K433">
        <v>0</v>
      </c>
      <c r="L433">
        <v>817</v>
      </c>
      <c r="M433">
        <v>647</v>
      </c>
      <c r="N433">
        <v>170</v>
      </c>
      <c r="O433">
        <v>64400</v>
      </c>
      <c r="P433">
        <v>807</v>
      </c>
      <c r="Q433">
        <v>21</v>
      </c>
      <c r="R433">
        <v>0</v>
      </c>
      <c r="S433">
        <v>1</v>
      </c>
      <c r="T433" t="s">
        <v>3745</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3747</v>
      </c>
      <c r="B434">
        <v>1980</v>
      </c>
      <c r="C434" t="s">
        <v>191</v>
      </c>
      <c r="D434" t="s">
        <v>852</v>
      </c>
      <c r="E434" t="str">
        <f t="shared" si="6"/>
        <v>City of Mission Viejo</v>
      </c>
      <c r="F434">
        <v>1786</v>
      </c>
      <c r="G434" t="s">
        <v>3748</v>
      </c>
      <c r="H434">
        <v>50666</v>
      </c>
      <c r="I434">
        <v>50666</v>
      </c>
      <c r="J434">
        <v>0</v>
      </c>
      <c r="K434">
        <v>0</v>
      </c>
      <c r="L434">
        <v>15993</v>
      </c>
      <c r="M434">
        <v>13330</v>
      </c>
      <c r="N434">
        <v>2663</v>
      </c>
      <c r="O434">
        <v>129800</v>
      </c>
      <c r="P434">
        <v>16398</v>
      </c>
      <c r="Q434">
        <v>555</v>
      </c>
      <c r="R434">
        <v>290</v>
      </c>
      <c r="S434">
        <v>3</v>
      </c>
      <c r="T434" t="s">
        <v>852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3749</v>
      </c>
      <c r="B435">
        <v>1980</v>
      </c>
      <c r="C435" t="s">
        <v>191</v>
      </c>
      <c r="D435" t="s">
        <v>854</v>
      </c>
      <c r="E435" t="str">
        <f t="shared" si="6"/>
        <v>City of Modesto</v>
      </c>
      <c r="F435">
        <v>1790</v>
      </c>
      <c r="G435" t="s">
        <v>3750</v>
      </c>
      <c r="H435">
        <v>106602</v>
      </c>
      <c r="I435">
        <v>106602</v>
      </c>
      <c r="J435">
        <v>0</v>
      </c>
      <c r="K435">
        <v>0</v>
      </c>
      <c r="L435">
        <v>39257</v>
      </c>
      <c r="M435">
        <v>23951</v>
      </c>
      <c r="N435">
        <v>15306</v>
      </c>
      <c r="O435">
        <v>64200</v>
      </c>
      <c r="P435">
        <v>34037</v>
      </c>
      <c r="Q435">
        <v>3248</v>
      </c>
      <c r="R435">
        <v>4428</v>
      </c>
      <c r="S435">
        <v>651</v>
      </c>
      <c r="T435" t="s">
        <v>854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3751</v>
      </c>
      <c r="B436">
        <v>1980</v>
      </c>
      <c r="C436" t="s">
        <v>191</v>
      </c>
      <c r="D436" t="s">
        <v>3752</v>
      </c>
      <c r="E436" t="str">
        <f t="shared" si="6"/>
        <v>City of Mojave</v>
      </c>
      <c r="F436">
        <v>1795</v>
      </c>
      <c r="G436" t="s">
        <v>3753</v>
      </c>
      <c r="H436">
        <v>2886</v>
      </c>
      <c r="I436">
        <v>0</v>
      </c>
      <c r="J436">
        <v>2886</v>
      </c>
      <c r="K436">
        <v>0</v>
      </c>
      <c r="L436">
        <v>1098</v>
      </c>
      <c r="M436">
        <v>640</v>
      </c>
      <c r="N436">
        <v>458</v>
      </c>
      <c r="O436">
        <v>41500</v>
      </c>
      <c r="P436">
        <v>842</v>
      </c>
      <c r="Q436">
        <v>154</v>
      </c>
      <c r="R436">
        <v>165</v>
      </c>
      <c r="S436">
        <v>92</v>
      </c>
      <c r="T436" t="s">
        <v>3752</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3754</v>
      </c>
      <c r="B437">
        <v>1980</v>
      </c>
      <c r="C437" t="s">
        <v>191</v>
      </c>
      <c r="D437" t="s">
        <v>3755</v>
      </c>
      <c r="E437" t="str">
        <f t="shared" si="6"/>
        <v>City of Mono Vista</v>
      </c>
      <c r="F437">
        <v>1799</v>
      </c>
      <c r="G437" t="s">
        <v>3756</v>
      </c>
      <c r="H437">
        <v>1154</v>
      </c>
      <c r="I437">
        <v>0</v>
      </c>
      <c r="J437">
        <v>0</v>
      </c>
      <c r="K437">
        <v>1154</v>
      </c>
      <c r="L437">
        <v>428</v>
      </c>
      <c r="M437">
        <v>327</v>
      </c>
      <c r="N437">
        <v>101</v>
      </c>
      <c r="O437">
        <v>64900</v>
      </c>
      <c r="P437">
        <v>455</v>
      </c>
      <c r="Q437">
        <v>26</v>
      </c>
      <c r="R437">
        <v>4</v>
      </c>
      <c r="S437">
        <v>64</v>
      </c>
      <c r="T437" t="s">
        <v>3755</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3757</v>
      </c>
      <c r="B438">
        <v>1980</v>
      </c>
      <c r="C438" t="s">
        <v>191</v>
      </c>
      <c r="D438" t="s">
        <v>856</v>
      </c>
      <c r="E438" t="str">
        <f t="shared" si="6"/>
        <v>City of Monrovia</v>
      </c>
      <c r="F438">
        <v>1800</v>
      </c>
      <c r="G438" t="s">
        <v>3758</v>
      </c>
      <c r="H438">
        <v>30531</v>
      </c>
      <c r="I438">
        <v>30531</v>
      </c>
      <c r="J438">
        <v>0</v>
      </c>
      <c r="K438">
        <v>0</v>
      </c>
      <c r="L438">
        <v>11931</v>
      </c>
      <c r="M438">
        <v>5788</v>
      </c>
      <c r="N438">
        <v>6143</v>
      </c>
      <c r="O438">
        <v>79500</v>
      </c>
      <c r="P438">
        <v>8668</v>
      </c>
      <c r="Q438">
        <v>2414</v>
      </c>
      <c r="R438">
        <v>1304</v>
      </c>
      <c r="S438">
        <v>146</v>
      </c>
      <c r="T438" t="s">
        <v>856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3759</v>
      </c>
      <c r="B439">
        <v>1980</v>
      </c>
      <c r="C439" t="s">
        <v>191</v>
      </c>
      <c r="D439" t="s">
        <v>858</v>
      </c>
      <c r="E439" t="str">
        <f t="shared" si="6"/>
        <v>City of Montague</v>
      </c>
      <c r="F439">
        <v>1805</v>
      </c>
      <c r="G439" t="s">
        <v>3760</v>
      </c>
      <c r="H439">
        <v>1285</v>
      </c>
      <c r="I439">
        <v>0</v>
      </c>
      <c r="J439">
        <v>0</v>
      </c>
      <c r="K439">
        <v>1285</v>
      </c>
      <c r="L439">
        <v>428</v>
      </c>
      <c r="M439">
        <v>325</v>
      </c>
      <c r="N439">
        <v>103</v>
      </c>
      <c r="O439">
        <v>44300</v>
      </c>
      <c r="P439">
        <v>361</v>
      </c>
      <c r="Q439">
        <v>28</v>
      </c>
      <c r="R439">
        <v>1</v>
      </c>
      <c r="S439">
        <v>63</v>
      </c>
      <c r="T439" t="s">
        <v>858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3761</v>
      </c>
      <c r="B440">
        <v>1980</v>
      </c>
      <c r="C440" t="s">
        <v>191</v>
      </c>
      <c r="D440" t="s">
        <v>3762</v>
      </c>
      <c r="E440" t="str">
        <f t="shared" si="6"/>
        <v>City of Montara</v>
      </c>
      <c r="F440">
        <v>1813</v>
      </c>
      <c r="G440" t="s">
        <v>3763</v>
      </c>
      <c r="H440">
        <v>1972</v>
      </c>
      <c r="I440">
        <v>0</v>
      </c>
      <c r="J440">
        <v>0</v>
      </c>
      <c r="K440">
        <v>1972</v>
      </c>
      <c r="L440">
        <v>685</v>
      </c>
      <c r="M440">
        <v>571</v>
      </c>
      <c r="N440">
        <v>114</v>
      </c>
      <c r="O440">
        <v>119000</v>
      </c>
      <c r="P440">
        <v>670</v>
      </c>
      <c r="Q440">
        <v>40</v>
      </c>
      <c r="R440">
        <v>10</v>
      </c>
      <c r="S440">
        <v>1</v>
      </c>
      <c r="T440" t="s">
        <v>3762</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3764</v>
      </c>
      <c r="B441">
        <v>1980</v>
      </c>
      <c r="C441" t="s">
        <v>191</v>
      </c>
      <c r="D441" t="s">
        <v>860</v>
      </c>
      <c r="E441" t="str">
        <f t="shared" si="6"/>
        <v>City of Montclair</v>
      </c>
      <c r="F441">
        <v>1815</v>
      </c>
      <c r="G441" t="s">
        <v>3765</v>
      </c>
      <c r="H441">
        <v>22628</v>
      </c>
      <c r="I441">
        <v>22628</v>
      </c>
      <c r="J441">
        <v>0</v>
      </c>
      <c r="K441">
        <v>0</v>
      </c>
      <c r="L441">
        <v>7267</v>
      </c>
      <c r="M441">
        <v>4651</v>
      </c>
      <c r="N441">
        <v>2616</v>
      </c>
      <c r="O441">
        <v>63800</v>
      </c>
      <c r="P441">
        <v>5290</v>
      </c>
      <c r="Q441">
        <v>1274</v>
      </c>
      <c r="R441">
        <v>722</v>
      </c>
      <c r="S441">
        <v>570</v>
      </c>
      <c r="T441" t="s">
        <v>860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3766</v>
      </c>
      <c r="B442">
        <v>1980</v>
      </c>
      <c r="C442" t="s">
        <v>191</v>
      </c>
      <c r="D442" t="s">
        <v>862</v>
      </c>
      <c r="E442" t="str">
        <f t="shared" si="6"/>
        <v>City of Montebello</v>
      </c>
      <c r="F442">
        <v>1820</v>
      </c>
      <c r="G442" t="s">
        <v>3767</v>
      </c>
      <c r="H442">
        <v>52929</v>
      </c>
      <c r="I442">
        <v>52929</v>
      </c>
      <c r="J442">
        <v>0</v>
      </c>
      <c r="K442">
        <v>0</v>
      </c>
      <c r="L442">
        <v>17905</v>
      </c>
      <c r="M442">
        <v>9056</v>
      </c>
      <c r="N442">
        <v>8849</v>
      </c>
      <c r="O442">
        <v>86900</v>
      </c>
      <c r="P442">
        <v>12463</v>
      </c>
      <c r="Q442">
        <v>2888</v>
      </c>
      <c r="R442">
        <v>2974</v>
      </c>
      <c r="S442">
        <v>196</v>
      </c>
      <c r="T442" t="s">
        <v>862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3768</v>
      </c>
      <c r="B443">
        <v>1980</v>
      </c>
      <c r="C443" t="s">
        <v>191</v>
      </c>
      <c r="D443" t="s">
        <v>864</v>
      </c>
      <c r="E443" t="str">
        <f t="shared" si="6"/>
        <v>City of Monterey</v>
      </c>
      <c r="F443">
        <v>1825</v>
      </c>
      <c r="G443" t="s">
        <v>3769</v>
      </c>
      <c r="H443">
        <v>27558</v>
      </c>
      <c r="I443">
        <v>27558</v>
      </c>
      <c r="J443">
        <v>0</v>
      </c>
      <c r="K443">
        <v>0</v>
      </c>
      <c r="L443">
        <v>11208</v>
      </c>
      <c r="M443">
        <v>4100</v>
      </c>
      <c r="N443">
        <v>7108</v>
      </c>
      <c r="O443">
        <v>103800</v>
      </c>
      <c r="P443">
        <v>7396</v>
      </c>
      <c r="Q443">
        <v>2242</v>
      </c>
      <c r="R443">
        <v>2432</v>
      </c>
      <c r="S443">
        <v>9</v>
      </c>
      <c r="T443" t="s">
        <v>864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3770</v>
      </c>
      <c r="B444">
        <v>1980</v>
      </c>
      <c r="C444" t="s">
        <v>191</v>
      </c>
      <c r="D444" t="s">
        <v>866</v>
      </c>
      <c r="E444" t="str">
        <f t="shared" si="6"/>
        <v>City of Monterey Park</v>
      </c>
      <c r="F444">
        <v>1830</v>
      </c>
      <c r="G444" t="s">
        <v>3771</v>
      </c>
      <c r="H444">
        <v>54338</v>
      </c>
      <c r="I444">
        <v>54338</v>
      </c>
      <c r="J444">
        <v>0</v>
      </c>
      <c r="K444">
        <v>0</v>
      </c>
      <c r="L444">
        <v>18430</v>
      </c>
      <c r="M444">
        <v>10427</v>
      </c>
      <c r="N444">
        <v>8003</v>
      </c>
      <c r="O444">
        <v>96400</v>
      </c>
      <c r="P444">
        <v>13127</v>
      </c>
      <c r="Q444">
        <v>3987</v>
      </c>
      <c r="R444">
        <v>2112</v>
      </c>
      <c r="S444">
        <v>94</v>
      </c>
      <c r="T444" t="s">
        <v>866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3772</v>
      </c>
      <c r="B445">
        <v>1980</v>
      </c>
      <c r="C445" t="s">
        <v>191</v>
      </c>
      <c r="D445" t="s">
        <v>3773</v>
      </c>
      <c r="E445" t="str">
        <f t="shared" si="6"/>
        <v>City of Monte Rio</v>
      </c>
      <c r="F445">
        <v>1832</v>
      </c>
      <c r="G445" t="s">
        <v>3774</v>
      </c>
      <c r="H445">
        <v>1137</v>
      </c>
      <c r="I445">
        <v>0</v>
      </c>
      <c r="J445">
        <v>0</v>
      </c>
      <c r="K445">
        <v>1137</v>
      </c>
      <c r="L445">
        <v>532</v>
      </c>
      <c r="M445">
        <v>285</v>
      </c>
      <c r="N445">
        <v>247</v>
      </c>
      <c r="O445">
        <v>59300</v>
      </c>
      <c r="P445">
        <v>619</v>
      </c>
      <c r="Q445">
        <v>211</v>
      </c>
      <c r="R445">
        <v>26</v>
      </c>
      <c r="S445">
        <v>9</v>
      </c>
      <c r="T445" t="s">
        <v>3773</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3775</v>
      </c>
      <c r="B446">
        <v>1980</v>
      </c>
      <c r="C446" t="s">
        <v>191</v>
      </c>
      <c r="D446" t="s">
        <v>3776</v>
      </c>
      <c r="E446" t="str">
        <f t="shared" si="6"/>
        <v>City of Monte Sereno</v>
      </c>
      <c r="F446">
        <v>1835</v>
      </c>
      <c r="G446" t="s">
        <v>3777</v>
      </c>
      <c r="H446">
        <v>3434</v>
      </c>
      <c r="I446">
        <v>3434</v>
      </c>
      <c r="J446">
        <v>0</v>
      </c>
      <c r="K446">
        <v>0</v>
      </c>
      <c r="L446">
        <v>1119</v>
      </c>
      <c r="M446">
        <v>1030</v>
      </c>
      <c r="N446">
        <v>89</v>
      </c>
      <c r="O446">
        <v>200100</v>
      </c>
      <c r="P446">
        <v>1126</v>
      </c>
      <c r="Q446">
        <v>23</v>
      </c>
      <c r="R446">
        <v>5</v>
      </c>
      <c r="S446">
        <v>1</v>
      </c>
      <c r="T446" t="s">
        <v>3776</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3778</v>
      </c>
      <c r="B447">
        <v>1980</v>
      </c>
      <c r="C447" t="s">
        <v>191</v>
      </c>
      <c r="D447" t="s">
        <v>868</v>
      </c>
      <c r="E447" t="str">
        <f t="shared" si="6"/>
        <v>City of Moorpark</v>
      </c>
      <c r="F447">
        <v>1840</v>
      </c>
      <c r="G447" t="s">
        <v>3779</v>
      </c>
      <c r="H447">
        <v>4030</v>
      </c>
      <c r="I447">
        <v>0</v>
      </c>
      <c r="J447">
        <v>4030</v>
      </c>
      <c r="K447">
        <v>0</v>
      </c>
      <c r="L447">
        <v>1121</v>
      </c>
      <c r="M447">
        <v>697</v>
      </c>
      <c r="N447">
        <v>424</v>
      </c>
      <c r="O447">
        <v>69900</v>
      </c>
      <c r="P447">
        <v>960</v>
      </c>
      <c r="Q447">
        <v>144</v>
      </c>
      <c r="R447">
        <v>10</v>
      </c>
      <c r="S447">
        <v>55</v>
      </c>
      <c r="T447" t="s">
        <v>868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3780</v>
      </c>
      <c r="B448">
        <v>1980</v>
      </c>
      <c r="C448" t="s">
        <v>191</v>
      </c>
      <c r="D448" t="s">
        <v>3781</v>
      </c>
      <c r="E448" t="str">
        <f t="shared" si="6"/>
        <v>City of Moraga Town</v>
      </c>
      <c r="F448">
        <v>1847</v>
      </c>
      <c r="G448" t="s">
        <v>3782</v>
      </c>
      <c r="H448">
        <v>15014</v>
      </c>
      <c r="I448">
        <v>15014</v>
      </c>
      <c r="J448">
        <v>0</v>
      </c>
      <c r="K448">
        <v>0</v>
      </c>
      <c r="L448">
        <v>4873</v>
      </c>
      <c r="M448">
        <v>3903</v>
      </c>
      <c r="N448">
        <v>970</v>
      </c>
      <c r="O448">
        <v>176700</v>
      </c>
      <c r="P448">
        <v>4350</v>
      </c>
      <c r="Q448">
        <v>298</v>
      </c>
      <c r="R448">
        <v>335</v>
      </c>
      <c r="S448">
        <v>3</v>
      </c>
      <c r="T448" t="s">
        <v>3781</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3783</v>
      </c>
      <c r="B449">
        <v>1980</v>
      </c>
      <c r="C449" t="s">
        <v>191</v>
      </c>
      <c r="D449" t="s">
        <v>3784</v>
      </c>
      <c r="E449" t="str">
        <f t="shared" si="6"/>
        <v>City of Moreno</v>
      </c>
      <c r="F449">
        <v>1848</v>
      </c>
      <c r="G449" t="s">
        <v>3785</v>
      </c>
      <c r="H449">
        <v>1175</v>
      </c>
      <c r="I449">
        <v>0</v>
      </c>
      <c r="J449">
        <v>0</v>
      </c>
      <c r="K449">
        <v>1175</v>
      </c>
      <c r="L449">
        <v>350</v>
      </c>
      <c r="M449">
        <v>303</v>
      </c>
      <c r="N449">
        <v>47</v>
      </c>
      <c r="O449">
        <v>74300</v>
      </c>
      <c r="P449">
        <v>371</v>
      </c>
      <c r="Q449">
        <v>12</v>
      </c>
      <c r="R449">
        <v>0</v>
      </c>
      <c r="S449">
        <v>2</v>
      </c>
      <c r="T449" t="s">
        <v>3784</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3786</v>
      </c>
      <c r="B450">
        <v>1980</v>
      </c>
      <c r="C450" t="s">
        <v>191</v>
      </c>
      <c r="D450" t="s">
        <v>3787</v>
      </c>
      <c r="E450" t="str">
        <f t="shared" si="6"/>
        <v>City of Morgan Hill</v>
      </c>
      <c r="F450">
        <v>1850</v>
      </c>
      <c r="G450" t="s">
        <v>3788</v>
      </c>
      <c r="H450">
        <v>17060</v>
      </c>
      <c r="I450">
        <v>17060</v>
      </c>
      <c r="J450">
        <v>0</v>
      </c>
      <c r="K450">
        <v>0</v>
      </c>
      <c r="L450">
        <v>5232</v>
      </c>
      <c r="M450">
        <v>3685</v>
      </c>
      <c r="N450">
        <v>1547</v>
      </c>
      <c r="O450">
        <v>119600</v>
      </c>
      <c r="P450">
        <v>4128</v>
      </c>
      <c r="Q450">
        <v>667</v>
      </c>
      <c r="R450">
        <v>221</v>
      </c>
      <c r="S450">
        <v>550</v>
      </c>
      <c r="T450" t="s">
        <v>3787</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3789</v>
      </c>
      <c r="B451">
        <v>1980</v>
      </c>
      <c r="C451" t="s">
        <v>191</v>
      </c>
      <c r="D451" t="s">
        <v>3790</v>
      </c>
      <c r="E451" t="str">
        <f t="shared" si="6"/>
        <v>City of Morongo Valley</v>
      </c>
      <c r="F451">
        <v>1853</v>
      </c>
      <c r="G451" t="s">
        <v>3791</v>
      </c>
      <c r="H451">
        <v>1137</v>
      </c>
      <c r="I451">
        <v>0</v>
      </c>
      <c r="J451">
        <v>0</v>
      </c>
      <c r="K451">
        <v>1137</v>
      </c>
      <c r="L451">
        <v>485</v>
      </c>
      <c r="M451">
        <v>394</v>
      </c>
      <c r="N451">
        <v>91</v>
      </c>
      <c r="O451">
        <v>46800</v>
      </c>
      <c r="P451">
        <v>626</v>
      </c>
      <c r="Q451">
        <v>61</v>
      </c>
      <c r="R451">
        <v>1</v>
      </c>
      <c r="S451">
        <v>58</v>
      </c>
      <c r="T451" t="s">
        <v>3790</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3792</v>
      </c>
      <c r="B452">
        <v>1980</v>
      </c>
      <c r="C452" t="s">
        <v>191</v>
      </c>
      <c r="D452" t="s">
        <v>874</v>
      </c>
      <c r="E452" t="str">
        <f t="shared" si="6"/>
        <v>City of Morro Bay</v>
      </c>
      <c r="F452">
        <v>1855</v>
      </c>
      <c r="G452" t="s">
        <v>3793</v>
      </c>
      <c r="H452">
        <v>9064</v>
      </c>
      <c r="I452">
        <v>0</v>
      </c>
      <c r="J452">
        <v>9064</v>
      </c>
      <c r="K452">
        <v>0</v>
      </c>
      <c r="L452">
        <v>4191</v>
      </c>
      <c r="M452">
        <v>2325</v>
      </c>
      <c r="N452">
        <v>1866</v>
      </c>
      <c r="O452">
        <v>75000</v>
      </c>
      <c r="P452">
        <v>3598</v>
      </c>
      <c r="Q452">
        <v>722</v>
      </c>
      <c r="R452">
        <v>182</v>
      </c>
      <c r="S452">
        <v>678</v>
      </c>
      <c r="T452" t="s">
        <v>874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3794</v>
      </c>
      <c r="B453">
        <v>1980</v>
      </c>
      <c r="C453" t="s">
        <v>191</v>
      </c>
      <c r="D453" t="s">
        <v>3795</v>
      </c>
      <c r="E453" t="str">
        <f t="shared" ref="E453:E516" si="7">_xlfn.CONCAT("City of ",D453)</f>
        <v>City of Moss Beach</v>
      </c>
      <c r="F453">
        <v>1857</v>
      </c>
      <c r="G453" t="s">
        <v>3796</v>
      </c>
      <c r="H453">
        <v>1868</v>
      </c>
      <c r="I453">
        <v>0</v>
      </c>
      <c r="J453">
        <v>0</v>
      </c>
      <c r="K453">
        <v>1868</v>
      </c>
      <c r="L453">
        <v>643</v>
      </c>
      <c r="M453">
        <v>496</v>
      </c>
      <c r="N453">
        <v>147</v>
      </c>
      <c r="O453">
        <v>126800</v>
      </c>
      <c r="P453">
        <v>628</v>
      </c>
      <c r="Q453">
        <v>45</v>
      </c>
      <c r="R453">
        <v>1</v>
      </c>
      <c r="S453">
        <v>5</v>
      </c>
      <c r="T453" t="s">
        <v>3795</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3797</v>
      </c>
      <c r="B454">
        <v>1980</v>
      </c>
      <c r="C454" t="s">
        <v>191</v>
      </c>
      <c r="D454" t="s">
        <v>878</v>
      </c>
      <c r="E454" t="str">
        <f t="shared" si="7"/>
        <v>City of Mountain View</v>
      </c>
      <c r="F454">
        <v>1860</v>
      </c>
      <c r="G454" t="s">
        <v>3798</v>
      </c>
      <c r="H454">
        <v>58655</v>
      </c>
      <c r="I454">
        <v>58655</v>
      </c>
      <c r="J454">
        <v>0</v>
      </c>
      <c r="K454">
        <v>0</v>
      </c>
      <c r="L454">
        <v>27480</v>
      </c>
      <c r="M454">
        <v>9457</v>
      </c>
      <c r="N454">
        <v>18023</v>
      </c>
      <c r="O454">
        <v>123800</v>
      </c>
      <c r="P454">
        <v>13187</v>
      </c>
      <c r="Q454">
        <v>3610</v>
      </c>
      <c r="R454">
        <v>10550</v>
      </c>
      <c r="S454">
        <v>1208</v>
      </c>
      <c r="T454" t="s">
        <v>878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3799</v>
      </c>
      <c r="B455">
        <v>1980</v>
      </c>
      <c r="C455" t="s">
        <v>191</v>
      </c>
      <c r="D455" t="s">
        <v>3800</v>
      </c>
      <c r="E455" t="str">
        <f t="shared" si="7"/>
        <v>City of Mountain View Acres</v>
      </c>
      <c r="F455">
        <v>1861</v>
      </c>
      <c r="G455" t="s">
        <v>3801</v>
      </c>
      <c r="H455">
        <v>1686</v>
      </c>
      <c r="I455">
        <v>0</v>
      </c>
      <c r="J455">
        <v>0</v>
      </c>
      <c r="K455">
        <v>1686</v>
      </c>
      <c r="L455">
        <v>559</v>
      </c>
      <c r="M455">
        <v>481</v>
      </c>
      <c r="N455">
        <v>78</v>
      </c>
      <c r="O455">
        <v>54400</v>
      </c>
      <c r="P455">
        <v>528</v>
      </c>
      <c r="Q455">
        <v>15</v>
      </c>
      <c r="R455">
        <v>0</v>
      </c>
      <c r="S455">
        <v>58</v>
      </c>
      <c r="T455" t="s">
        <v>3800</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3802</v>
      </c>
      <c r="B456">
        <v>1980</v>
      </c>
      <c r="C456" t="s">
        <v>191</v>
      </c>
      <c r="D456" t="s">
        <v>876</v>
      </c>
      <c r="E456" t="str">
        <f t="shared" si="7"/>
        <v>City of Mount Shasta</v>
      </c>
      <c r="F456">
        <v>1870</v>
      </c>
      <c r="G456" t="s">
        <v>3803</v>
      </c>
      <c r="H456">
        <v>2837</v>
      </c>
      <c r="I456">
        <v>0</v>
      </c>
      <c r="J456">
        <v>2837</v>
      </c>
      <c r="K456">
        <v>0</v>
      </c>
      <c r="L456">
        <v>1142</v>
      </c>
      <c r="M456">
        <v>697</v>
      </c>
      <c r="N456">
        <v>445</v>
      </c>
      <c r="O456">
        <v>62100</v>
      </c>
      <c r="P456">
        <v>905</v>
      </c>
      <c r="Q456">
        <v>246</v>
      </c>
      <c r="R456">
        <v>47</v>
      </c>
      <c r="S456">
        <v>69</v>
      </c>
      <c r="T456" t="s">
        <v>876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3804</v>
      </c>
      <c r="B457">
        <v>1980</v>
      </c>
      <c r="C457" t="s">
        <v>191</v>
      </c>
      <c r="D457" t="s">
        <v>3805</v>
      </c>
      <c r="E457" t="str">
        <f t="shared" si="7"/>
        <v>City of Mulberry</v>
      </c>
      <c r="F457">
        <v>1875</v>
      </c>
      <c r="G457" t="s">
        <v>3806</v>
      </c>
      <c r="H457">
        <v>1946</v>
      </c>
      <c r="I457">
        <v>1946</v>
      </c>
      <c r="J457">
        <v>0</v>
      </c>
      <c r="K457">
        <v>0</v>
      </c>
      <c r="L457">
        <v>815</v>
      </c>
      <c r="M457">
        <v>394</v>
      </c>
      <c r="N457">
        <v>421</v>
      </c>
      <c r="O457">
        <v>36200</v>
      </c>
      <c r="P457">
        <v>721</v>
      </c>
      <c r="Q457">
        <v>83</v>
      </c>
      <c r="R457">
        <v>8</v>
      </c>
      <c r="S457">
        <v>50</v>
      </c>
      <c r="T457" t="s">
        <v>3805</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3807</v>
      </c>
      <c r="B458">
        <v>1980</v>
      </c>
      <c r="C458" t="s">
        <v>191</v>
      </c>
      <c r="D458" t="s">
        <v>3808</v>
      </c>
      <c r="E458" t="str">
        <f t="shared" si="7"/>
        <v>City of Murphys</v>
      </c>
      <c r="F458">
        <v>1876</v>
      </c>
      <c r="G458" t="s">
        <v>3809</v>
      </c>
      <c r="H458">
        <v>1183</v>
      </c>
      <c r="I458">
        <v>0</v>
      </c>
      <c r="J458">
        <v>0</v>
      </c>
      <c r="K458">
        <v>1183</v>
      </c>
      <c r="L458">
        <v>459</v>
      </c>
      <c r="M458">
        <v>339</v>
      </c>
      <c r="N458">
        <v>120</v>
      </c>
      <c r="O458">
        <v>72200</v>
      </c>
      <c r="P458">
        <v>405</v>
      </c>
      <c r="Q458">
        <v>44</v>
      </c>
      <c r="R458">
        <v>0</v>
      </c>
      <c r="S458">
        <v>81</v>
      </c>
      <c r="T458" t="s">
        <v>3808</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3810</v>
      </c>
      <c r="B459">
        <v>1980</v>
      </c>
      <c r="C459" t="s">
        <v>191</v>
      </c>
      <c r="D459" t="s">
        <v>3811</v>
      </c>
      <c r="E459" t="str">
        <f t="shared" si="7"/>
        <v>City of Murrieta Hot Springs</v>
      </c>
      <c r="F459">
        <v>1878</v>
      </c>
      <c r="G459" t="s">
        <v>3812</v>
      </c>
      <c r="H459">
        <v>1091</v>
      </c>
      <c r="I459">
        <v>0</v>
      </c>
      <c r="J459">
        <v>0</v>
      </c>
      <c r="K459">
        <v>1091</v>
      </c>
      <c r="L459">
        <v>573</v>
      </c>
      <c r="M459">
        <v>499</v>
      </c>
      <c r="N459">
        <v>74</v>
      </c>
      <c r="O459">
        <v>67300</v>
      </c>
      <c r="P459">
        <v>398</v>
      </c>
      <c r="Q459">
        <v>60</v>
      </c>
      <c r="R459">
        <v>44</v>
      </c>
      <c r="S459">
        <v>385</v>
      </c>
      <c r="T459" t="s">
        <v>3811</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3813</v>
      </c>
      <c r="B460">
        <v>1980</v>
      </c>
      <c r="C460" t="s">
        <v>191</v>
      </c>
      <c r="D460" t="s">
        <v>3814</v>
      </c>
      <c r="E460" t="str">
        <f t="shared" si="7"/>
        <v>City of Muscoy</v>
      </c>
      <c r="F460">
        <v>1881</v>
      </c>
      <c r="G460" t="s">
        <v>3815</v>
      </c>
      <c r="H460">
        <v>6188</v>
      </c>
      <c r="I460">
        <v>6188</v>
      </c>
      <c r="J460">
        <v>0</v>
      </c>
      <c r="K460">
        <v>0</v>
      </c>
      <c r="L460">
        <v>1934</v>
      </c>
      <c r="M460">
        <v>1281</v>
      </c>
      <c r="N460">
        <v>653</v>
      </c>
      <c r="O460">
        <v>39600</v>
      </c>
      <c r="P460">
        <v>1784</v>
      </c>
      <c r="Q460">
        <v>295</v>
      </c>
      <c r="R460">
        <v>46</v>
      </c>
      <c r="S460">
        <v>58</v>
      </c>
      <c r="T460" t="s">
        <v>3814</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3816</v>
      </c>
      <c r="B461">
        <v>1980</v>
      </c>
      <c r="C461" t="s">
        <v>191</v>
      </c>
      <c r="D461" t="s">
        <v>3817</v>
      </c>
      <c r="E461" t="str">
        <f t="shared" si="7"/>
        <v>City of Myrtletown</v>
      </c>
      <c r="F461">
        <v>1883</v>
      </c>
      <c r="G461" t="s">
        <v>3818</v>
      </c>
      <c r="H461">
        <v>3959</v>
      </c>
      <c r="I461">
        <v>0</v>
      </c>
      <c r="J461">
        <v>3959</v>
      </c>
      <c r="K461">
        <v>0</v>
      </c>
      <c r="L461">
        <v>1430</v>
      </c>
      <c r="M461">
        <v>940</v>
      </c>
      <c r="N461">
        <v>490</v>
      </c>
      <c r="O461">
        <v>59800</v>
      </c>
      <c r="P461">
        <v>1298</v>
      </c>
      <c r="Q461">
        <v>174</v>
      </c>
      <c r="R461">
        <v>14</v>
      </c>
      <c r="S461">
        <v>11</v>
      </c>
      <c r="T461" t="s">
        <v>3817</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3819</v>
      </c>
      <c r="B462">
        <v>1980</v>
      </c>
      <c r="C462" t="s">
        <v>191</v>
      </c>
      <c r="D462" t="s">
        <v>882</v>
      </c>
      <c r="E462" t="str">
        <f t="shared" si="7"/>
        <v>City of Napa</v>
      </c>
      <c r="F462">
        <v>1884</v>
      </c>
      <c r="G462" t="s">
        <v>3820</v>
      </c>
      <c r="H462">
        <v>50879</v>
      </c>
      <c r="I462">
        <v>50879</v>
      </c>
      <c r="J462">
        <v>0</v>
      </c>
      <c r="K462">
        <v>0</v>
      </c>
      <c r="L462">
        <v>19714</v>
      </c>
      <c r="M462">
        <v>12098</v>
      </c>
      <c r="N462">
        <v>7616</v>
      </c>
      <c r="O462">
        <v>76600</v>
      </c>
      <c r="P462">
        <v>17170</v>
      </c>
      <c r="Q462">
        <v>1339</v>
      </c>
      <c r="R462">
        <v>884</v>
      </c>
      <c r="S462">
        <v>827</v>
      </c>
      <c r="T462" t="s">
        <v>882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3821</v>
      </c>
      <c r="B463">
        <v>1980</v>
      </c>
      <c r="C463" t="s">
        <v>191</v>
      </c>
      <c r="D463" t="s">
        <v>884</v>
      </c>
      <c r="E463" t="str">
        <f t="shared" si="7"/>
        <v>City of National City</v>
      </c>
      <c r="F463">
        <v>1885</v>
      </c>
      <c r="G463" t="s">
        <v>3822</v>
      </c>
      <c r="H463">
        <v>48772</v>
      </c>
      <c r="I463">
        <v>48772</v>
      </c>
      <c r="J463">
        <v>0</v>
      </c>
      <c r="K463">
        <v>0</v>
      </c>
      <c r="L463">
        <v>14290</v>
      </c>
      <c r="M463">
        <v>5130</v>
      </c>
      <c r="N463">
        <v>9160</v>
      </c>
      <c r="O463">
        <v>62900</v>
      </c>
      <c r="P463">
        <v>9040</v>
      </c>
      <c r="Q463">
        <v>2487</v>
      </c>
      <c r="R463">
        <v>2960</v>
      </c>
      <c r="S463">
        <v>256</v>
      </c>
      <c r="T463" t="s">
        <v>884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3823</v>
      </c>
      <c r="B464">
        <v>1980</v>
      </c>
      <c r="C464" t="s">
        <v>191</v>
      </c>
      <c r="D464" t="s">
        <v>3824</v>
      </c>
      <c r="E464" t="str">
        <f t="shared" si="7"/>
        <v>City of Nebo Center</v>
      </c>
      <c r="F464">
        <v>1887</v>
      </c>
      <c r="G464" t="s">
        <v>3825</v>
      </c>
      <c r="H464">
        <v>1749</v>
      </c>
      <c r="I464">
        <v>0</v>
      </c>
      <c r="J464">
        <v>0</v>
      </c>
      <c r="K464">
        <v>1749</v>
      </c>
      <c r="L464">
        <v>386</v>
      </c>
      <c r="M464">
        <v>1</v>
      </c>
      <c r="N464">
        <v>385</v>
      </c>
      <c r="O464">
        <v>0</v>
      </c>
      <c r="P464">
        <v>280</v>
      </c>
      <c r="Q464">
        <v>153</v>
      </c>
      <c r="R464">
        <v>3</v>
      </c>
      <c r="S464">
        <v>0</v>
      </c>
      <c r="T464" t="s">
        <v>3824</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3826</v>
      </c>
      <c r="B465">
        <v>1980</v>
      </c>
      <c r="C465" t="s">
        <v>191</v>
      </c>
      <c r="D465" t="s">
        <v>886</v>
      </c>
      <c r="E465" t="str">
        <f t="shared" si="7"/>
        <v>City of Needles</v>
      </c>
      <c r="F465">
        <v>1890</v>
      </c>
      <c r="G465" t="s">
        <v>3827</v>
      </c>
      <c r="H465">
        <v>4120</v>
      </c>
      <c r="I465">
        <v>0</v>
      </c>
      <c r="J465">
        <v>4120</v>
      </c>
      <c r="K465">
        <v>0</v>
      </c>
      <c r="L465">
        <v>1560</v>
      </c>
      <c r="M465">
        <v>982</v>
      </c>
      <c r="N465">
        <v>578</v>
      </c>
      <c r="O465">
        <v>40000</v>
      </c>
      <c r="P465">
        <v>1302</v>
      </c>
      <c r="Q465">
        <v>174</v>
      </c>
      <c r="R465">
        <v>91</v>
      </c>
      <c r="S465">
        <v>150</v>
      </c>
      <c r="T465" t="s">
        <v>886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3828</v>
      </c>
      <c r="B466">
        <v>1980</v>
      </c>
      <c r="C466" t="s">
        <v>191</v>
      </c>
      <c r="D466" t="s">
        <v>888</v>
      </c>
      <c r="E466" t="str">
        <f t="shared" si="7"/>
        <v>City of Nevada City</v>
      </c>
      <c r="F466">
        <v>1895</v>
      </c>
      <c r="G466" t="s">
        <v>3829</v>
      </c>
      <c r="H466">
        <v>2431</v>
      </c>
      <c r="I466">
        <v>0</v>
      </c>
      <c r="J466">
        <v>0</v>
      </c>
      <c r="K466">
        <v>2431</v>
      </c>
      <c r="L466">
        <v>1059</v>
      </c>
      <c r="M466">
        <v>659</v>
      </c>
      <c r="N466">
        <v>400</v>
      </c>
      <c r="O466">
        <v>68600</v>
      </c>
      <c r="P466">
        <v>897</v>
      </c>
      <c r="Q466">
        <v>149</v>
      </c>
      <c r="R466">
        <v>70</v>
      </c>
      <c r="S466">
        <v>28</v>
      </c>
      <c r="T466" t="s">
        <v>888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3830</v>
      </c>
      <c r="B467">
        <v>1980</v>
      </c>
      <c r="C467" t="s">
        <v>191</v>
      </c>
      <c r="D467" t="s">
        <v>890</v>
      </c>
      <c r="E467" t="str">
        <f t="shared" si="7"/>
        <v>City of Newark</v>
      </c>
      <c r="F467">
        <v>1900</v>
      </c>
      <c r="G467" t="s">
        <v>3831</v>
      </c>
      <c r="H467">
        <v>32126</v>
      </c>
      <c r="I467">
        <v>32126</v>
      </c>
      <c r="J467">
        <v>0</v>
      </c>
      <c r="K467">
        <v>0</v>
      </c>
      <c r="L467">
        <v>9216</v>
      </c>
      <c r="M467">
        <v>7125</v>
      </c>
      <c r="N467">
        <v>2091</v>
      </c>
      <c r="O467">
        <v>87500</v>
      </c>
      <c r="P467">
        <v>8558</v>
      </c>
      <c r="Q467">
        <v>636</v>
      </c>
      <c r="R467">
        <v>249</v>
      </c>
      <c r="S467">
        <v>17</v>
      </c>
      <c r="T467" t="s">
        <v>890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3832</v>
      </c>
      <c r="B468">
        <v>1980</v>
      </c>
      <c r="C468" t="s">
        <v>191</v>
      </c>
      <c r="D468" t="s">
        <v>3833</v>
      </c>
      <c r="E468" t="str">
        <f t="shared" si="7"/>
        <v>City of Newhall</v>
      </c>
      <c r="F468">
        <v>1905</v>
      </c>
      <c r="G468" t="s">
        <v>3834</v>
      </c>
      <c r="H468">
        <v>12029</v>
      </c>
      <c r="I468">
        <v>12029</v>
      </c>
      <c r="J468">
        <v>0</v>
      </c>
      <c r="K468">
        <v>0</v>
      </c>
      <c r="L468">
        <v>4179</v>
      </c>
      <c r="M468">
        <v>2549</v>
      </c>
      <c r="N468">
        <v>1630</v>
      </c>
      <c r="O468">
        <v>102500</v>
      </c>
      <c r="P468">
        <v>3134</v>
      </c>
      <c r="Q468">
        <v>441</v>
      </c>
      <c r="R468">
        <v>619</v>
      </c>
      <c r="S468">
        <v>329</v>
      </c>
      <c r="T468" t="s">
        <v>3833</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3835</v>
      </c>
      <c r="B469">
        <v>1980</v>
      </c>
      <c r="C469" t="s">
        <v>191</v>
      </c>
      <c r="D469" t="s">
        <v>892</v>
      </c>
      <c r="E469" t="str">
        <f t="shared" si="7"/>
        <v>City of Newman</v>
      </c>
      <c r="F469">
        <v>1910</v>
      </c>
      <c r="G469" t="s">
        <v>3836</v>
      </c>
      <c r="H469">
        <v>2785</v>
      </c>
      <c r="I469">
        <v>0</v>
      </c>
      <c r="J469">
        <v>2785</v>
      </c>
      <c r="K469">
        <v>0</v>
      </c>
      <c r="L469">
        <v>1007</v>
      </c>
      <c r="M469">
        <v>631</v>
      </c>
      <c r="N469">
        <v>376</v>
      </c>
      <c r="O469">
        <v>43600</v>
      </c>
      <c r="P469">
        <v>892</v>
      </c>
      <c r="Q469">
        <v>80</v>
      </c>
      <c r="R469">
        <v>32</v>
      </c>
      <c r="S469">
        <v>27</v>
      </c>
      <c r="T469" t="s">
        <v>892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3837</v>
      </c>
      <c r="B470">
        <v>1980</v>
      </c>
      <c r="C470" t="s">
        <v>191</v>
      </c>
      <c r="D470" t="s">
        <v>894</v>
      </c>
      <c r="E470" t="str">
        <f t="shared" si="7"/>
        <v>City of Newport Beach</v>
      </c>
      <c r="F470">
        <v>1915</v>
      </c>
      <c r="G470" t="s">
        <v>3838</v>
      </c>
      <c r="H470">
        <v>62556</v>
      </c>
      <c r="I470">
        <v>62556</v>
      </c>
      <c r="J470">
        <v>0</v>
      </c>
      <c r="K470">
        <v>0</v>
      </c>
      <c r="L470">
        <v>27820</v>
      </c>
      <c r="M470">
        <v>14888</v>
      </c>
      <c r="N470">
        <v>12932</v>
      </c>
      <c r="O470">
        <v>200100</v>
      </c>
      <c r="P470">
        <v>22641</v>
      </c>
      <c r="Q470">
        <v>4419</v>
      </c>
      <c r="R470">
        <v>3151</v>
      </c>
      <c r="S470">
        <v>729</v>
      </c>
      <c r="T470" t="s">
        <v>894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3839</v>
      </c>
      <c r="B471">
        <v>1980</v>
      </c>
      <c r="C471" t="s">
        <v>191</v>
      </c>
      <c r="D471" t="s">
        <v>3840</v>
      </c>
      <c r="E471" t="str">
        <f t="shared" si="7"/>
        <v>City of Niland</v>
      </c>
      <c r="F471">
        <v>1916</v>
      </c>
      <c r="G471" t="s">
        <v>3841</v>
      </c>
      <c r="H471">
        <v>1042</v>
      </c>
      <c r="I471">
        <v>0</v>
      </c>
      <c r="J471">
        <v>0</v>
      </c>
      <c r="K471">
        <v>1042</v>
      </c>
      <c r="L471">
        <v>434</v>
      </c>
      <c r="M471">
        <v>284</v>
      </c>
      <c r="N471">
        <v>150</v>
      </c>
      <c r="O471">
        <v>21000</v>
      </c>
      <c r="P471">
        <v>235</v>
      </c>
      <c r="Q471">
        <v>28</v>
      </c>
      <c r="R471">
        <v>9</v>
      </c>
      <c r="S471">
        <v>218</v>
      </c>
      <c r="T471" t="s">
        <v>3840</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3842</v>
      </c>
      <c r="B472">
        <v>1980</v>
      </c>
      <c r="C472" t="s">
        <v>191</v>
      </c>
      <c r="D472" t="s">
        <v>3843</v>
      </c>
      <c r="E472" t="str">
        <f t="shared" si="7"/>
        <v>City of Nipomo</v>
      </c>
      <c r="F472">
        <v>1918</v>
      </c>
      <c r="G472" t="s">
        <v>3844</v>
      </c>
      <c r="H472">
        <v>5247</v>
      </c>
      <c r="I472">
        <v>0</v>
      </c>
      <c r="J472">
        <v>5247</v>
      </c>
      <c r="K472">
        <v>0</v>
      </c>
      <c r="L472">
        <v>1711</v>
      </c>
      <c r="M472">
        <v>1310</v>
      </c>
      <c r="N472">
        <v>401</v>
      </c>
      <c r="O472">
        <v>72100</v>
      </c>
      <c r="P472">
        <v>1224</v>
      </c>
      <c r="Q472">
        <v>111</v>
      </c>
      <c r="R472">
        <v>9</v>
      </c>
      <c r="S472">
        <v>436</v>
      </c>
      <c r="T472" t="s">
        <v>3843</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3845</v>
      </c>
      <c r="B473">
        <v>1980</v>
      </c>
      <c r="C473" t="s">
        <v>191</v>
      </c>
      <c r="D473" t="s">
        <v>896</v>
      </c>
      <c r="E473" t="str">
        <f t="shared" si="7"/>
        <v>City of Norco</v>
      </c>
      <c r="F473">
        <v>1919</v>
      </c>
      <c r="G473" t="s">
        <v>3846</v>
      </c>
      <c r="H473">
        <v>21126</v>
      </c>
      <c r="I473">
        <v>21126</v>
      </c>
      <c r="J473">
        <v>0</v>
      </c>
      <c r="K473">
        <v>0</v>
      </c>
      <c r="L473">
        <v>5910</v>
      </c>
      <c r="M473">
        <v>5067</v>
      </c>
      <c r="N473">
        <v>843</v>
      </c>
      <c r="O473">
        <v>91700</v>
      </c>
      <c r="P473">
        <v>5389</v>
      </c>
      <c r="Q473">
        <v>176</v>
      </c>
      <c r="R473">
        <v>13</v>
      </c>
      <c r="S473">
        <v>518</v>
      </c>
      <c r="T473" t="s">
        <v>896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3847</v>
      </c>
      <c r="B474">
        <v>1980</v>
      </c>
      <c r="C474" t="s">
        <v>191</v>
      </c>
      <c r="D474" t="s">
        <v>3848</v>
      </c>
      <c r="E474" t="str">
        <f t="shared" si="7"/>
        <v>City of North Auburn</v>
      </c>
      <c r="F474">
        <v>1924</v>
      </c>
      <c r="G474" t="s">
        <v>3849</v>
      </c>
      <c r="H474">
        <v>7619</v>
      </c>
      <c r="I474">
        <v>0</v>
      </c>
      <c r="J474">
        <v>7619</v>
      </c>
      <c r="K474">
        <v>0</v>
      </c>
      <c r="L474">
        <v>3170</v>
      </c>
      <c r="M474">
        <v>2143</v>
      </c>
      <c r="N474">
        <v>1027</v>
      </c>
      <c r="O474">
        <v>69000</v>
      </c>
      <c r="P474">
        <v>2007</v>
      </c>
      <c r="Q474">
        <v>577</v>
      </c>
      <c r="R474">
        <v>175</v>
      </c>
      <c r="S474">
        <v>640</v>
      </c>
      <c r="T474" t="s">
        <v>3848</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3850</v>
      </c>
      <c r="B475">
        <v>1980</v>
      </c>
      <c r="C475" t="s">
        <v>191</v>
      </c>
      <c r="D475" t="s">
        <v>3851</v>
      </c>
      <c r="E475" t="str">
        <f t="shared" si="7"/>
        <v>City of North Edwards</v>
      </c>
      <c r="F475">
        <v>1925</v>
      </c>
      <c r="G475" t="s">
        <v>3852</v>
      </c>
      <c r="H475">
        <v>1107</v>
      </c>
      <c r="I475">
        <v>0</v>
      </c>
      <c r="J475">
        <v>0</v>
      </c>
      <c r="K475">
        <v>1107</v>
      </c>
      <c r="L475">
        <v>402</v>
      </c>
      <c r="M475">
        <v>276</v>
      </c>
      <c r="N475">
        <v>126</v>
      </c>
      <c r="O475">
        <v>39600</v>
      </c>
      <c r="P475">
        <v>279</v>
      </c>
      <c r="Q475">
        <v>53</v>
      </c>
      <c r="R475">
        <v>39</v>
      </c>
      <c r="S475">
        <v>75</v>
      </c>
      <c r="T475" t="s">
        <v>3851</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3853</v>
      </c>
      <c r="B476">
        <v>1980</v>
      </c>
      <c r="C476" t="s">
        <v>191</v>
      </c>
      <c r="D476" t="s">
        <v>3854</v>
      </c>
      <c r="E476" t="str">
        <f t="shared" si="7"/>
        <v>City of North Fair Oaks</v>
      </c>
      <c r="F476">
        <v>1927</v>
      </c>
      <c r="G476" t="s">
        <v>3855</v>
      </c>
      <c r="H476">
        <v>10308</v>
      </c>
      <c r="I476">
        <v>10308</v>
      </c>
      <c r="J476">
        <v>0</v>
      </c>
      <c r="K476">
        <v>0</v>
      </c>
      <c r="L476">
        <v>3599</v>
      </c>
      <c r="M476">
        <v>1726</v>
      </c>
      <c r="N476">
        <v>1873</v>
      </c>
      <c r="O476">
        <v>88100</v>
      </c>
      <c r="P476">
        <v>2623</v>
      </c>
      <c r="Q476">
        <v>704</v>
      </c>
      <c r="R476">
        <v>254</v>
      </c>
      <c r="S476">
        <v>153</v>
      </c>
      <c r="T476" t="s">
        <v>3854</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3856</v>
      </c>
      <c r="B477">
        <v>1980</v>
      </c>
      <c r="C477" t="s">
        <v>191</v>
      </c>
      <c r="D477" t="s">
        <v>3857</v>
      </c>
      <c r="E477" t="str">
        <f t="shared" si="7"/>
        <v>City of North Highlands</v>
      </c>
      <c r="F477">
        <v>1935</v>
      </c>
      <c r="G477" t="s">
        <v>3858</v>
      </c>
      <c r="H477">
        <v>37825</v>
      </c>
      <c r="I477">
        <v>37825</v>
      </c>
      <c r="J477">
        <v>0</v>
      </c>
      <c r="K477">
        <v>0</v>
      </c>
      <c r="L477">
        <v>13108</v>
      </c>
      <c r="M477">
        <v>7416</v>
      </c>
      <c r="N477">
        <v>5692</v>
      </c>
      <c r="O477">
        <v>48300</v>
      </c>
      <c r="P477">
        <v>10584</v>
      </c>
      <c r="Q477">
        <v>1130</v>
      </c>
      <c r="R477">
        <v>1400</v>
      </c>
      <c r="S477">
        <v>872</v>
      </c>
      <c r="T477" t="s">
        <v>3857</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3859</v>
      </c>
      <c r="B478">
        <v>1980</v>
      </c>
      <c r="C478" t="s">
        <v>191</v>
      </c>
      <c r="D478" t="s">
        <v>898</v>
      </c>
      <c r="E478" t="str">
        <f t="shared" si="7"/>
        <v>City of Norwalk</v>
      </c>
      <c r="F478">
        <v>1950</v>
      </c>
      <c r="G478" t="s">
        <v>3860</v>
      </c>
      <c r="H478">
        <v>85286</v>
      </c>
      <c r="I478">
        <v>85286</v>
      </c>
      <c r="J478">
        <v>0</v>
      </c>
      <c r="K478">
        <v>0</v>
      </c>
      <c r="L478">
        <v>25202</v>
      </c>
      <c r="M478">
        <v>17149</v>
      </c>
      <c r="N478">
        <v>8053</v>
      </c>
      <c r="O478">
        <v>66500</v>
      </c>
      <c r="P478">
        <v>21288</v>
      </c>
      <c r="Q478">
        <v>1504</v>
      </c>
      <c r="R478">
        <v>2640</v>
      </c>
      <c r="S478">
        <v>395</v>
      </c>
      <c r="T478" t="s">
        <v>898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3861</v>
      </c>
      <c r="B479">
        <v>1980</v>
      </c>
      <c r="C479" t="s">
        <v>191</v>
      </c>
      <c r="D479" t="s">
        <v>900</v>
      </c>
      <c r="E479" t="str">
        <f t="shared" si="7"/>
        <v>City of Novato</v>
      </c>
      <c r="F479">
        <v>1955</v>
      </c>
      <c r="G479" t="s">
        <v>3862</v>
      </c>
      <c r="H479">
        <v>43916</v>
      </c>
      <c r="I479">
        <v>43916</v>
      </c>
      <c r="J479">
        <v>0</v>
      </c>
      <c r="K479">
        <v>0</v>
      </c>
      <c r="L479">
        <v>15493</v>
      </c>
      <c r="M479">
        <v>9399</v>
      </c>
      <c r="N479">
        <v>6094</v>
      </c>
      <c r="O479">
        <v>130800</v>
      </c>
      <c r="P479">
        <v>12998</v>
      </c>
      <c r="Q479">
        <v>1062</v>
      </c>
      <c r="R479">
        <v>1379</v>
      </c>
      <c r="S479">
        <v>529</v>
      </c>
      <c r="T479" t="s">
        <v>900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3863</v>
      </c>
      <c r="B480">
        <v>1980</v>
      </c>
      <c r="C480" t="s">
        <v>191</v>
      </c>
      <c r="D480" t="s">
        <v>3864</v>
      </c>
      <c r="E480" t="str">
        <f t="shared" si="7"/>
        <v>City of Nuevo</v>
      </c>
      <c r="F480">
        <v>1957</v>
      </c>
      <c r="G480" t="s">
        <v>3865</v>
      </c>
      <c r="H480">
        <v>1628</v>
      </c>
      <c r="I480">
        <v>0</v>
      </c>
      <c r="J480">
        <v>0</v>
      </c>
      <c r="K480">
        <v>1628</v>
      </c>
      <c r="L480">
        <v>549</v>
      </c>
      <c r="M480">
        <v>476</v>
      </c>
      <c r="N480">
        <v>73</v>
      </c>
      <c r="O480">
        <v>72200</v>
      </c>
      <c r="P480">
        <v>473</v>
      </c>
      <c r="Q480">
        <v>15</v>
      </c>
      <c r="R480">
        <v>1</v>
      </c>
      <c r="S480">
        <v>118</v>
      </c>
      <c r="T480" t="s">
        <v>3864</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3866</v>
      </c>
      <c r="B481">
        <v>1980</v>
      </c>
      <c r="C481" t="s">
        <v>191</v>
      </c>
      <c r="D481" t="s">
        <v>902</v>
      </c>
      <c r="E481" t="str">
        <f t="shared" si="7"/>
        <v>City of Oakdale</v>
      </c>
      <c r="F481">
        <v>1965</v>
      </c>
      <c r="G481" t="s">
        <v>3867</v>
      </c>
      <c r="H481">
        <v>8474</v>
      </c>
      <c r="I481">
        <v>0</v>
      </c>
      <c r="J481">
        <v>8474</v>
      </c>
      <c r="K481">
        <v>0</v>
      </c>
      <c r="L481">
        <v>3237</v>
      </c>
      <c r="M481">
        <v>1938</v>
      </c>
      <c r="N481">
        <v>1299</v>
      </c>
      <c r="O481">
        <v>54000</v>
      </c>
      <c r="P481">
        <v>2748</v>
      </c>
      <c r="Q481">
        <v>384</v>
      </c>
      <c r="R481">
        <v>249</v>
      </c>
      <c r="S481">
        <v>83</v>
      </c>
      <c r="T481" t="s">
        <v>902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3868</v>
      </c>
      <c r="B482">
        <v>1980</v>
      </c>
      <c r="C482" t="s">
        <v>191</v>
      </c>
      <c r="D482" t="s">
        <v>3869</v>
      </c>
      <c r="E482" t="str">
        <f t="shared" si="7"/>
        <v>City of Oakhurst</v>
      </c>
      <c r="F482">
        <v>1967</v>
      </c>
      <c r="G482" t="s">
        <v>3870</v>
      </c>
      <c r="H482">
        <v>1959</v>
      </c>
      <c r="I482">
        <v>0</v>
      </c>
      <c r="J482">
        <v>0</v>
      </c>
      <c r="K482">
        <v>1959</v>
      </c>
      <c r="L482">
        <v>755</v>
      </c>
      <c r="M482">
        <v>568</v>
      </c>
      <c r="N482">
        <v>187</v>
      </c>
      <c r="O482">
        <v>71800</v>
      </c>
      <c r="P482">
        <v>539</v>
      </c>
      <c r="Q482">
        <v>112</v>
      </c>
      <c r="R482">
        <v>58</v>
      </c>
      <c r="S482">
        <v>138</v>
      </c>
      <c r="T482" t="s">
        <v>3869</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3871</v>
      </c>
      <c r="B483">
        <v>1980</v>
      </c>
      <c r="C483" t="s">
        <v>191</v>
      </c>
      <c r="D483" t="s">
        <v>904</v>
      </c>
      <c r="E483" t="str">
        <f t="shared" si="7"/>
        <v>City of Oakland</v>
      </c>
      <c r="F483">
        <v>1970</v>
      </c>
      <c r="G483" t="s">
        <v>3872</v>
      </c>
      <c r="H483">
        <v>339337</v>
      </c>
      <c r="I483">
        <v>339337</v>
      </c>
      <c r="J483">
        <v>0</v>
      </c>
      <c r="K483">
        <v>0</v>
      </c>
      <c r="L483">
        <v>141657</v>
      </c>
      <c r="M483">
        <v>60805</v>
      </c>
      <c r="N483">
        <v>80852</v>
      </c>
      <c r="O483">
        <v>67600</v>
      </c>
      <c r="P483">
        <v>90706</v>
      </c>
      <c r="Q483">
        <v>30311</v>
      </c>
      <c r="R483">
        <v>29012</v>
      </c>
      <c r="S483">
        <v>183</v>
      </c>
      <c r="T483" t="s">
        <v>904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3873</v>
      </c>
      <c r="B484">
        <v>1980</v>
      </c>
      <c r="C484" t="s">
        <v>191</v>
      </c>
      <c r="D484" t="s">
        <v>906</v>
      </c>
      <c r="E484" t="str">
        <f t="shared" si="7"/>
        <v>City of Oakley</v>
      </c>
      <c r="F484">
        <v>1975</v>
      </c>
      <c r="G484" t="s">
        <v>3874</v>
      </c>
      <c r="H484">
        <v>2816</v>
      </c>
      <c r="I484">
        <v>0</v>
      </c>
      <c r="J484">
        <v>2816</v>
      </c>
      <c r="K484">
        <v>0</v>
      </c>
      <c r="L484">
        <v>938</v>
      </c>
      <c r="M484">
        <v>653</v>
      </c>
      <c r="N484">
        <v>285</v>
      </c>
      <c r="O484">
        <v>63500</v>
      </c>
      <c r="P484">
        <v>881</v>
      </c>
      <c r="Q484">
        <v>86</v>
      </c>
      <c r="R484">
        <v>11</v>
      </c>
      <c r="S484">
        <v>14</v>
      </c>
      <c r="T484" t="s">
        <v>906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3875</v>
      </c>
      <c r="B485">
        <v>1980</v>
      </c>
      <c r="C485" t="s">
        <v>191</v>
      </c>
      <c r="D485" t="s">
        <v>3876</v>
      </c>
      <c r="E485" t="str">
        <f t="shared" si="7"/>
        <v>City of Oak View</v>
      </c>
      <c r="F485">
        <v>1980</v>
      </c>
      <c r="G485" t="s">
        <v>3877</v>
      </c>
      <c r="H485">
        <v>4671</v>
      </c>
      <c r="I485">
        <v>0</v>
      </c>
      <c r="J485">
        <v>4671</v>
      </c>
      <c r="K485">
        <v>0</v>
      </c>
      <c r="L485">
        <v>1612</v>
      </c>
      <c r="M485">
        <v>1169</v>
      </c>
      <c r="N485">
        <v>443</v>
      </c>
      <c r="O485">
        <v>79600</v>
      </c>
      <c r="P485">
        <v>1512</v>
      </c>
      <c r="Q485">
        <v>69</v>
      </c>
      <c r="R485">
        <v>0</v>
      </c>
      <c r="S485">
        <v>105</v>
      </c>
      <c r="T485" t="s">
        <v>3876</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3878</v>
      </c>
      <c r="B486">
        <v>1980</v>
      </c>
      <c r="C486" t="s">
        <v>191</v>
      </c>
      <c r="D486" t="s">
        <v>3879</v>
      </c>
      <c r="E486" t="str">
        <f t="shared" si="7"/>
        <v>City of Oceano</v>
      </c>
      <c r="F486">
        <v>1985</v>
      </c>
      <c r="G486" t="s">
        <v>3880</v>
      </c>
      <c r="H486">
        <v>4478</v>
      </c>
      <c r="I486">
        <v>0</v>
      </c>
      <c r="J486">
        <v>4478</v>
      </c>
      <c r="K486">
        <v>0</v>
      </c>
      <c r="L486">
        <v>1585</v>
      </c>
      <c r="M486">
        <v>995</v>
      </c>
      <c r="N486">
        <v>590</v>
      </c>
      <c r="O486">
        <v>56800</v>
      </c>
      <c r="P486">
        <v>1176</v>
      </c>
      <c r="Q486">
        <v>204</v>
      </c>
      <c r="R486">
        <v>19</v>
      </c>
      <c r="S486">
        <v>372</v>
      </c>
      <c r="T486" t="s">
        <v>3879</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3881</v>
      </c>
      <c r="B487">
        <v>1980</v>
      </c>
      <c r="C487" t="s">
        <v>191</v>
      </c>
      <c r="D487" t="s">
        <v>908</v>
      </c>
      <c r="E487" t="str">
        <f t="shared" si="7"/>
        <v>City of Oceanside</v>
      </c>
      <c r="F487">
        <v>1990</v>
      </c>
      <c r="G487" t="s">
        <v>3882</v>
      </c>
      <c r="H487">
        <v>76698</v>
      </c>
      <c r="I487">
        <v>76698</v>
      </c>
      <c r="J487">
        <v>0</v>
      </c>
      <c r="K487">
        <v>0</v>
      </c>
      <c r="L487">
        <v>29022</v>
      </c>
      <c r="M487">
        <v>16066</v>
      </c>
      <c r="N487">
        <v>12956</v>
      </c>
      <c r="O487">
        <v>75300</v>
      </c>
      <c r="P487">
        <v>20905</v>
      </c>
      <c r="Q487">
        <v>3631</v>
      </c>
      <c r="R487">
        <v>5506</v>
      </c>
      <c r="S487">
        <v>2567</v>
      </c>
      <c r="T487" t="s">
        <v>908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3883</v>
      </c>
      <c r="B488">
        <v>1980</v>
      </c>
      <c r="C488" t="s">
        <v>191</v>
      </c>
      <c r="D488" t="s">
        <v>3884</v>
      </c>
      <c r="E488" t="str">
        <f t="shared" si="7"/>
        <v>City of Oildale</v>
      </c>
      <c r="F488">
        <v>1992</v>
      </c>
      <c r="G488" t="s">
        <v>3885</v>
      </c>
      <c r="H488">
        <v>23382</v>
      </c>
      <c r="I488">
        <v>23382</v>
      </c>
      <c r="J488">
        <v>0</v>
      </c>
      <c r="K488">
        <v>0</v>
      </c>
      <c r="L488">
        <v>9539</v>
      </c>
      <c r="M488">
        <v>5508</v>
      </c>
      <c r="N488">
        <v>4031</v>
      </c>
      <c r="O488">
        <v>48300</v>
      </c>
      <c r="P488">
        <v>7138</v>
      </c>
      <c r="Q488">
        <v>1555</v>
      </c>
      <c r="R488">
        <v>426</v>
      </c>
      <c r="S488">
        <v>1061</v>
      </c>
      <c r="T488" t="s">
        <v>3884</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3886</v>
      </c>
      <c r="B489">
        <v>1980</v>
      </c>
      <c r="C489" t="s">
        <v>191</v>
      </c>
      <c r="D489" t="s">
        <v>910</v>
      </c>
      <c r="E489" t="str">
        <f t="shared" si="7"/>
        <v>City of Ojai</v>
      </c>
      <c r="F489">
        <v>1995</v>
      </c>
      <c r="G489" t="s">
        <v>3887</v>
      </c>
      <c r="H489">
        <v>6816</v>
      </c>
      <c r="I489">
        <v>0</v>
      </c>
      <c r="J489">
        <v>6816</v>
      </c>
      <c r="K489">
        <v>0</v>
      </c>
      <c r="L489">
        <v>2585</v>
      </c>
      <c r="M489">
        <v>1615</v>
      </c>
      <c r="N489">
        <v>970</v>
      </c>
      <c r="O489">
        <v>86000</v>
      </c>
      <c r="P489">
        <v>2209</v>
      </c>
      <c r="Q489">
        <v>294</v>
      </c>
      <c r="R489">
        <v>164</v>
      </c>
      <c r="S489">
        <v>2</v>
      </c>
      <c r="T489" t="s">
        <v>910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3888</v>
      </c>
      <c r="B490">
        <v>1980</v>
      </c>
      <c r="C490" t="s">
        <v>191</v>
      </c>
      <c r="D490" t="s">
        <v>3889</v>
      </c>
      <c r="E490" t="str">
        <f t="shared" si="7"/>
        <v>City of Olivehurst</v>
      </c>
      <c r="F490">
        <v>2000</v>
      </c>
      <c r="G490" t="s">
        <v>3890</v>
      </c>
      <c r="H490">
        <v>8929</v>
      </c>
      <c r="I490">
        <v>8929</v>
      </c>
      <c r="J490">
        <v>0</v>
      </c>
      <c r="K490">
        <v>0</v>
      </c>
      <c r="L490">
        <v>2966</v>
      </c>
      <c r="M490">
        <v>2054</v>
      </c>
      <c r="N490">
        <v>912</v>
      </c>
      <c r="O490">
        <v>39600</v>
      </c>
      <c r="P490">
        <v>2388</v>
      </c>
      <c r="Q490">
        <v>316</v>
      </c>
      <c r="R490">
        <v>156</v>
      </c>
      <c r="S490">
        <v>386</v>
      </c>
      <c r="T490" t="s">
        <v>3889</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3891</v>
      </c>
      <c r="B491">
        <v>1980</v>
      </c>
      <c r="C491" t="s">
        <v>191</v>
      </c>
      <c r="D491" t="s">
        <v>912</v>
      </c>
      <c r="E491" t="str">
        <f t="shared" si="7"/>
        <v>City of Ontario</v>
      </c>
      <c r="F491">
        <v>2005</v>
      </c>
      <c r="G491" t="s">
        <v>3892</v>
      </c>
      <c r="H491">
        <v>88820</v>
      </c>
      <c r="I491">
        <v>88820</v>
      </c>
      <c r="J491">
        <v>0</v>
      </c>
      <c r="K491">
        <v>0</v>
      </c>
      <c r="L491">
        <v>29376</v>
      </c>
      <c r="M491">
        <v>19052</v>
      </c>
      <c r="N491">
        <v>10324</v>
      </c>
      <c r="O491">
        <v>66900</v>
      </c>
      <c r="P491">
        <v>23869</v>
      </c>
      <c r="Q491">
        <v>3863</v>
      </c>
      <c r="R491">
        <v>2017</v>
      </c>
      <c r="S491">
        <v>1582</v>
      </c>
      <c r="T491" t="s">
        <v>912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3893</v>
      </c>
      <c r="B492">
        <v>1980</v>
      </c>
      <c r="C492" t="s">
        <v>191</v>
      </c>
      <c r="D492" t="s">
        <v>3894</v>
      </c>
      <c r="E492" t="str">
        <f t="shared" si="7"/>
        <v>City of Opal Cliffs</v>
      </c>
      <c r="F492">
        <v>2010</v>
      </c>
      <c r="G492" t="s">
        <v>3895</v>
      </c>
      <c r="H492">
        <v>5041</v>
      </c>
      <c r="I492">
        <v>5041</v>
      </c>
      <c r="J492">
        <v>0</v>
      </c>
      <c r="K492">
        <v>0</v>
      </c>
      <c r="L492">
        <v>2509</v>
      </c>
      <c r="M492">
        <v>1427</v>
      </c>
      <c r="N492">
        <v>1082</v>
      </c>
      <c r="O492">
        <v>85700</v>
      </c>
      <c r="P492">
        <v>1737</v>
      </c>
      <c r="Q492">
        <v>315</v>
      </c>
      <c r="R492">
        <v>85</v>
      </c>
      <c r="S492">
        <v>584</v>
      </c>
      <c r="T492" t="s">
        <v>3894</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3896</v>
      </c>
      <c r="B493">
        <v>1980</v>
      </c>
      <c r="C493" t="s">
        <v>191</v>
      </c>
      <c r="D493" t="s">
        <v>914</v>
      </c>
      <c r="E493" t="str">
        <f t="shared" si="7"/>
        <v>City of Orange</v>
      </c>
      <c r="F493">
        <v>2015</v>
      </c>
      <c r="G493" t="s">
        <v>3897</v>
      </c>
      <c r="H493">
        <v>91788</v>
      </c>
      <c r="I493">
        <v>91788</v>
      </c>
      <c r="J493">
        <v>0</v>
      </c>
      <c r="K493">
        <v>0</v>
      </c>
      <c r="L493">
        <v>31708</v>
      </c>
      <c r="M493">
        <v>18854</v>
      </c>
      <c r="N493">
        <v>12854</v>
      </c>
      <c r="O493">
        <v>99900</v>
      </c>
      <c r="P493">
        <v>23996</v>
      </c>
      <c r="Q493">
        <v>3468</v>
      </c>
      <c r="R493">
        <v>4264</v>
      </c>
      <c r="S493">
        <v>1149</v>
      </c>
      <c r="T493" t="s">
        <v>914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3898</v>
      </c>
      <c r="B494">
        <v>1980</v>
      </c>
      <c r="C494" t="s">
        <v>191</v>
      </c>
      <c r="D494" t="s">
        <v>916</v>
      </c>
      <c r="E494" t="str">
        <f t="shared" si="7"/>
        <v>City of Orange Cove</v>
      </c>
      <c r="F494">
        <v>2020</v>
      </c>
      <c r="G494" t="s">
        <v>3899</v>
      </c>
      <c r="H494">
        <v>4026</v>
      </c>
      <c r="I494">
        <v>0</v>
      </c>
      <c r="J494">
        <v>4026</v>
      </c>
      <c r="K494">
        <v>0</v>
      </c>
      <c r="L494">
        <v>1097</v>
      </c>
      <c r="M494">
        <v>661</v>
      </c>
      <c r="N494">
        <v>436</v>
      </c>
      <c r="O494">
        <v>33700</v>
      </c>
      <c r="P494">
        <v>958</v>
      </c>
      <c r="Q494">
        <v>124</v>
      </c>
      <c r="R494">
        <v>57</v>
      </c>
      <c r="S494">
        <v>3</v>
      </c>
      <c r="T494" t="s">
        <v>916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3900</v>
      </c>
      <c r="B495">
        <v>1980</v>
      </c>
      <c r="C495" t="s">
        <v>191</v>
      </c>
      <c r="D495" t="s">
        <v>3901</v>
      </c>
      <c r="E495" t="str">
        <f t="shared" si="7"/>
        <v>City of Orangevale</v>
      </c>
      <c r="F495">
        <v>2022</v>
      </c>
      <c r="G495" t="s">
        <v>3902</v>
      </c>
      <c r="H495">
        <v>20585</v>
      </c>
      <c r="I495">
        <v>20585</v>
      </c>
      <c r="J495">
        <v>0</v>
      </c>
      <c r="K495">
        <v>0</v>
      </c>
      <c r="L495">
        <v>6869</v>
      </c>
      <c r="M495">
        <v>5478</v>
      </c>
      <c r="N495">
        <v>1391</v>
      </c>
      <c r="O495">
        <v>68900</v>
      </c>
      <c r="P495">
        <v>6398</v>
      </c>
      <c r="Q495">
        <v>291</v>
      </c>
      <c r="R495">
        <v>173</v>
      </c>
      <c r="S495">
        <v>353</v>
      </c>
      <c r="T495" t="s">
        <v>3901</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3903</v>
      </c>
      <c r="B496">
        <v>1980</v>
      </c>
      <c r="C496" t="s">
        <v>191</v>
      </c>
      <c r="D496" t="s">
        <v>918</v>
      </c>
      <c r="E496" t="str">
        <f t="shared" si="7"/>
        <v>City of Orinda</v>
      </c>
      <c r="F496">
        <v>2030</v>
      </c>
      <c r="G496" t="s">
        <v>3904</v>
      </c>
      <c r="H496">
        <v>16825</v>
      </c>
      <c r="I496">
        <v>16825</v>
      </c>
      <c r="J496">
        <v>0</v>
      </c>
      <c r="K496">
        <v>0</v>
      </c>
      <c r="L496">
        <v>5871</v>
      </c>
      <c r="M496">
        <v>5417</v>
      </c>
      <c r="N496">
        <v>454</v>
      </c>
      <c r="O496">
        <v>178100</v>
      </c>
      <c r="P496">
        <v>5788</v>
      </c>
      <c r="Q496">
        <v>150</v>
      </c>
      <c r="R496">
        <v>59</v>
      </c>
      <c r="S496">
        <v>2</v>
      </c>
      <c r="T496" t="s">
        <v>918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3905</v>
      </c>
      <c r="B497">
        <v>1980</v>
      </c>
      <c r="C497" t="s">
        <v>191</v>
      </c>
      <c r="D497" t="s">
        <v>920</v>
      </c>
      <c r="E497" t="str">
        <f t="shared" si="7"/>
        <v>City of Orland</v>
      </c>
      <c r="F497">
        <v>2035</v>
      </c>
      <c r="G497" t="s">
        <v>3906</v>
      </c>
      <c r="H497">
        <v>4031</v>
      </c>
      <c r="I497">
        <v>0</v>
      </c>
      <c r="J497">
        <v>4031</v>
      </c>
      <c r="K497">
        <v>0</v>
      </c>
      <c r="L497">
        <v>1572</v>
      </c>
      <c r="M497">
        <v>1009</v>
      </c>
      <c r="N497">
        <v>563</v>
      </c>
      <c r="O497">
        <v>46700</v>
      </c>
      <c r="P497">
        <v>1419</v>
      </c>
      <c r="Q497">
        <v>161</v>
      </c>
      <c r="R497">
        <v>153</v>
      </c>
      <c r="S497">
        <v>15</v>
      </c>
      <c r="T497" t="s">
        <v>920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3907</v>
      </c>
      <c r="B498">
        <v>1980</v>
      </c>
      <c r="C498" t="s">
        <v>191</v>
      </c>
      <c r="D498" t="s">
        <v>3908</v>
      </c>
      <c r="E498" t="str">
        <f t="shared" si="7"/>
        <v>City of Orosi</v>
      </c>
      <c r="F498">
        <v>2040</v>
      </c>
      <c r="G498" t="s">
        <v>3909</v>
      </c>
      <c r="H498">
        <v>4076</v>
      </c>
      <c r="I498">
        <v>0</v>
      </c>
      <c r="J498">
        <v>4076</v>
      </c>
      <c r="K498">
        <v>0</v>
      </c>
      <c r="L498">
        <v>1118</v>
      </c>
      <c r="M498">
        <v>838</v>
      </c>
      <c r="N498">
        <v>280</v>
      </c>
      <c r="O498">
        <v>41200</v>
      </c>
      <c r="P498">
        <v>917</v>
      </c>
      <c r="Q498">
        <v>114</v>
      </c>
      <c r="R498">
        <v>5</v>
      </c>
      <c r="S498">
        <v>117</v>
      </c>
      <c r="T498" t="s">
        <v>3908</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3910</v>
      </c>
      <c r="B499">
        <v>1980</v>
      </c>
      <c r="C499" t="s">
        <v>191</v>
      </c>
      <c r="D499" t="s">
        <v>922</v>
      </c>
      <c r="E499" t="str">
        <f t="shared" si="7"/>
        <v>City of Oroville</v>
      </c>
      <c r="F499">
        <v>2045</v>
      </c>
      <c r="G499" t="s">
        <v>3911</v>
      </c>
      <c r="H499">
        <v>8683</v>
      </c>
      <c r="I499">
        <v>0</v>
      </c>
      <c r="J499">
        <v>8683</v>
      </c>
      <c r="K499">
        <v>0</v>
      </c>
      <c r="L499">
        <v>3753</v>
      </c>
      <c r="M499">
        <v>1908</v>
      </c>
      <c r="N499">
        <v>1845</v>
      </c>
      <c r="O499">
        <v>44300</v>
      </c>
      <c r="P499">
        <v>2684</v>
      </c>
      <c r="Q499">
        <v>696</v>
      </c>
      <c r="R499">
        <v>478</v>
      </c>
      <c r="S499">
        <v>236</v>
      </c>
      <c r="T499" t="s">
        <v>922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3912</v>
      </c>
      <c r="B500">
        <v>1980</v>
      </c>
      <c r="C500" t="s">
        <v>191</v>
      </c>
      <c r="D500" t="s">
        <v>924</v>
      </c>
      <c r="E500" t="str">
        <f t="shared" si="7"/>
        <v>City of Oxnard</v>
      </c>
      <c r="F500">
        <v>2050</v>
      </c>
      <c r="G500" t="s">
        <v>3913</v>
      </c>
      <c r="H500">
        <v>108195</v>
      </c>
      <c r="I500">
        <v>108195</v>
      </c>
      <c r="J500">
        <v>0</v>
      </c>
      <c r="K500">
        <v>0</v>
      </c>
      <c r="L500">
        <v>33087</v>
      </c>
      <c r="M500">
        <v>17785</v>
      </c>
      <c r="N500">
        <v>15302</v>
      </c>
      <c r="O500">
        <v>72000</v>
      </c>
      <c r="P500">
        <v>23329</v>
      </c>
      <c r="Q500">
        <v>5097</v>
      </c>
      <c r="R500">
        <v>4399</v>
      </c>
      <c r="S500">
        <v>2124</v>
      </c>
      <c r="T500" t="s">
        <v>924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3914</v>
      </c>
      <c r="B501">
        <v>1980</v>
      </c>
      <c r="C501" t="s">
        <v>191</v>
      </c>
      <c r="D501" t="s">
        <v>928</v>
      </c>
      <c r="E501" t="str">
        <f t="shared" si="7"/>
        <v>City of Pacifica</v>
      </c>
      <c r="F501">
        <v>2060</v>
      </c>
      <c r="G501" t="s">
        <v>3915</v>
      </c>
      <c r="H501">
        <v>36866</v>
      </c>
      <c r="I501">
        <v>36866</v>
      </c>
      <c r="J501">
        <v>0</v>
      </c>
      <c r="K501">
        <v>0</v>
      </c>
      <c r="L501">
        <v>12733</v>
      </c>
      <c r="M501">
        <v>8653</v>
      </c>
      <c r="N501">
        <v>4080</v>
      </c>
      <c r="O501">
        <v>95200</v>
      </c>
      <c r="P501">
        <v>10750</v>
      </c>
      <c r="Q501">
        <v>1143</v>
      </c>
      <c r="R501">
        <v>1151</v>
      </c>
      <c r="S501">
        <v>87</v>
      </c>
      <c r="T501" t="s">
        <v>928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3916</v>
      </c>
      <c r="B502">
        <v>1980</v>
      </c>
      <c r="C502" t="s">
        <v>191</v>
      </c>
      <c r="D502" t="s">
        <v>926</v>
      </c>
      <c r="E502" t="str">
        <f t="shared" si="7"/>
        <v>City of Pacific Grove</v>
      </c>
      <c r="F502">
        <v>2065</v>
      </c>
      <c r="G502" t="s">
        <v>3917</v>
      </c>
      <c r="H502">
        <v>15755</v>
      </c>
      <c r="I502">
        <v>15755</v>
      </c>
      <c r="J502">
        <v>0</v>
      </c>
      <c r="K502">
        <v>0</v>
      </c>
      <c r="L502">
        <v>7196</v>
      </c>
      <c r="M502">
        <v>3554</v>
      </c>
      <c r="N502">
        <v>3642</v>
      </c>
      <c r="O502">
        <v>94900</v>
      </c>
      <c r="P502">
        <v>5397</v>
      </c>
      <c r="Q502">
        <v>1181</v>
      </c>
      <c r="R502">
        <v>943</v>
      </c>
      <c r="S502">
        <v>102</v>
      </c>
      <c r="T502" t="s">
        <v>926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3918</v>
      </c>
      <c r="B503">
        <v>1980</v>
      </c>
      <c r="C503" t="s">
        <v>191</v>
      </c>
      <c r="D503" t="s">
        <v>3919</v>
      </c>
      <c r="E503" t="str">
        <f t="shared" si="7"/>
        <v>City of Pajaro</v>
      </c>
      <c r="F503">
        <v>2070</v>
      </c>
      <c r="G503" t="s">
        <v>3920</v>
      </c>
      <c r="H503">
        <v>1426</v>
      </c>
      <c r="I503">
        <v>0</v>
      </c>
      <c r="J503">
        <v>0</v>
      </c>
      <c r="K503">
        <v>1426</v>
      </c>
      <c r="L503">
        <v>359</v>
      </c>
      <c r="M503">
        <v>102</v>
      </c>
      <c r="N503">
        <v>257</v>
      </c>
      <c r="O503">
        <v>56800</v>
      </c>
      <c r="P503">
        <v>153</v>
      </c>
      <c r="Q503">
        <v>110</v>
      </c>
      <c r="R503">
        <v>87</v>
      </c>
      <c r="S503">
        <v>33</v>
      </c>
      <c r="T503" t="s">
        <v>3919</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3921</v>
      </c>
      <c r="B504">
        <v>1980</v>
      </c>
      <c r="C504" t="s">
        <v>191</v>
      </c>
      <c r="D504" t="s">
        <v>3922</v>
      </c>
      <c r="E504" t="str">
        <f t="shared" si="7"/>
        <v>City of Palermo</v>
      </c>
      <c r="F504">
        <v>2071</v>
      </c>
      <c r="G504" t="s">
        <v>3923</v>
      </c>
      <c r="H504">
        <v>2572</v>
      </c>
      <c r="I504">
        <v>0</v>
      </c>
      <c r="J504">
        <v>2572</v>
      </c>
      <c r="K504">
        <v>0</v>
      </c>
      <c r="L504">
        <v>968</v>
      </c>
      <c r="M504">
        <v>775</v>
      </c>
      <c r="N504">
        <v>193</v>
      </c>
      <c r="O504">
        <v>35100</v>
      </c>
      <c r="P504">
        <v>542</v>
      </c>
      <c r="Q504">
        <v>55</v>
      </c>
      <c r="R504">
        <v>4</v>
      </c>
      <c r="S504">
        <v>423</v>
      </c>
      <c r="T504" t="s">
        <v>3922</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3924</v>
      </c>
      <c r="B505">
        <v>1980</v>
      </c>
      <c r="C505" t="s">
        <v>191</v>
      </c>
      <c r="D505" t="s">
        <v>934</v>
      </c>
      <c r="E505" t="str">
        <f t="shared" si="7"/>
        <v>City of Palmdale</v>
      </c>
      <c r="F505">
        <v>2072</v>
      </c>
      <c r="G505" t="s">
        <v>3925</v>
      </c>
      <c r="H505">
        <v>12277</v>
      </c>
      <c r="I505">
        <v>0</v>
      </c>
      <c r="J505">
        <v>12277</v>
      </c>
      <c r="K505">
        <v>0</v>
      </c>
      <c r="L505">
        <v>4658</v>
      </c>
      <c r="M505">
        <v>2708</v>
      </c>
      <c r="N505">
        <v>1950</v>
      </c>
      <c r="O505">
        <v>62700</v>
      </c>
      <c r="P505">
        <v>3279</v>
      </c>
      <c r="Q505">
        <v>469</v>
      </c>
      <c r="R505">
        <v>845</v>
      </c>
      <c r="S505">
        <v>387</v>
      </c>
      <c r="T505" t="s">
        <v>934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3926</v>
      </c>
      <c r="B506">
        <v>1980</v>
      </c>
      <c r="C506" t="s">
        <v>191</v>
      </c>
      <c r="D506" t="s">
        <v>3927</v>
      </c>
      <c r="E506" t="str">
        <f t="shared" si="7"/>
        <v>City of Palmdale East</v>
      </c>
      <c r="F506">
        <v>2077</v>
      </c>
      <c r="G506" t="s">
        <v>3928</v>
      </c>
      <c r="H506">
        <v>2920</v>
      </c>
      <c r="I506">
        <v>0</v>
      </c>
      <c r="J506">
        <v>2920</v>
      </c>
      <c r="K506">
        <v>0</v>
      </c>
      <c r="L506">
        <v>872</v>
      </c>
      <c r="M506">
        <v>701</v>
      </c>
      <c r="N506">
        <v>171</v>
      </c>
      <c r="O506">
        <v>59000</v>
      </c>
      <c r="P506">
        <v>885</v>
      </c>
      <c r="Q506">
        <v>30</v>
      </c>
      <c r="R506">
        <v>1</v>
      </c>
      <c r="S506">
        <v>0</v>
      </c>
      <c r="T506" t="s">
        <v>3927</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3929</v>
      </c>
      <c r="B507">
        <v>1980</v>
      </c>
      <c r="C507" t="s">
        <v>191</v>
      </c>
      <c r="D507" t="s">
        <v>930</v>
      </c>
      <c r="E507" t="str">
        <f t="shared" si="7"/>
        <v>City of Palm Desert</v>
      </c>
      <c r="F507">
        <v>2080</v>
      </c>
      <c r="G507" t="s">
        <v>3930</v>
      </c>
      <c r="H507">
        <v>11801</v>
      </c>
      <c r="I507">
        <v>11801</v>
      </c>
      <c r="J507">
        <v>0</v>
      </c>
      <c r="K507">
        <v>0</v>
      </c>
      <c r="L507">
        <v>5246</v>
      </c>
      <c r="M507">
        <v>3459</v>
      </c>
      <c r="N507">
        <v>1787</v>
      </c>
      <c r="O507">
        <v>92100</v>
      </c>
      <c r="P507">
        <v>7598</v>
      </c>
      <c r="Q507">
        <v>1045</v>
      </c>
      <c r="R507">
        <v>686</v>
      </c>
      <c r="S507">
        <v>640</v>
      </c>
      <c r="T507" t="s">
        <v>930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3931</v>
      </c>
      <c r="B508">
        <v>1980</v>
      </c>
      <c r="C508" t="s">
        <v>191</v>
      </c>
      <c r="D508" t="s">
        <v>932</v>
      </c>
      <c r="E508" t="str">
        <f t="shared" si="7"/>
        <v>City of Palm Springs</v>
      </c>
      <c r="F508">
        <v>2085</v>
      </c>
      <c r="G508" t="s">
        <v>3932</v>
      </c>
      <c r="H508">
        <v>32271</v>
      </c>
      <c r="I508">
        <v>32250</v>
      </c>
      <c r="J508">
        <v>0</v>
      </c>
      <c r="K508">
        <v>21</v>
      </c>
      <c r="L508">
        <v>15138</v>
      </c>
      <c r="M508">
        <v>9112</v>
      </c>
      <c r="N508">
        <v>6026</v>
      </c>
      <c r="O508">
        <v>102200</v>
      </c>
      <c r="P508">
        <v>14318</v>
      </c>
      <c r="Q508">
        <v>2589</v>
      </c>
      <c r="R508">
        <v>5022</v>
      </c>
      <c r="S508">
        <v>2114</v>
      </c>
      <c r="T508" t="s">
        <v>932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3933</v>
      </c>
      <c r="B509">
        <v>1980</v>
      </c>
      <c r="C509" t="s">
        <v>191</v>
      </c>
      <c r="D509" t="s">
        <v>936</v>
      </c>
      <c r="E509" t="str">
        <f t="shared" si="7"/>
        <v>City of Palo Alto</v>
      </c>
      <c r="F509">
        <v>2090</v>
      </c>
      <c r="G509" t="s">
        <v>3934</v>
      </c>
      <c r="H509">
        <v>55225</v>
      </c>
      <c r="I509">
        <v>54846</v>
      </c>
      <c r="J509">
        <v>0</v>
      </c>
      <c r="K509">
        <v>379</v>
      </c>
      <c r="L509">
        <v>23041</v>
      </c>
      <c r="M509">
        <v>12733</v>
      </c>
      <c r="N509">
        <v>10308</v>
      </c>
      <c r="O509">
        <v>148900</v>
      </c>
      <c r="P509">
        <v>18440</v>
      </c>
      <c r="Q509">
        <v>1727</v>
      </c>
      <c r="R509">
        <v>3460</v>
      </c>
      <c r="S509">
        <v>112</v>
      </c>
      <c r="T509" t="s">
        <v>936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3935</v>
      </c>
      <c r="B510">
        <v>1980</v>
      </c>
      <c r="C510" t="s">
        <v>191</v>
      </c>
      <c r="D510" t="s">
        <v>938</v>
      </c>
      <c r="E510" t="str">
        <f t="shared" si="7"/>
        <v>City of Palos Verdes Estates</v>
      </c>
      <c r="F510">
        <v>2095</v>
      </c>
      <c r="G510" t="s">
        <v>3936</v>
      </c>
      <c r="H510">
        <v>14376</v>
      </c>
      <c r="I510">
        <v>14376</v>
      </c>
      <c r="J510">
        <v>0</v>
      </c>
      <c r="K510">
        <v>0</v>
      </c>
      <c r="L510">
        <v>4776</v>
      </c>
      <c r="M510">
        <v>4344</v>
      </c>
      <c r="N510">
        <v>432</v>
      </c>
      <c r="O510">
        <v>200100</v>
      </c>
      <c r="P510">
        <v>4593</v>
      </c>
      <c r="Q510">
        <v>141</v>
      </c>
      <c r="R510">
        <v>141</v>
      </c>
      <c r="S510">
        <v>1</v>
      </c>
      <c r="T510" t="s">
        <v>938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3937</v>
      </c>
      <c r="B511">
        <v>1980</v>
      </c>
      <c r="C511" t="s">
        <v>191</v>
      </c>
      <c r="D511" t="s">
        <v>940</v>
      </c>
      <c r="E511" t="str">
        <f t="shared" si="7"/>
        <v>City of Paradise</v>
      </c>
      <c r="F511">
        <v>2100</v>
      </c>
      <c r="G511" t="s">
        <v>3938</v>
      </c>
      <c r="H511">
        <v>22571</v>
      </c>
      <c r="I511">
        <v>0</v>
      </c>
      <c r="J511">
        <v>22571</v>
      </c>
      <c r="K511">
        <v>0</v>
      </c>
      <c r="L511">
        <v>9540</v>
      </c>
      <c r="M511">
        <v>7263</v>
      </c>
      <c r="N511">
        <v>2277</v>
      </c>
      <c r="O511">
        <v>62800</v>
      </c>
      <c r="P511">
        <v>7513</v>
      </c>
      <c r="Q511">
        <v>572</v>
      </c>
      <c r="R511">
        <v>214</v>
      </c>
      <c r="S511">
        <v>1764</v>
      </c>
      <c r="T511" t="s">
        <v>940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3939</v>
      </c>
      <c r="B512">
        <v>1980</v>
      </c>
      <c r="C512" t="s">
        <v>191</v>
      </c>
      <c r="D512" t="s">
        <v>942</v>
      </c>
      <c r="E512" t="str">
        <f t="shared" si="7"/>
        <v>City of Paramount</v>
      </c>
      <c r="F512">
        <v>2115</v>
      </c>
      <c r="G512" t="s">
        <v>3940</v>
      </c>
      <c r="H512">
        <v>36407</v>
      </c>
      <c r="I512">
        <v>36407</v>
      </c>
      <c r="J512">
        <v>0</v>
      </c>
      <c r="K512">
        <v>0</v>
      </c>
      <c r="L512">
        <v>11279</v>
      </c>
      <c r="M512">
        <v>5185</v>
      </c>
      <c r="N512">
        <v>6094</v>
      </c>
      <c r="O512">
        <v>62700</v>
      </c>
      <c r="P512">
        <v>7835</v>
      </c>
      <c r="Q512">
        <v>1290</v>
      </c>
      <c r="R512">
        <v>1260</v>
      </c>
      <c r="S512">
        <v>1343</v>
      </c>
      <c r="T512" t="s">
        <v>942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3941</v>
      </c>
      <c r="B513">
        <v>1980</v>
      </c>
      <c r="C513" t="s">
        <v>191</v>
      </c>
      <c r="D513" t="s">
        <v>3942</v>
      </c>
      <c r="E513" t="str">
        <f t="shared" si="7"/>
        <v>City of Parksdale</v>
      </c>
      <c r="F513">
        <v>2116</v>
      </c>
      <c r="G513" t="s">
        <v>3943</v>
      </c>
      <c r="H513">
        <v>1267</v>
      </c>
      <c r="I513">
        <v>0</v>
      </c>
      <c r="J513">
        <v>0</v>
      </c>
      <c r="K513">
        <v>1267</v>
      </c>
      <c r="L513">
        <v>349</v>
      </c>
      <c r="M513">
        <v>229</v>
      </c>
      <c r="N513">
        <v>120</v>
      </c>
      <c r="O513">
        <v>36900</v>
      </c>
      <c r="P513">
        <v>294</v>
      </c>
      <c r="Q513">
        <v>55</v>
      </c>
      <c r="R513">
        <v>0</v>
      </c>
      <c r="S513">
        <v>32</v>
      </c>
      <c r="T513" t="s">
        <v>3942</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3944</v>
      </c>
      <c r="B514">
        <v>1980</v>
      </c>
      <c r="C514" t="s">
        <v>191</v>
      </c>
      <c r="D514" t="s">
        <v>3945</v>
      </c>
      <c r="E514" t="str">
        <f t="shared" si="7"/>
        <v>City of Parkway-Sacramento South</v>
      </c>
      <c r="F514">
        <v>2117</v>
      </c>
      <c r="G514" t="s">
        <v>3946</v>
      </c>
      <c r="H514">
        <v>26815</v>
      </c>
      <c r="I514">
        <v>26815</v>
      </c>
      <c r="J514">
        <v>0</v>
      </c>
      <c r="K514">
        <v>0</v>
      </c>
      <c r="L514">
        <v>10152</v>
      </c>
      <c r="M514">
        <v>5679</v>
      </c>
      <c r="N514">
        <v>4473</v>
      </c>
      <c r="O514">
        <v>49400</v>
      </c>
      <c r="P514">
        <v>7977</v>
      </c>
      <c r="Q514">
        <v>1342</v>
      </c>
      <c r="R514">
        <v>1601</v>
      </c>
      <c r="S514">
        <v>92</v>
      </c>
      <c r="T514" t="s">
        <v>3945</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3947</v>
      </c>
      <c r="B515">
        <v>1980</v>
      </c>
      <c r="C515" t="s">
        <v>191</v>
      </c>
      <c r="D515" t="s">
        <v>3948</v>
      </c>
      <c r="E515" t="str">
        <f t="shared" si="7"/>
        <v>City of Parkwood</v>
      </c>
      <c r="F515">
        <v>2118</v>
      </c>
      <c r="G515" t="s">
        <v>3949</v>
      </c>
      <c r="H515">
        <v>1146</v>
      </c>
      <c r="I515">
        <v>0</v>
      </c>
      <c r="J515">
        <v>0</v>
      </c>
      <c r="K515">
        <v>1146</v>
      </c>
      <c r="L515">
        <v>333</v>
      </c>
      <c r="M515">
        <v>275</v>
      </c>
      <c r="N515">
        <v>58</v>
      </c>
      <c r="O515">
        <v>48500</v>
      </c>
      <c r="P515">
        <v>384</v>
      </c>
      <c r="Q515">
        <v>9</v>
      </c>
      <c r="R515">
        <v>1</v>
      </c>
      <c r="S515">
        <v>0</v>
      </c>
      <c r="T515" t="s">
        <v>3948</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3950</v>
      </c>
      <c r="B516">
        <v>1980</v>
      </c>
      <c r="C516" t="s">
        <v>191</v>
      </c>
      <c r="D516" t="s">
        <v>944</v>
      </c>
      <c r="E516" t="str">
        <f t="shared" si="7"/>
        <v>City of Parlier</v>
      </c>
      <c r="F516">
        <v>2120</v>
      </c>
      <c r="G516" t="s">
        <v>3951</v>
      </c>
      <c r="H516">
        <v>2902</v>
      </c>
      <c r="I516">
        <v>0</v>
      </c>
      <c r="J516">
        <v>2902</v>
      </c>
      <c r="K516">
        <v>0</v>
      </c>
      <c r="L516">
        <v>734</v>
      </c>
      <c r="M516">
        <v>390</v>
      </c>
      <c r="N516">
        <v>344</v>
      </c>
      <c r="O516">
        <v>37100</v>
      </c>
      <c r="P516">
        <v>565</v>
      </c>
      <c r="Q516">
        <v>129</v>
      </c>
      <c r="R516">
        <v>67</v>
      </c>
      <c r="S516">
        <v>1</v>
      </c>
      <c r="T516" t="s">
        <v>944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3952</v>
      </c>
      <c r="B517">
        <v>1980</v>
      </c>
      <c r="C517" t="s">
        <v>191</v>
      </c>
      <c r="D517" t="s">
        <v>946</v>
      </c>
      <c r="E517" t="str">
        <f t="shared" ref="E517:E580" si="8">_xlfn.CONCAT("City of ",D517)</f>
        <v>City of Pasadena</v>
      </c>
      <c r="F517">
        <v>2125</v>
      </c>
      <c r="G517" t="s">
        <v>3953</v>
      </c>
      <c r="H517">
        <v>118550</v>
      </c>
      <c r="I517">
        <v>118550</v>
      </c>
      <c r="J517">
        <v>0</v>
      </c>
      <c r="K517">
        <v>0</v>
      </c>
      <c r="L517">
        <v>47056</v>
      </c>
      <c r="M517">
        <v>21494</v>
      </c>
      <c r="N517">
        <v>25562</v>
      </c>
      <c r="O517">
        <v>92100</v>
      </c>
      <c r="P517">
        <v>31785</v>
      </c>
      <c r="Q517">
        <v>7117</v>
      </c>
      <c r="R517">
        <v>10737</v>
      </c>
      <c r="S517">
        <v>44</v>
      </c>
      <c r="T517" t="s">
        <v>946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3954</v>
      </c>
      <c r="B518">
        <v>1980</v>
      </c>
      <c r="C518" t="s">
        <v>191</v>
      </c>
      <c r="D518" t="s">
        <v>950</v>
      </c>
      <c r="E518" t="str">
        <f t="shared" si="8"/>
        <v>City of Patterson</v>
      </c>
      <c r="F518">
        <v>2130</v>
      </c>
      <c r="G518" t="s">
        <v>3955</v>
      </c>
      <c r="H518">
        <v>3908</v>
      </c>
      <c r="I518">
        <v>0</v>
      </c>
      <c r="J518">
        <v>3908</v>
      </c>
      <c r="K518">
        <v>0</v>
      </c>
      <c r="L518">
        <v>1278</v>
      </c>
      <c r="M518">
        <v>714</v>
      </c>
      <c r="N518">
        <v>564</v>
      </c>
      <c r="O518">
        <v>50400</v>
      </c>
      <c r="P518">
        <v>1020</v>
      </c>
      <c r="Q518">
        <v>199</v>
      </c>
      <c r="R518">
        <v>50</v>
      </c>
      <c r="S518">
        <v>73</v>
      </c>
      <c r="T518" t="s">
        <v>950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3956</v>
      </c>
      <c r="B519">
        <v>1980</v>
      </c>
      <c r="C519" t="s">
        <v>191</v>
      </c>
      <c r="D519" t="s">
        <v>3957</v>
      </c>
      <c r="E519" t="str">
        <f t="shared" si="8"/>
        <v>City of Penn Valley</v>
      </c>
      <c r="F519">
        <v>2137</v>
      </c>
      <c r="G519" t="s">
        <v>3958</v>
      </c>
      <c r="H519">
        <v>1032</v>
      </c>
      <c r="I519">
        <v>0</v>
      </c>
      <c r="J519">
        <v>0</v>
      </c>
      <c r="K519">
        <v>1032</v>
      </c>
      <c r="L519">
        <v>384</v>
      </c>
      <c r="M519">
        <v>329</v>
      </c>
      <c r="N519">
        <v>55</v>
      </c>
      <c r="O519">
        <v>76300</v>
      </c>
      <c r="P519">
        <v>295</v>
      </c>
      <c r="Q519">
        <v>21</v>
      </c>
      <c r="R519">
        <v>0</v>
      </c>
      <c r="S519">
        <v>111</v>
      </c>
      <c r="T519" t="s">
        <v>3957</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3959</v>
      </c>
      <c r="B520">
        <v>1980</v>
      </c>
      <c r="C520" t="s">
        <v>191</v>
      </c>
      <c r="D520" t="s">
        <v>952</v>
      </c>
      <c r="E520" t="str">
        <f t="shared" si="8"/>
        <v>City of Perris</v>
      </c>
      <c r="F520">
        <v>2138</v>
      </c>
      <c r="G520" t="s">
        <v>3960</v>
      </c>
      <c r="H520">
        <v>6827</v>
      </c>
      <c r="I520">
        <v>0</v>
      </c>
      <c r="J520">
        <v>6827</v>
      </c>
      <c r="K520">
        <v>0</v>
      </c>
      <c r="L520">
        <v>2355</v>
      </c>
      <c r="M520">
        <v>1693</v>
      </c>
      <c r="N520">
        <v>662</v>
      </c>
      <c r="O520">
        <v>45100</v>
      </c>
      <c r="P520">
        <v>1525</v>
      </c>
      <c r="Q520">
        <v>204</v>
      </c>
      <c r="R520">
        <v>115</v>
      </c>
      <c r="S520">
        <v>780</v>
      </c>
      <c r="T520" t="s">
        <v>952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3961</v>
      </c>
      <c r="B521">
        <v>1980</v>
      </c>
      <c r="C521" t="s">
        <v>191</v>
      </c>
      <c r="D521" t="s">
        <v>954</v>
      </c>
      <c r="E521" t="str">
        <f t="shared" si="8"/>
        <v>City of Petaluma</v>
      </c>
      <c r="F521">
        <v>2140</v>
      </c>
      <c r="G521" t="s">
        <v>3962</v>
      </c>
      <c r="H521">
        <v>33834</v>
      </c>
      <c r="I521">
        <v>0</v>
      </c>
      <c r="J521">
        <v>33834</v>
      </c>
      <c r="K521">
        <v>0</v>
      </c>
      <c r="L521">
        <v>12122</v>
      </c>
      <c r="M521">
        <v>8267</v>
      </c>
      <c r="N521">
        <v>3855</v>
      </c>
      <c r="O521">
        <v>89100</v>
      </c>
      <c r="P521">
        <v>10516</v>
      </c>
      <c r="Q521">
        <v>987</v>
      </c>
      <c r="R521">
        <v>453</v>
      </c>
      <c r="S521">
        <v>577</v>
      </c>
      <c r="T521" t="s">
        <v>954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3963</v>
      </c>
      <c r="B522">
        <v>1980</v>
      </c>
      <c r="C522" t="s">
        <v>191</v>
      </c>
      <c r="D522" t="s">
        <v>956</v>
      </c>
      <c r="E522" t="str">
        <f t="shared" si="8"/>
        <v>City of Pico Rivera</v>
      </c>
      <c r="F522">
        <v>2145</v>
      </c>
      <c r="G522" t="s">
        <v>3964</v>
      </c>
      <c r="H522">
        <v>53459</v>
      </c>
      <c r="I522">
        <v>53459</v>
      </c>
      <c r="J522">
        <v>0</v>
      </c>
      <c r="K522">
        <v>0</v>
      </c>
      <c r="L522">
        <v>15399</v>
      </c>
      <c r="M522">
        <v>10964</v>
      </c>
      <c r="N522">
        <v>4435</v>
      </c>
      <c r="O522">
        <v>65700</v>
      </c>
      <c r="P522">
        <v>12852</v>
      </c>
      <c r="Q522">
        <v>854</v>
      </c>
      <c r="R522">
        <v>1779</v>
      </c>
      <c r="S522">
        <v>397</v>
      </c>
      <c r="T522" t="s">
        <v>956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3965</v>
      </c>
      <c r="B523">
        <v>1980</v>
      </c>
      <c r="C523" t="s">
        <v>191</v>
      </c>
      <c r="D523" t="s">
        <v>3966</v>
      </c>
      <c r="E523" t="str">
        <f t="shared" si="8"/>
        <v>City of Piedmont</v>
      </c>
      <c r="F523">
        <v>2150</v>
      </c>
      <c r="G523" t="s">
        <v>3967</v>
      </c>
      <c r="H523">
        <v>10498</v>
      </c>
      <c r="I523">
        <v>10498</v>
      </c>
      <c r="J523">
        <v>0</v>
      </c>
      <c r="K523">
        <v>0</v>
      </c>
      <c r="L523">
        <v>3763</v>
      </c>
      <c r="M523">
        <v>3405</v>
      </c>
      <c r="N523">
        <v>358</v>
      </c>
      <c r="O523">
        <v>192100</v>
      </c>
      <c r="P523">
        <v>3714</v>
      </c>
      <c r="Q523">
        <v>121</v>
      </c>
      <c r="R523">
        <v>1</v>
      </c>
      <c r="S523">
        <v>0</v>
      </c>
      <c r="T523" t="s">
        <v>3966</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3968</v>
      </c>
      <c r="B524">
        <v>1980</v>
      </c>
      <c r="C524" t="s">
        <v>191</v>
      </c>
      <c r="D524" t="s">
        <v>3969</v>
      </c>
      <c r="E524" t="str">
        <f t="shared" si="8"/>
        <v>City of Pine Grove</v>
      </c>
      <c r="F524">
        <v>2158</v>
      </c>
      <c r="G524" t="s">
        <v>3970</v>
      </c>
      <c r="H524">
        <v>1049</v>
      </c>
      <c r="I524">
        <v>1049</v>
      </c>
      <c r="J524">
        <v>0</v>
      </c>
      <c r="K524">
        <v>0</v>
      </c>
      <c r="L524">
        <v>374</v>
      </c>
      <c r="M524">
        <v>252</v>
      </c>
      <c r="N524">
        <v>122</v>
      </c>
      <c r="O524">
        <v>48100</v>
      </c>
      <c r="P524">
        <v>298</v>
      </c>
      <c r="Q524">
        <v>44</v>
      </c>
      <c r="R524">
        <v>0</v>
      </c>
      <c r="S524">
        <v>75</v>
      </c>
      <c r="T524" t="s">
        <v>3969</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3971</v>
      </c>
      <c r="B525">
        <v>1980</v>
      </c>
      <c r="C525" t="s">
        <v>191</v>
      </c>
      <c r="D525" t="s">
        <v>3972</v>
      </c>
      <c r="E525" t="str">
        <f t="shared" si="8"/>
        <v>City of Pine Hills</v>
      </c>
      <c r="F525">
        <v>2159</v>
      </c>
      <c r="G525" t="s">
        <v>3973</v>
      </c>
      <c r="H525">
        <v>2686</v>
      </c>
      <c r="I525">
        <v>0</v>
      </c>
      <c r="J525">
        <v>2686</v>
      </c>
      <c r="K525">
        <v>0</v>
      </c>
      <c r="L525">
        <v>1042</v>
      </c>
      <c r="M525">
        <v>751</v>
      </c>
      <c r="N525">
        <v>291</v>
      </c>
      <c r="O525">
        <v>57100</v>
      </c>
      <c r="P525">
        <v>808</v>
      </c>
      <c r="Q525">
        <v>86</v>
      </c>
      <c r="R525">
        <v>2</v>
      </c>
      <c r="S525">
        <v>186</v>
      </c>
      <c r="T525" t="s">
        <v>3972</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3974</v>
      </c>
      <c r="B526">
        <v>1980</v>
      </c>
      <c r="C526" t="s">
        <v>191</v>
      </c>
      <c r="D526" t="s">
        <v>958</v>
      </c>
      <c r="E526" t="str">
        <f t="shared" si="8"/>
        <v>City of Pinole</v>
      </c>
      <c r="F526">
        <v>2160</v>
      </c>
      <c r="G526" t="s">
        <v>3975</v>
      </c>
      <c r="H526">
        <v>14253</v>
      </c>
      <c r="I526">
        <v>14253</v>
      </c>
      <c r="J526">
        <v>0</v>
      </c>
      <c r="K526">
        <v>0</v>
      </c>
      <c r="L526">
        <v>4897</v>
      </c>
      <c r="M526">
        <v>3753</v>
      </c>
      <c r="N526">
        <v>1144</v>
      </c>
      <c r="O526">
        <v>88100</v>
      </c>
      <c r="P526">
        <v>4425</v>
      </c>
      <c r="Q526">
        <v>346</v>
      </c>
      <c r="R526">
        <v>294</v>
      </c>
      <c r="S526">
        <v>2</v>
      </c>
      <c r="T526" t="s">
        <v>958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3976</v>
      </c>
      <c r="B527">
        <v>1980</v>
      </c>
      <c r="C527" t="s">
        <v>191</v>
      </c>
      <c r="D527" t="s">
        <v>3977</v>
      </c>
      <c r="E527" t="str">
        <f t="shared" si="8"/>
        <v>City of Piru</v>
      </c>
      <c r="F527">
        <v>2166</v>
      </c>
      <c r="G527" t="s">
        <v>3978</v>
      </c>
      <c r="H527">
        <v>1284</v>
      </c>
      <c r="I527">
        <v>0</v>
      </c>
      <c r="J527">
        <v>0</v>
      </c>
      <c r="K527">
        <v>1284</v>
      </c>
      <c r="L527">
        <v>334</v>
      </c>
      <c r="M527">
        <v>186</v>
      </c>
      <c r="N527">
        <v>148</v>
      </c>
      <c r="O527">
        <v>40900</v>
      </c>
      <c r="P527">
        <v>277</v>
      </c>
      <c r="Q527">
        <v>48</v>
      </c>
      <c r="R527">
        <v>12</v>
      </c>
      <c r="S527">
        <v>14</v>
      </c>
      <c r="T527" t="s">
        <v>3977</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3979</v>
      </c>
      <c r="B528">
        <v>1980</v>
      </c>
      <c r="C528" t="s">
        <v>191</v>
      </c>
      <c r="D528" t="s">
        <v>960</v>
      </c>
      <c r="E528" t="str">
        <f t="shared" si="8"/>
        <v>City of Pismo Beach</v>
      </c>
      <c r="F528">
        <v>2170</v>
      </c>
      <c r="G528" t="s">
        <v>3980</v>
      </c>
      <c r="H528">
        <v>5364</v>
      </c>
      <c r="I528">
        <v>0</v>
      </c>
      <c r="J528">
        <v>5364</v>
      </c>
      <c r="K528">
        <v>0</v>
      </c>
      <c r="L528">
        <v>2704</v>
      </c>
      <c r="M528">
        <v>1429</v>
      </c>
      <c r="N528">
        <v>1275</v>
      </c>
      <c r="O528">
        <v>87300</v>
      </c>
      <c r="P528">
        <v>1956</v>
      </c>
      <c r="Q528">
        <v>478</v>
      </c>
      <c r="R528">
        <v>286</v>
      </c>
      <c r="S528">
        <v>599</v>
      </c>
      <c r="T528" t="s">
        <v>960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3981</v>
      </c>
      <c r="B529">
        <v>1980</v>
      </c>
      <c r="C529" t="s">
        <v>191</v>
      </c>
      <c r="D529" t="s">
        <v>962</v>
      </c>
      <c r="E529" t="str">
        <f t="shared" si="8"/>
        <v>City of Pittsburg</v>
      </c>
      <c r="F529">
        <v>2175</v>
      </c>
      <c r="G529" t="s">
        <v>3982</v>
      </c>
      <c r="H529">
        <v>33034</v>
      </c>
      <c r="I529">
        <v>33034</v>
      </c>
      <c r="J529">
        <v>0</v>
      </c>
      <c r="K529">
        <v>0</v>
      </c>
      <c r="L529">
        <v>11087</v>
      </c>
      <c r="M529">
        <v>7769</v>
      </c>
      <c r="N529">
        <v>3318</v>
      </c>
      <c r="O529">
        <v>66300</v>
      </c>
      <c r="P529">
        <v>9984</v>
      </c>
      <c r="Q529">
        <v>1034</v>
      </c>
      <c r="R529">
        <v>381</v>
      </c>
      <c r="S529">
        <v>527</v>
      </c>
      <c r="T529" t="s">
        <v>962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3983</v>
      </c>
      <c r="B530">
        <v>1980</v>
      </c>
      <c r="C530" t="s">
        <v>191</v>
      </c>
      <c r="D530" t="s">
        <v>3984</v>
      </c>
      <c r="E530" t="str">
        <f t="shared" si="8"/>
        <v>City of Pixley</v>
      </c>
      <c r="F530">
        <v>2190</v>
      </c>
      <c r="G530" t="s">
        <v>3985</v>
      </c>
      <c r="H530">
        <v>2488</v>
      </c>
      <c r="I530">
        <v>0</v>
      </c>
      <c r="J530">
        <v>0</v>
      </c>
      <c r="K530">
        <v>2488</v>
      </c>
      <c r="L530">
        <v>759</v>
      </c>
      <c r="M530">
        <v>513</v>
      </c>
      <c r="N530">
        <v>246</v>
      </c>
      <c r="O530">
        <v>29300</v>
      </c>
      <c r="P530">
        <v>700</v>
      </c>
      <c r="Q530">
        <v>55</v>
      </c>
      <c r="R530">
        <v>37</v>
      </c>
      <c r="S530">
        <v>30</v>
      </c>
      <c r="T530" t="s">
        <v>3984</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3986</v>
      </c>
      <c r="B531">
        <v>1980</v>
      </c>
      <c r="C531" t="s">
        <v>191</v>
      </c>
      <c r="D531" t="s">
        <v>964</v>
      </c>
      <c r="E531" t="str">
        <f t="shared" si="8"/>
        <v>City of Placentia</v>
      </c>
      <c r="F531">
        <v>2195</v>
      </c>
      <c r="G531" t="s">
        <v>3987</v>
      </c>
      <c r="H531">
        <v>35041</v>
      </c>
      <c r="I531">
        <v>35041</v>
      </c>
      <c r="J531">
        <v>0</v>
      </c>
      <c r="K531">
        <v>0</v>
      </c>
      <c r="L531">
        <v>10794</v>
      </c>
      <c r="M531">
        <v>7902</v>
      </c>
      <c r="N531">
        <v>2892</v>
      </c>
      <c r="O531">
        <v>116600</v>
      </c>
      <c r="P531">
        <v>9290</v>
      </c>
      <c r="Q531">
        <v>772</v>
      </c>
      <c r="R531">
        <v>814</v>
      </c>
      <c r="S531">
        <v>501</v>
      </c>
      <c r="T531" t="s">
        <v>964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3988</v>
      </c>
      <c r="B532">
        <v>1980</v>
      </c>
      <c r="C532" t="s">
        <v>191</v>
      </c>
      <c r="D532" t="s">
        <v>966</v>
      </c>
      <c r="E532" t="str">
        <f t="shared" si="8"/>
        <v>City of Placerville</v>
      </c>
      <c r="F532">
        <v>2200</v>
      </c>
      <c r="G532" t="s">
        <v>3989</v>
      </c>
      <c r="H532">
        <v>6739</v>
      </c>
      <c r="I532">
        <v>0</v>
      </c>
      <c r="J532">
        <v>6739</v>
      </c>
      <c r="K532">
        <v>0</v>
      </c>
      <c r="L532">
        <v>2778</v>
      </c>
      <c r="M532">
        <v>1536</v>
      </c>
      <c r="N532">
        <v>1242</v>
      </c>
      <c r="O532">
        <v>65200</v>
      </c>
      <c r="P532">
        <v>2199</v>
      </c>
      <c r="Q532">
        <v>418</v>
      </c>
      <c r="R532">
        <v>202</v>
      </c>
      <c r="S532">
        <v>135</v>
      </c>
      <c r="T532" t="s">
        <v>966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3990</v>
      </c>
      <c r="B533">
        <v>1980</v>
      </c>
      <c r="C533" t="s">
        <v>191</v>
      </c>
      <c r="D533" t="s">
        <v>3991</v>
      </c>
      <c r="E533" t="str">
        <f t="shared" si="8"/>
        <v>City of Planada</v>
      </c>
      <c r="F533">
        <v>2205</v>
      </c>
      <c r="G533" t="s">
        <v>3992</v>
      </c>
      <c r="H533">
        <v>2406</v>
      </c>
      <c r="I533">
        <v>0</v>
      </c>
      <c r="J533">
        <v>0</v>
      </c>
      <c r="K533">
        <v>2406</v>
      </c>
      <c r="L533">
        <v>624</v>
      </c>
      <c r="M533">
        <v>380</v>
      </c>
      <c r="N533">
        <v>244</v>
      </c>
      <c r="O533">
        <v>30900</v>
      </c>
      <c r="P533">
        <v>574</v>
      </c>
      <c r="Q533">
        <v>69</v>
      </c>
      <c r="R533">
        <v>9</v>
      </c>
      <c r="S533">
        <v>12</v>
      </c>
      <c r="T533" t="s">
        <v>3991</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3993</v>
      </c>
      <c r="B534">
        <v>1980</v>
      </c>
      <c r="C534" t="s">
        <v>191</v>
      </c>
      <c r="D534" t="s">
        <v>968</v>
      </c>
      <c r="E534" t="str">
        <f t="shared" si="8"/>
        <v>City of Pleasant Hill</v>
      </c>
      <c r="F534">
        <v>2210</v>
      </c>
      <c r="G534" t="s">
        <v>3994</v>
      </c>
      <c r="H534">
        <v>25124</v>
      </c>
      <c r="I534">
        <v>25124</v>
      </c>
      <c r="J534">
        <v>0</v>
      </c>
      <c r="K534">
        <v>0</v>
      </c>
      <c r="L534">
        <v>9771</v>
      </c>
      <c r="M534">
        <v>5942</v>
      </c>
      <c r="N534">
        <v>3829</v>
      </c>
      <c r="O534">
        <v>93400</v>
      </c>
      <c r="P534">
        <v>7997</v>
      </c>
      <c r="Q534">
        <v>509</v>
      </c>
      <c r="R534">
        <v>1572</v>
      </c>
      <c r="S534">
        <v>45</v>
      </c>
      <c r="T534" t="s">
        <v>968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3995</v>
      </c>
      <c r="B535">
        <v>1980</v>
      </c>
      <c r="C535" t="s">
        <v>191</v>
      </c>
      <c r="D535" t="s">
        <v>970</v>
      </c>
      <c r="E535" t="str">
        <f t="shared" si="8"/>
        <v>City of Pleasanton</v>
      </c>
      <c r="F535">
        <v>2215</v>
      </c>
      <c r="G535" t="s">
        <v>3996</v>
      </c>
      <c r="H535">
        <v>35160</v>
      </c>
      <c r="I535">
        <v>35160</v>
      </c>
      <c r="J535">
        <v>0</v>
      </c>
      <c r="K535">
        <v>0</v>
      </c>
      <c r="L535">
        <v>11317</v>
      </c>
      <c r="M535">
        <v>8672</v>
      </c>
      <c r="N535">
        <v>2645</v>
      </c>
      <c r="O535">
        <v>116700</v>
      </c>
      <c r="P535">
        <v>9950</v>
      </c>
      <c r="Q535">
        <v>786</v>
      </c>
      <c r="R535">
        <v>566</v>
      </c>
      <c r="S535">
        <v>359</v>
      </c>
      <c r="T535" t="s">
        <v>970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3997</v>
      </c>
      <c r="B536">
        <v>1980</v>
      </c>
      <c r="C536" t="s">
        <v>191</v>
      </c>
      <c r="D536" t="s">
        <v>972</v>
      </c>
      <c r="E536" t="str">
        <f t="shared" si="8"/>
        <v>City of Plymouth</v>
      </c>
      <c r="F536">
        <v>2220</v>
      </c>
      <c r="G536" t="s">
        <v>3998</v>
      </c>
      <c r="H536">
        <v>699</v>
      </c>
      <c r="I536">
        <v>0</v>
      </c>
      <c r="J536">
        <v>0</v>
      </c>
      <c r="K536">
        <v>699</v>
      </c>
      <c r="L536">
        <v>275</v>
      </c>
      <c r="M536">
        <v>178</v>
      </c>
      <c r="N536">
        <v>97</v>
      </c>
      <c r="O536">
        <v>47400</v>
      </c>
      <c r="P536">
        <v>217</v>
      </c>
      <c r="Q536">
        <v>24</v>
      </c>
      <c r="R536">
        <v>8</v>
      </c>
      <c r="S536">
        <v>53</v>
      </c>
      <c r="T536" t="s">
        <v>972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3999</v>
      </c>
      <c r="B537">
        <v>1980</v>
      </c>
      <c r="C537" t="s">
        <v>191</v>
      </c>
      <c r="D537" t="s">
        <v>974</v>
      </c>
      <c r="E537" t="str">
        <f t="shared" si="8"/>
        <v>City of Point Arena</v>
      </c>
      <c r="F537">
        <v>2223</v>
      </c>
      <c r="G537" t="s">
        <v>4000</v>
      </c>
      <c r="H537">
        <v>425</v>
      </c>
      <c r="I537">
        <v>0</v>
      </c>
      <c r="J537">
        <v>0</v>
      </c>
      <c r="K537">
        <v>425</v>
      </c>
      <c r="L537">
        <v>187</v>
      </c>
      <c r="M537">
        <v>70</v>
      </c>
      <c r="N537">
        <v>117</v>
      </c>
      <c r="O537">
        <v>55500</v>
      </c>
      <c r="P537">
        <v>153</v>
      </c>
      <c r="Q537">
        <v>32</v>
      </c>
      <c r="R537">
        <v>5</v>
      </c>
      <c r="S537">
        <v>31</v>
      </c>
      <c r="T537" t="s">
        <v>974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4001</v>
      </c>
      <c r="B538">
        <v>1980</v>
      </c>
      <c r="C538" t="s">
        <v>191</v>
      </c>
      <c r="D538" t="s">
        <v>4002</v>
      </c>
      <c r="E538" t="str">
        <f t="shared" si="8"/>
        <v>City of Point Dume</v>
      </c>
      <c r="F538">
        <v>2224</v>
      </c>
      <c r="G538" t="s">
        <v>4003</v>
      </c>
      <c r="H538">
        <v>2438</v>
      </c>
      <c r="I538">
        <v>0</v>
      </c>
      <c r="J538">
        <v>0</v>
      </c>
      <c r="K538">
        <v>2438</v>
      </c>
      <c r="L538">
        <v>931</v>
      </c>
      <c r="M538">
        <v>718</v>
      </c>
      <c r="N538">
        <v>213</v>
      </c>
      <c r="O538">
        <v>200100</v>
      </c>
      <c r="P538">
        <v>636</v>
      </c>
      <c r="Q538">
        <v>121</v>
      </c>
      <c r="R538">
        <v>64</v>
      </c>
      <c r="S538">
        <v>220</v>
      </c>
      <c r="T538" t="s">
        <v>4002</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4004</v>
      </c>
      <c r="B539">
        <v>1980</v>
      </c>
      <c r="C539" t="s">
        <v>191</v>
      </c>
      <c r="D539" t="s">
        <v>4005</v>
      </c>
      <c r="E539" t="str">
        <f t="shared" si="8"/>
        <v>City of Point Mugu</v>
      </c>
      <c r="F539">
        <v>2226</v>
      </c>
      <c r="G539" t="s">
        <v>4006</v>
      </c>
      <c r="H539">
        <v>2701</v>
      </c>
      <c r="I539">
        <v>0</v>
      </c>
      <c r="J539">
        <v>2701</v>
      </c>
      <c r="K539">
        <v>0</v>
      </c>
      <c r="L539">
        <v>550</v>
      </c>
      <c r="M539">
        <v>0</v>
      </c>
      <c r="N539">
        <v>550</v>
      </c>
      <c r="O539">
        <v>0</v>
      </c>
      <c r="P539">
        <v>497</v>
      </c>
      <c r="Q539">
        <v>73</v>
      </c>
      <c r="R539">
        <v>1</v>
      </c>
      <c r="S539">
        <v>0</v>
      </c>
      <c r="T539" t="s">
        <v>4005</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4007</v>
      </c>
      <c r="B540">
        <v>1980</v>
      </c>
      <c r="C540" t="s">
        <v>191</v>
      </c>
      <c r="D540" t="s">
        <v>4008</v>
      </c>
      <c r="E540" t="str">
        <f t="shared" si="8"/>
        <v>City of Pollock Pines</v>
      </c>
      <c r="F540">
        <v>2229</v>
      </c>
      <c r="G540" t="s">
        <v>4009</v>
      </c>
      <c r="H540">
        <v>1941</v>
      </c>
      <c r="I540">
        <v>0</v>
      </c>
      <c r="J540">
        <v>0</v>
      </c>
      <c r="K540">
        <v>1941</v>
      </c>
      <c r="L540">
        <v>860</v>
      </c>
      <c r="M540">
        <v>581</v>
      </c>
      <c r="N540">
        <v>279</v>
      </c>
      <c r="O540">
        <v>62900</v>
      </c>
      <c r="P540">
        <v>546</v>
      </c>
      <c r="Q540">
        <v>117</v>
      </c>
      <c r="R540">
        <v>31</v>
      </c>
      <c r="S540">
        <v>361</v>
      </c>
      <c r="T540" t="s">
        <v>4008</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4010</v>
      </c>
      <c r="B541">
        <v>1980</v>
      </c>
      <c r="C541" t="s">
        <v>191</v>
      </c>
      <c r="D541" t="s">
        <v>976</v>
      </c>
      <c r="E541" t="str">
        <f t="shared" si="8"/>
        <v>City of Pomona</v>
      </c>
      <c r="F541">
        <v>2230</v>
      </c>
      <c r="G541" t="s">
        <v>4011</v>
      </c>
      <c r="H541">
        <v>92742</v>
      </c>
      <c r="I541">
        <v>92742</v>
      </c>
      <c r="J541">
        <v>0</v>
      </c>
      <c r="K541">
        <v>0</v>
      </c>
      <c r="L541">
        <v>30322</v>
      </c>
      <c r="M541">
        <v>17370</v>
      </c>
      <c r="N541">
        <v>12952</v>
      </c>
      <c r="O541">
        <v>60900</v>
      </c>
      <c r="P541">
        <v>23716</v>
      </c>
      <c r="Q541">
        <v>3523</v>
      </c>
      <c r="R541">
        <v>3350</v>
      </c>
      <c r="S541">
        <v>1548</v>
      </c>
      <c r="T541" t="s">
        <v>976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4012</v>
      </c>
      <c r="B542">
        <v>1980</v>
      </c>
      <c r="C542" t="s">
        <v>191</v>
      </c>
      <c r="D542" t="s">
        <v>4013</v>
      </c>
      <c r="E542" t="str">
        <f t="shared" si="8"/>
        <v>City of Poplar-Cotton Center</v>
      </c>
      <c r="F542">
        <v>2243</v>
      </c>
      <c r="G542" t="s">
        <v>4014</v>
      </c>
      <c r="H542">
        <v>1295</v>
      </c>
      <c r="I542">
        <v>0</v>
      </c>
      <c r="J542">
        <v>0</v>
      </c>
      <c r="K542">
        <v>1295</v>
      </c>
      <c r="L542">
        <v>389</v>
      </c>
      <c r="M542">
        <v>234</v>
      </c>
      <c r="N542">
        <v>155</v>
      </c>
      <c r="O542">
        <v>20800</v>
      </c>
      <c r="P542">
        <v>354</v>
      </c>
      <c r="Q542">
        <v>54</v>
      </c>
      <c r="R542">
        <v>0</v>
      </c>
      <c r="S542">
        <v>30</v>
      </c>
      <c r="T542" t="s">
        <v>4013</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4015</v>
      </c>
      <c r="B543">
        <v>1980</v>
      </c>
      <c r="C543" t="s">
        <v>191</v>
      </c>
      <c r="D543" t="s">
        <v>980</v>
      </c>
      <c r="E543" t="str">
        <f t="shared" si="8"/>
        <v>City of Porterville</v>
      </c>
      <c r="F543">
        <v>2245</v>
      </c>
      <c r="G543" t="s">
        <v>4016</v>
      </c>
      <c r="H543">
        <v>19707</v>
      </c>
      <c r="I543">
        <v>0</v>
      </c>
      <c r="J543">
        <v>19707</v>
      </c>
      <c r="K543">
        <v>0</v>
      </c>
      <c r="L543">
        <v>6605</v>
      </c>
      <c r="M543">
        <v>3877</v>
      </c>
      <c r="N543">
        <v>2728</v>
      </c>
      <c r="O543">
        <v>52300</v>
      </c>
      <c r="P543">
        <v>5073</v>
      </c>
      <c r="Q543">
        <v>987</v>
      </c>
      <c r="R543">
        <v>667</v>
      </c>
      <c r="S543">
        <v>451</v>
      </c>
      <c r="T543" t="s">
        <v>980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4017</v>
      </c>
      <c r="B544">
        <v>1980</v>
      </c>
      <c r="C544" t="s">
        <v>191</v>
      </c>
      <c r="D544" t="s">
        <v>978</v>
      </c>
      <c r="E544" t="str">
        <f t="shared" si="8"/>
        <v>City of Port Hueneme</v>
      </c>
      <c r="F544">
        <v>2250</v>
      </c>
      <c r="G544" t="s">
        <v>4018</v>
      </c>
      <c r="H544">
        <v>17803</v>
      </c>
      <c r="I544">
        <v>17803</v>
      </c>
      <c r="J544">
        <v>0</v>
      </c>
      <c r="K544">
        <v>0</v>
      </c>
      <c r="L544">
        <v>5842</v>
      </c>
      <c r="M544">
        <v>2840</v>
      </c>
      <c r="N544">
        <v>3002</v>
      </c>
      <c r="O544">
        <v>65300</v>
      </c>
      <c r="P544">
        <v>5319</v>
      </c>
      <c r="Q544">
        <v>616</v>
      </c>
      <c r="R544">
        <v>735</v>
      </c>
      <c r="S544">
        <v>43</v>
      </c>
      <c r="T544" t="s">
        <v>978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4019</v>
      </c>
      <c r="B545">
        <v>1980</v>
      </c>
      <c r="C545" t="s">
        <v>191</v>
      </c>
      <c r="D545" t="s">
        <v>982</v>
      </c>
      <c r="E545" t="str">
        <f t="shared" si="8"/>
        <v>City of Portola</v>
      </c>
      <c r="F545">
        <v>2255</v>
      </c>
      <c r="G545" t="s">
        <v>4020</v>
      </c>
      <c r="H545">
        <v>1885</v>
      </c>
      <c r="I545">
        <v>0</v>
      </c>
      <c r="J545">
        <v>0</v>
      </c>
      <c r="K545">
        <v>1885</v>
      </c>
      <c r="L545">
        <v>744</v>
      </c>
      <c r="M545">
        <v>478</v>
      </c>
      <c r="N545">
        <v>266</v>
      </c>
      <c r="O545">
        <v>47700</v>
      </c>
      <c r="P545">
        <v>677</v>
      </c>
      <c r="Q545">
        <v>82</v>
      </c>
      <c r="R545">
        <v>41</v>
      </c>
      <c r="S545">
        <v>45</v>
      </c>
      <c r="T545" t="s">
        <v>982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4021</v>
      </c>
      <c r="B546">
        <v>1980</v>
      </c>
      <c r="C546" t="s">
        <v>191</v>
      </c>
      <c r="D546" t="s">
        <v>984</v>
      </c>
      <c r="E546" t="str">
        <f t="shared" si="8"/>
        <v>City of Portola Valley</v>
      </c>
      <c r="F546">
        <v>2257</v>
      </c>
      <c r="G546" t="s">
        <v>4022</v>
      </c>
      <c r="H546">
        <v>3939</v>
      </c>
      <c r="I546">
        <v>3939</v>
      </c>
      <c r="J546">
        <v>0</v>
      </c>
      <c r="K546">
        <v>0</v>
      </c>
      <c r="L546">
        <v>1239</v>
      </c>
      <c r="M546">
        <v>1142</v>
      </c>
      <c r="N546">
        <v>97</v>
      </c>
      <c r="O546">
        <v>200100</v>
      </c>
      <c r="P546">
        <v>1206</v>
      </c>
      <c r="Q546">
        <v>67</v>
      </c>
      <c r="R546">
        <v>7</v>
      </c>
      <c r="S546">
        <v>3</v>
      </c>
      <c r="T546" t="s">
        <v>984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4023</v>
      </c>
      <c r="B547">
        <v>1980</v>
      </c>
      <c r="C547" t="s">
        <v>191</v>
      </c>
      <c r="D547" t="s">
        <v>986</v>
      </c>
      <c r="E547" t="str">
        <f t="shared" si="8"/>
        <v>City of Poway</v>
      </c>
      <c r="F547">
        <v>2260</v>
      </c>
      <c r="G547" t="s">
        <v>4024</v>
      </c>
      <c r="H547">
        <v>32263</v>
      </c>
      <c r="I547">
        <v>32263</v>
      </c>
      <c r="J547">
        <v>0</v>
      </c>
      <c r="K547">
        <v>0</v>
      </c>
      <c r="L547">
        <v>10049</v>
      </c>
      <c r="M547">
        <v>7780</v>
      </c>
      <c r="N547">
        <v>2269</v>
      </c>
      <c r="O547">
        <v>96900</v>
      </c>
      <c r="P547">
        <v>8604</v>
      </c>
      <c r="Q547">
        <v>244</v>
      </c>
      <c r="R547">
        <v>936</v>
      </c>
      <c r="S547">
        <v>641</v>
      </c>
      <c r="T547" t="s">
        <v>986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4025</v>
      </c>
      <c r="B548">
        <v>1980</v>
      </c>
      <c r="C548" t="s">
        <v>191</v>
      </c>
      <c r="D548" t="s">
        <v>4026</v>
      </c>
      <c r="E548" t="str">
        <f t="shared" si="8"/>
        <v>City of Project City</v>
      </c>
      <c r="F548">
        <v>2262</v>
      </c>
      <c r="G548" t="s">
        <v>4027</v>
      </c>
      <c r="H548">
        <v>1657</v>
      </c>
      <c r="I548">
        <v>1657</v>
      </c>
      <c r="J548">
        <v>0</v>
      </c>
      <c r="K548">
        <v>0</v>
      </c>
      <c r="L548">
        <v>645</v>
      </c>
      <c r="M548">
        <v>387</v>
      </c>
      <c r="N548">
        <v>258</v>
      </c>
      <c r="O548">
        <v>41400</v>
      </c>
      <c r="P548">
        <v>519</v>
      </c>
      <c r="Q548">
        <v>113</v>
      </c>
      <c r="R548">
        <v>13</v>
      </c>
      <c r="S548">
        <v>84</v>
      </c>
      <c r="T548" t="s">
        <v>4026</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4028</v>
      </c>
      <c r="B549">
        <v>1980</v>
      </c>
      <c r="C549" t="s">
        <v>191</v>
      </c>
      <c r="D549" t="s">
        <v>4029</v>
      </c>
      <c r="E549" t="str">
        <f t="shared" si="8"/>
        <v>City of Quartz Hill</v>
      </c>
      <c r="F549">
        <v>2265</v>
      </c>
      <c r="G549" t="s">
        <v>4030</v>
      </c>
      <c r="H549">
        <v>7421</v>
      </c>
      <c r="I549">
        <v>7421</v>
      </c>
      <c r="J549">
        <v>0</v>
      </c>
      <c r="K549">
        <v>0</v>
      </c>
      <c r="L549">
        <v>2490</v>
      </c>
      <c r="M549">
        <v>2010</v>
      </c>
      <c r="N549">
        <v>480</v>
      </c>
      <c r="O549">
        <v>74800</v>
      </c>
      <c r="P549">
        <v>2148</v>
      </c>
      <c r="Q549">
        <v>119</v>
      </c>
      <c r="R549">
        <v>99</v>
      </c>
      <c r="S549">
        <v>284</v>
      </c>
      <c r="T549" t="s">
        <v>4029</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4031</v>
      </c>
      <c r="B550">
        <v>1980</v>
      </c>
      <c r="C550" t="s">
        <v>191</v>
      </c>
      <c r="D550" t="s">
        <v>4032</v>
      </c>
      <c r="E550" t="str">
        <f t="shared" si="8"/>
        <v>City of Quincy-East Quincy</v>
      </c>
      <c r="F550">
        <v>2270</v>
      </c>
      <c r="G550" t="s">
        <v>4033</v>
      </c>
      <c r="H550">
        <v>4451</v>
      </c>
      <c r="I550">
        <v>0</v>
      </c>
      <c r="J550">
        <v>4451</v>
      </c>
      <c r="K550">
        <v>0</v>
      </c>
      <c r="L550">
        <v>1660</v>
      </c>
      <c r="M550">
        <v>1027</v>
      </c>
      <c r="N550">
        <v>633</v>
      </c>
      <c r="O550">
        <v>64800</v>
      </c>
      <c r="P550">
        <v>1135</v>
      </c>
      <c r="Q550">
        <v>284</v>
      </c>
      <c r="R550">
        <v>59</v>
      </c>
      <c r="S550">
        <v>322</v>
      </c>
      <c r="T550" t="s">
        <v>4032</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4034</v>
      </c>
      <c r="B551">
        <v>1980</v>
      </c>
      <c r="C551" t="s">
        <v>191</v>
      </c>
      <c r="D551" t="s">
        <v>4035</v>
      </c>
      <c r="E551" t="str">
        <f t="shared" si="8"/>
        <v>City of Rainbow</v>
      </c>
      <c r="F551">
        <v>2273</v>
      </c>
      <c r="G551" t="s">
        <v>4036</v>
      </c>
      <c r="H551">
        <v>1092</v>
      </c>
      <c r="I551">
        <v>0</v>
      </c>
      <c r="J551">
        <v>0</v>
      </c>
      <c r="K551">
        <v>1092</v>
      </c>
      <c r="L551">
        <v>245</v>
      </c>
      <c r="M551">
        <v>155</v>
      </c>
      <c r="N551">
        <v>90</v>
      </c>
      <c r="O551">
        <v>96100</v>
      </c>
      <c r="P551">
        <v>228</v>
      </c>
      <c r="Q551">
        <v>29</v>
      </c>
      <c r="R551">
        <v>3</v>
      </c>
      <c r="S551">
        <v>11</v>
      </c>
      <c r="T551" t="s">
        <v>4035</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4037</v>
      </c>
      <c r="B552">
        <v>1980</v>
      </c>
      <c r="C552" t="s">
        <v>191</v>
      </c>
      <c r="D552" t="s">
        <v>4038</v>
      </c>
      <c r="E552" t="str">
        <f t="shared" si="8"/>
        <v>City of Ramona</v>
      </c>
      <c r="F552">
        <v>2275</v>
      </c>
      <c r="G552" t="s">
        <v>4039</v>
      </c>
      <c r="H552">
        <v>8173</v>
      </c>
      <c r="I552">
        <v>0</v>
      </c>
      <c r="J552">
        <v>8173</v>
      </c>
      <c r="K552">
        <v>0</v>
      </c>
      <c r="L552">
        <v>2671</v>
      </c>
      <c r="M552">
        <v>1918</v>
      </c>
      <c r="N552">
        <v>753</v>
      </c>
      <c r="O552">
        <v>87200</v>
      </c>
      <c r="P552">
        <v>2263</v>
      </c>
      <c r="Q552">
        <v>199</v>
      </c>
      <c r="R552">
        <v>152</v>
      </c>
      <c r="S552">
        <v>203</v>
      </c>
      <c r="T552" t="s">
        <v>4038</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4040</v>
      </c>
      <c r="B553">
        <v>1980</v>
      </c>
      <c r="C553" t="s">
        <v>191</v>
      </c>
      <c r="D553" t="s">
        <v>988</v>
      </c>
      <c r="E553" t="str">
        <f t="shared" si="8"/>
        <v>City of Rancho Cordova</v>
      </c>
      <c r="F553">
        <v>2277</v>
      </c>
      <c r="G553" t="s">
        <v>4041</v>
      </c>
      <c r="H553">
        <v>42881</v>
      </c>
      <c r="I553">
        <v>42881</v>
      </c>
      <c r="J553">
        <v>0</v>
      </c>
      <c r="K553">
        <v>0</v>
      </c>
      <c r="L553">
        <v>15563</v>
      </c>
      <c r="M553">
        <v>9166</v>
      </c>
      <c r="N553">
        <v>6397</v>
      </c>
      <c r="O553">
        <v>63800</v>
      </c>
      <c r="P553">
        <v>11871</v>
      </c>
      <c r="Q553">
        <v>1849</v>
      </c>
      <c r="R553">
        <v>1981</v>
      </c>
      <c r="S553">
        <v>1028</v>
      </c>
      <c r="T553" t="s">
        <v>988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4042</v>
      </c>
      <c r="B554">
        <v>1980</v>
      </c>
      <c r="C554" t="s">
        <v>191</v>
      </c>
      <c r="D554" t="s">
        <v>990</v>
      </c>
      <c r="E554" t="str">
        <f t="shared" si="8"/>
        <v>City of Rancho Cucamonga</v>
      </c>
      <c r="F554">
        <v>2278</v>
      </c>
      <c r="G554" t="s">
        <v>4043</v>
      </c>
      <c r="H554">
        <v>55250</v>
      </c>
      <c r="I554">
        <v>55250</v>
      </c>
      <c r="J554">
        <v>0</v>
      </c>
      <c r="K554">
        <v>0</v>
      </c>
      <c r="L554">
        <v>16979</v>
      </c>
      <c r="M554">
        <v>14304</v>
      </c>
      <c r="N554">
        <v>2675</v>
      </c>
      <c r="O554">
        <v>81800</v>
      </c>
      <c r="P554">
        <v>15887</v>
      </c>
      <c r="Q554">
        <v>794</v>
      </c>
      <c r="R554">
        <v>242</v>
      </c>
      <c r="S554">
        <v>913</v>
      </c>
      <c r="T554" t="s">
        <v>990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4044</v>
      </c>
      <c r="B555">
        <v>1980</v>
      </c>
      <c r="C555" t="s">
        <v>191</v>
      </c>
      <c r="D555" t="s">
        <v>992</v>
      </c>
      <c r="E555" t="str">
        <f t="shared" si="8"/>
        <v>City of Rancho Mirage</v>
      </c>
      <c r="F555">
        <v>2281</v>
      </c>
      <c r="G555" t="s">
        <v>4045</v>
      </c>
      <c r="H555">
        <v>6281</v>
      </c>
      <c r="I555">
        <v>6257</v>
      </c>
      <c r="J555">
        <v>0</v>
      </c>
      <c r="K555">
        <v>24</v>
      </c>
      <c r="L555">
        <v>2971</v>
      </c>
      <c r="M555">
        <v>2441</v>
      </c>
      <c r="N555">
        <v>530</v>
      </c>
      <c r="O555">
        <v>137700</v>
      </c>
      <c r="P555">
        <v>5288</v>
      </c>
      <c r="Q555">
        <v>225</v>
      </c>
      <c r="R555">
        <v>272</v>
      </c>
      <c r="S555">
        <v>772</v>
      </c>
      <c r="T555" t="s">
        <v>992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4046</v>
      </c>
      <c r="B556">
        <v>1980</v>
      </c>
      <c r="C556" t="s">
        <v>191</v>
      </c>
      <c r="D556" t="s">
        <v>994</v>
      </c>
      <c r="E556" t="str">
        <f t="shared" si="8"/>
        <v>City of Rancho Palos Verdes</v>
      </c>
      <c r="F556">
        <v>2284</v>
      </c>
      <c r="G556" t="s">
        <v>4047</v>
      </c>
      <c r="H556">
        <v>36577</v>
      </c>
      <c r="I556">
        <v>36577</v>
      </c>
      <c r="J556">
        <v>0</v>
      </c>
      <c r="K556">
        <v>0</v>
      </c>
      <c r="L556">
        <v>11925</v>
      </c>
      <c r="M556">
        <v>9671</v>
      </c>
      <c r="N556">
        <v>2254</v>
      </c>
      <c r="O556">
        <v>200100</v>
      </c>
      <c r="P556">
        <v>10536</v>
      </c>
      <c r="Q556">
        <v>431</v>
      </c>
      <c r="R556">
        <v>1303</v>
      </c>
      <c r="S556">
        <v>5</v>
      </c>
      <c r="T556" t="s">
        <v>994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4048</v>
      </c>
      <c r="B557">
        <v>1980</v>
      </c>
      <c r="C557" t="s">
        <v>191</v>
      </c>
      <c r="D557" t="s">
        <v>4049</v>
      </c>
      <c r="E557" t="str">
        <f t="shared" si="8"/>
        <v>City of Rancho Santa Fe</v>
      </c>
      <c r="F557">
        <v>2287</v>
      </c>
      <c r="G557" t="s">
        <v>4050</v>
      </c>
      <c r="H557">
        <v>4014</v>
      </c>
      <c r="I557">
        <v>0</v>
      </c>
      <c r="J557">
        <v>4014</v>
      </c>
      <c r="K557">
        <v>0</v>
      </c>
      <c r="L557">
        <v>1398</v>
      </c>
      <c r="M557">
        <v>1286</v>
      </c>
      <c r="N557">
        <v>112</v>
      </c>
      <c r="O557">
        <v>200100</v>
      </c>
      <c r="P557">
        <v>1486</v>
      </c>
      <c r="Q557">
        <v>46</v>
      </c>
      <c r="R557">
        <v>1</v>
      </c>
      <c r="S557">
        <v>4</v>
      </c>
      <c r="T557" t="s">
        <v>4049</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4051</v>
      </c>
      <c r="B558">
        <v>1980</v>
      </c>
      <c r="C558" t="s">
        <v>191</v>
      </c>
      <c r="D558" t="s">
        <v>998</v>
      </c>
      <c r="E558" t="str">
        <f t="shared" si="8"/>
        <v>City of Red Bluff</v>
      </c>
      <c r="F558">
        <v>2288</v>
      </c>
      <c r="G558" t="s">
        <v>4052</v>
      </c>
      <c r="H558">
        <v>9490</v>
      </c>
      <c r="I558">
        <v>0</v>
      </c>
      <c r="J558">
        <v>9490</v>
      </c>
      <c r="K558">
        <v>0</v>
      </c>
      <c r="L558">
        <v>3684</v>
      </c>
      <c r="M558">
        <v>2025</v>
      </c>
      <c r="N558">
        <v>1659</v>
      </c>
      <c r="O558">
        <v>45500</v>
      </c>
      <c r="P558">
        <v>2617</v>
      </c>
      <c r="Q558">
        <v>775</v>
      </c>
      <c r="R558">
        <v>362</v>
      </c>
      <c r="S558">
        <v>228</v>
      </c>
      <c r="T558" t="s">
        <v>998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4053</v>
      </c>
      <c r="B559">
        <v>1980</v>
      </c>
      <c r="C559" t="s">
        <v>191</v>
      </c>
      <c r="D559" t="s">
        <v>1000</v>
      </c>
      <c r="E559" t="str">
        <f t="shared" si="8"/>
        <v>City of Redding</v>
      </c>
      <c r="F559">
        <v>2290</v>
      </c>
      <c r="G559" t="s">
        <v>4054</v>
      </c>
      <c r="H559">
        <v>41995</v>
      </c>
      <c r="I559">
        <v>41995</v>
      </c>
      <c r="J559">
        <v>0</v>
      </c>
      <c r="K559">
        <v>0</v>
      </c>
      <c r="L559">
        <v>16786</v>
      </c>
      <c r="M559">
        <v>8956</v>
      </c>
      <c r="N559">
        <v>7830</v>
      </c>
      <c r="O559">
        <v>62000</v>
      </c>
      <c r="P559">
        <v>11626</v>
      </c>
      <c r="Q559">
        <v>2574</v>
      </c>
      <c r="R559">
        <v>2533</v>
      </c>
      <c r="S559">
        <v>1178</v>
      </c>
      <c r="T559" t="s">
        <v>1000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4055</v>
      </c>
      <c r="B560">
        <v>1980</v>
      </c>
      <c r="C560" t="s">
        <v>191</v>
      </c>
      <c r="D560" t="s">
        <v>1002</v>
      </c>
      <c r="E560" t="str">
        <f t="shared" si="8"/>
        <v>City of Redlands</v>
      </c>
      <c r="F560">
        <v>2295</v>
      </c>
      <c r="G560" t="s">
        <v>4056</v>
      </c>
      <c r="H560">
        <v>43619</v>
      </c>
      <c r="I560">
        <v>43619</v>
      </c>
      <c r="J560">
        <v>0</v>
      </c>
      <c r="K560">
        <v>0</v>
      </c>
      <c r="L560">
        <v>15759</v>
      </c>
      <c r="M560">
        <v>10398</v>
      </c>
      <c r="N560">
        <v>5361</v>
      </c>
      <c r="O560">
        <v>72300</v>
      </c>
      <c r="P560">
        <v>13802</v>
      </c>
      <c r="Q560">
        <v>1375</v>
      </c>
      <c r="R560">
        <v>1499</v>
      </c>
      <c r="S560">
        <v>461</v>
      </c>
      <c r="T560" t="s">
        <v>1002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4057</v>
      </c>
      <c r="B561">
        <v>1980</v>
      </c>
      <c r="C561" t="s">
        <v>191</v>
      </c>
      <c r="D561" t="s">
        <v>1004</v>
      </c>
      <c r="E561" t="str">
        <f t="shared" si="8"/>
        <v>City of Redondo Beach</v>
      </c>
      <c r="F561">
        <v>2300</v>
      </c>
      <c r="G561" t="s">
        <v>4058</v>
      </c>
      <c r="H561">
        <v>57102</v>
      </c>
      <c r="I561">
        <v>57102</v>
      </c>
      <c r="J561">
        <v>0</v>
      </c>
      <c r="K561">
        <v>0</v>
      </c>
      <c r="L561">
        <v>24637</v>
      </c>
      <c r="M561">
        <v>9446</v>
      </c>
      <c r="N561">
        <v>15191</v>
      </c>
      <c r="O561">
        <v>113500</v>
      </c>
      <c r="P561">
        <v>12635</v>
      </c>
      <c r="Q561">
        <v>7320</v>
      </c>
      <c r="R561">
        <v>5740</v>
      </c>
      <c r="S561">
        <v>148</v>
      </c>
      <c r="T561" t="s">
        <v>1004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4059</v>
      </c>
      <c r="B562">
        <v>1980</v>
      </c>
      <c r="C562" t="s">
        <v>191</v>
      </c>
      <c r="D562" t="s">
        <v>4060</v>
      </c>
      <c r="E562" t="str">
        <f t="shared" si="8"/>
        <v>City of Redway</v>
      </c>
      <c r="F562">
        <v>2303</v>
      </c>
      <c r="G562" t="s">
        <v>4061</v>
      </c>
      <c r="H562">
        <v>1094</v>
      </c>
      <c r="I562">
        <v>0</v>
      </c>
      <c r="J562">
        <v>0</v>
      </c>
      <c r="K562">
        <v>1094</v>
      </c>
      <c r="L562">
        <v>444</v>
      </c>
      <c r="M562">
        <v>303</v>
      </c>
      <c r="N562">
        <v>141</v>
      </c>
      <c r="O562">
        <v>58300</v>
      </c>
      <c r="P562">
        <v>371</v>
      </c>
      <c r="Q562">
        <v>32</v>
      </c>
      <c r="R562">
        <v>1</v>
      </c>
      <c r="S562">
        <v>68</v>
      </c>
      <c r="T562" t="s">
        <v>4060</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4062</v>
      </c>
      <c r="B563">
        <v>1980</v>
      </c>
      <c r="C563" t="s">
        <v>191</v>
      </c>
      <c r="D563" t="s">
        <v>1006</v>
      </c>
      <c r="E563" t="str">
        <f t="shared" si="8"/>
        <v>City of Redwood City</v>
      </c>
      <c r="F563">
        <v>2305</v>
      </c>
      <c r="G563" t="s">
        <v>4063</v>
      </c>
      <c r="H563">
        <v>54951</v>
      </c>
      <c r="I563">
        <v>54951</v>
      </c>
      <c r="J563">
        <v>0</v>
      </c>
      <c r="K563">
        <v>0</v>
      </c>
      <c r="L563">
        <v>22921</v>
      </c>
      <c r="M563">
        <v>11148</v>
      </c>
      <c r="N563">
        <v>11773</v>
      </c>
      <c r="O563">
        <v>123400</v>
      </c>
      <c r="P563">
        <v>15456</v>
      </c>
      <c r="Q563">
        <v>3423</v>
      </c>
      <c r="R563">
        <v>4061</v>
      </c>
      <c r="S563">
        <v>537</v>
      </c>
      <c r="T563" t="s">
        <v>1006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4064</v>
      </c>
      <c r="B564">
        <v>1980</v>
      </c>
      <c r="C564" t="s">
        <v>191</v>
      </c>
      <c r="D564" t="s">
        <v>1008</v>
      </c>
      <c r="E564" t="str">
        <f t="shared" si="8"/>
        <v>City of Reedley</v>
      </c>
      <c r="F564">
        <v>2315</v>
      </c>
      <c r="G564" t="s">
        <v>4065</v>
      </c>
      <c r="H564">
        <v>11071</v>
      </c>
      <c r="I564">
        <v>0</v>
      </c>
      <c r="J564">
        <v>11071</v>
      </c>
      <c r="K564">
        <v>0</v>
      </c>
      <c r="L564">
        <v>3460</v>
      </c>
      <c r="M564">
        <v>2253</v>
      </c>
      <c r="N564">
        <v>1207</v>
      </c>
      <c r="O564">
        <v>54700</v>
      </c>
      <c r="P564">
        <v>2943</v>
      </c>
      <c r="Q564">
        <v>450</v>
      </c>
      <c r="R564">
        <v>172</v>
      </c>
      <c r="S564">
        <v>0</v>
      </c>
      <c r="T564" t="s">
        <v>1008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4066</v>
      </c>
      <c r="B565">
        <v>1980</v>
      </c>
      <c r="C565" t="s">
        <v>191</v>
      </c>
      <c r="D565" t="s">
        <v>1010</v>
      </c>
      <c r="E565" t="str">
        <f t="shared" si="8"/>
        <v>City of Rialto</v>
      </c>
      <c r="F565">
        <v>2320</v>
      </c>
      <c r="G565" t="s">
        <v>4067</v>
      </c>
      <c r="H565">
        <v>37474</v>
      </c>
      <c r="I565">
        <v>37474</v>
      </c>
      <c r="J565">
        <v>0</v>
      </c>
      <c r="K565">
        <v>0</v>
      </c>
      <c r="L565">
        <v>12241</v>
      </c>
      <c r="M565">
        <v>9338</v>
      </c>
      <c r="N565">
        <v>2903</v>
      </c>
      <c r="O565">
        <v>60800</v>
      </c>
      <c r="P565">
        <v>11091</v>
      </c>
      <c r="Q565">
        <v>1377</v>
      </c>
      <c r="R565">
        <v>303</v>
      </c>
      <c r="S565">
        <v>1090</v>
      </c>
      <c r="T565" t="s">
        <v>1010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4068</v>
      </c>
      <c r="B566">
        <v>1980</v>
      </c>
      <c r="C566" t="s">
        <v>191</v>
      </c>
      <c r="D566" t="s">
        <v>4069</v>
      </c>
      <c r="E566" t="str">
        <f t="shared" si="8"/>
        <v>City of Richgrove</v>
      </c>
      <c r="F566">
        <v>2325</v>
      </c>
      <c r="G566" t="s">
        <v>4070</v>
      </c>
      <c r="H566">
        <v>1398</v>
      </c>
      <c r="I566">
        <v>0</v>
      </c>
      <c r="J566">
        <v>0</v>
      </c>
      <c r="K566">
        <v>1398</v>
      </c>
      <c r="L566">
        <v>333</v>
      </c>
      <c r="M566">
        <v>190</v>
      </c>
      <c r="N566">
        <v>143</v>
      </c>
      <c r="O566">
        <v>22300</v>
      </c>
      <c r="P566">
        <v>232</v>
      </c>
      <c r="Q566">
        <v>100</v>
      </c>
      <c r="R566">
        <v>12</v>
      </c>
      <c r="S566">
        <v>27</v>
      </c>
      <c r="T566" t="s">
        <v>4069</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4071</v>
      </c>
      <c r="B567">
        <v>1980</v>
      </c>
      <c r="C567" t="s">
        <v>191</v>
      </c>
      <c r="D567" t="s">
        <v>1012</v>
      </c>
      <c r="E567" t="str">
        <f t="shared" si="8"/>
        <v>City of Richmond</v>
      </c>
      <c r="F567">
        <v>2330</v>
      </c>
      <c r="G567" t="s">
        <v>4072</v>
      </c>
      <c r="H567">
        <v>74676</v>
      </c>
      <c r="I567">
        <v>74676</v>
      </c>
      <c r="J567">
        <v>0</v>
      </c>
      <c r="K567">
        <v>0</v>
      </c>
      <c r="L567">
        <v>28107</v>
      </c>
      <c r="M567">
        <v>16151</v>
      </c>
      <c r="N567">
        <v>11956</v>
      </c>
      <c r="O567">
        <v>61900</v>
      </c>
      <c r="P567">
        <v>24799</v>
      </c>
      <c r="Q567">
        <v>2587</v>
      </c>
      <c r="R567">
        <v>1668</v>
      </c>
      <c r="S567">
        <v>20</v>
      </c>
      <c r="T567" t="s">
        <v>1012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4073</v>
      </c>
      <c r="B568">
        <v>1980</v>
      </c>
      <c r="C568" t="s">
        <v>191</v>
      </c>
      <c r="D568" t="s">
        <v>1014</v>
      </c>
      <c r="E568" t="str">
        <f t="shared" si="8"/>
        <v>City of Ridgecrest</v>
      </c>
      <c r="F568">
        <v>2335</v>
      </c>
      <c r="G568" t="s">
        <v>4074</v>
      </c>
      <c r="H568">
        <v>15929</v>
      </c>
      <c r="I568">
        <v>0</v>
      </c>
      <c r="J568">
        <v>15929</v>
      </c>
      <c r="K568">
        <v>0</v>
      </c>
      <c r="L568">
        <v>5762</v>
      </c>
      <c r="M568">
        <v>4304</v>
      </c>
      <c r="N568">
        <v>1458</v>
      </c>
      <c r="O568">
        <v>59200</v>
      </c>
      <c r="P568">
        <v>4729</v>
      </c>
      <c r="Q568">
        <v>1160</v>
      </c>
      <c r="R568">
        <v>93</v>
      </c>
      <c r="S568">
        <v>685</v>
      </c>
      <c r="T568" t="s">
        <v>1014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4075</v>
      </c>
      <c r="B569">
        <v>1980</v>
      </c>
      <c r="C569" t="s">
        <v>191</v>
      </c>
      <c r="D569" t="s">
        <v>1016</v>
      </c>
      <c r="E569" t="str">
        <f t="shared" si="8"/>
        <v>City of Rio Dell</v>
      </c>
      <c r="F569">
        <v>2337</v>
      </c>
      <c r="G569" t="s">
        <v>4076</v>
      </c>
      <c r="H569">
        <v>2687</v>
      </c>
      <c r="I569">
        <v>0</v>
      </c>
      <c r="J569">
        <v>2687</v>
      </c>
      <c r="K569">
        <v>0</v>
      </c>
      <c r="L569">
        <v>1018</v>
      </c>
      <c r="M569">
        <v>616</v>
      </c>
      <c r="N569">
        <v>402</v>
      </c>
      <c r="O569">
        <v>44000</v>
      </c>
      <c r="P569">
        <v>868</v>
      </c>
      <c r="Q569">
        <v>138</v>
      </c>
      <c r="R569">
        <v>11</v>
      </c>
      <c r="S569">
        <v>65</v>
      </c>
      <c r="T569" t="s">
        <v>1016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4077</v>
      </c>
      <c r="B570">
        <v>1980</v>
      </c>
      <c r="C570" t="s">
        <v>191</v>
      </c>
      <c r="D570" t="s">
        <v>4078</v>
      </c>
      <c r="E570" t="str">
        <f t="shared" si="8"/>
        <v>City of Rio Del Mar</v>
      </c>
      <c r="F570">
        <v>2340</v>
      </c>
      <c r="G570" t="s">
        <v>4079</v>
      </c>
      <c r="H570">
        <v>7067</v>
      </c>
      <c r="I570">
        <v>7067</v>
      </c>
      <c r="J570">
        <v>0</v>
      </c>
      <c r="K570">
        <v>0</v>
      </c>
      <c r="L570">
        <v>2819</v>
      </c>
      <c r="M570">
        <v>1974</v>
      </c>
      <c r="N570">
        <v>845</v>
      </c>
      <c r="O570">
        <v>135200</v>
      </c>
      <c r="P570">
        <v>3161</v>
      </c>
      <c r="Q570">
        <v>173</v>
      </c>
      <c r="R570">
        <v>33</v>
      </c>
      <c r="S570">
        <v>1</v>
      </c>
      <c r="T570" t="s">
        <v>4078</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4080</v>
      </c>
      <c r="B571">
        <v>1980</v>
      </c>
      <c r="C571" t="s">
        <v>191</v>
      </c>
      <c r="D571" t="s">
        <v>4081</v>
      </c>
      <c r="E571" t="str">
        <f t="shared" si="8"/>
        <v>City of Rio Linda</v>
      </c>
      <c r="F571">
        <v>2345</v>
      </c>
      <c r="G571" t="s">
        <v>4082</v>
      </c>
      <c r="H571">
        <v>7359</v>
      </c>
      <c r="I571">
        <v>7359</v>
      </c>
      <c r="J571">
        <v>0</v>
      </c>
      <c r="K571">
        <v>0</v>
      </c>
      <c r="L571">
        <v>2354</v>
      </c>
      <c r="M571">
        <v>1834</v>
      </c>
      <c r="N571">
        <v>520</v>
      </c>
      <c r="O571">
        <v>47000</v>
      </c>
      <c r="P571">
        <v>2249</v>
      </c>
      <c r="Q571">
        <v>134</v>
      </c>
      <c r="R571">
        <v>24</v>
      </c>
      <c r="S571">
        <v>52</v>
      </c>
      <c r="T571" t="s">
        <v>4081</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4083</v>
      </c>
      <c r="B572">
        <v>1980</v>
      </c>
      <c r="C572" t="s">
        <v>191</v>
      </c>
      <c r="D572" t="s">
        <v>1018</v>
      </c>
      <c r="E572" t="str">
        <f t="shared" si="8"/>
        <v>City of Rio Vista</v>
      </c>
      <c r="F572">
        <v>2350</v>
      </c>
      <c r="G572" t="s">
        <v>4084</v>
      </c>
      <c r="H572">
        <v>3142</v>
      </c>
      <c r="I572">
        <v>0</v>
      </c>
      <c r="J572">
        <v>3142</v>
      </c>
      <c r="K572">
        <v>0</v>
      </c>
      <c r="L572">
        <v>1285</v>
      </c>
      <c r="M572">
        <v>877</v>
      </c>
      <c r="N572">
        <v>408</v>
      </c>
      <c r="O572">
        <v>60600</v>
      </c>
      <c r="P572">
        <v>1044</v>
      </c>
      <c r="Q572">
        <v>141</v>
      </c>
      <c r="R572">
        <v>72</v>
      </c>
      <c r="S572">
        <v>74</v>
      </c>
      <c r="T572" t="s">
        <v>1018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4085</v>
      </c>
      <c r="B573">
        <v>1980</v>
      </c>
      <c r="C573" t="s">
        <v>191</v>
      </c>
      <c r="D573" t="s">
        <v>1020</v>
      </c>
      <c r="E573" t="str">
        <f t="shared" si="8"/>
        <v>City of Ripon</v>
      </c>
      <c r="F573">
        <v>2355</v>
      </c>
      <c r="G573" t="s">
        <v>4086</v>
      </c>
      <c r="H573">
        <v>3509</v>
      </c>
      <c r="I573">
        <v>0</v>
      </c>
      <c r="J573">
        <v>3509</v>
      </c>
      <c r="K573">
        <v>0</v>
      </c>
      <c r="L573">
        <v>1244</v>
      </c>
      <c r="M573">
        <v>845</v>
      </c>
      <c r="N573">
        <v>399</v>
      </c>
      <c r="O573">
        <v>62000</v>
      </c>
      <c r="P573">
        <v>1204</v>
      </c>
      <c r="Q573">
        <v>60</v>
      </c>
      <c r="R573">
        <v>44</v>
      </c>
      <c r="S573">
        <v>0</v>
      </c>
      <c r="T573" t="s">
        <v>1020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4087</v>
      </c>
      <c r="B574">
        <v>1980</v>
      </c>
      <c r="C574" t="s">
        <v>191</v>
      </c>
      <c r="D574" t="s">
        <v>1022</v>
      </c>
      <c r="E574" t="str">
        <f t="shared" si="8"/>
        <v>City of Riverbank</v>
      </c>
      <c r="F574">
        <v>2360</v>
      </c>
      <c r="G574" t="s">
        <v>4088</v>
      </c>
      <c r="H574">
        <v>5695</v>
      </c>
      <c r="I574">
        <v>0</v>
      </c>
      <c r="J574">
        <v>5695</v>
      </c>
      <c r="K574">
        <v>0</v>
      </c>
      <c r="L574">
        <v>1773</v>
      </c>
      <c r="M574">
        <v>1200</v>
      </c>
      <c r="N574">
        <v>573</v>
      </c>
      <c r="O574">
        <v>44400</v>
      </c>
      <c r="P574">
        <v>1615</v>
      </c>
      <c r="Q574">
        <v>144</v>
      </c>
      <c r="R574">
        <v>104</v>
      </c>
      <c r="S574">
        <v>58</v>
      </c>
      <c r="T574" t="s">
        <v>1022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4089</v>
      </c>
      <c r="B575">
        <v>1980</v>
      </c>
      <c r="C575" t="s">
        <v>191</v>
      </c>
      <c r="D575" t="s">
        <v>4090</v>
      </c>
      <c r="E575" t="str">
        <f t="shared" si="8"/>
        <v>City of Riverdale</v>
      </c>
      <c r="F575">
        <v>2365</v>
      </c>
      <c r="G575" t="s">
        <v>4091</v>
      </c>
      <c r="H575">
        <v>1866</v>
      </c>
      <c r="I575">
        <v>0</v>
      </c>
      <c r="J575">
        <v>0</v>
      </c>
      <c r="K575">
        <v>1866</v>
      </c>
      <c r="L575">
        <v>634</v>
      </c>
      <c r="M575">
        <v>416</v>
      </c>
      <c r="N575">
        <v>218</v>
      </c>
      <c r="O575">
        <v>43600</v>
      </c>
      <c r="P575">
        <v>589</v>
      </c>
      <c r="Q575">
        <v>52</v>
      </c>
      <c r="R575">
        <v>8</v>
      </c>
      <c r="S575">
        <v>9</v>
      </c>
      <c r="T575" t="s">
        <v>4090</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4092</v>
      </c>
      <c r="B576">
        <v>1980</v>
      </c>
      <c r="C576" t="s">
        <v>191</v>
      </c>
      <c r="D576" t="s">
        <v>1024</v>
      </c>
      <c r="E576" t="str">
        <f t="shared" si="8"/>
        <v>City of Riverside</v>
      </c>
      <c r="F576">
        <v>2370</v>
      </c>
      <c r="G576" t="s">
        <v>4093</v>
      </c>
      <c r="H576">
        <v>170876</v>
      </c>
      <c r="I576">
        <v>170876</v>
      </c>
      <c r="J576">
        <v>0</v>
      </c>
      <c r="K576">
        <v>0</v>
      </c>
      <c r="L576">
        <v>60964</v>
      </c>
      <c r="M576">
        <v>37122</v>
      </c>
      <c r="N576">
        <v>23842</v>
      </c>
      <c r="O576">
        <v>68000</v>
      </c>
      <c r="P576">
        <v>49574</v>
      </c>
      <c r="Q576">
        <v>5481</v>
      </c>
      <c r="R576">
        <v>7433</v>
      </c>
      <c r="S576">
        <v>1778</v>
      </c>
      <c r="T576" t="s">
        <v>1024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4094</v>
      </c>
      <c r="B577">
        <v>1980</v>
      </c>
      <c r="C577" t="s">
        <v>191</v>
      </c>
      <c r="D577" t="s">
        <v>1026</v>
      </c>
      <c r="E577" t="str">
        <f t="shared" si="8"/>
        <v>City of Rocklin</v>
      </c>
      <c r="F577">
        <v>2375</v>
      </c>
      <c r="G577" t="s">
        <v>4095</v>
      </c>
      <c r="H577">
        <v>7344</v>
      </c>
      <c r="I577">
        <v>7344</v>
      </c>
      <c r="J577">
        <v>0</v>
      </c>
      <c r="K577">
        <v>0</v>
      </c>
      <c r="L577">
        <v>2781</v>
      </c>
      <c r="M577">
        <v>1946</v>
      </c>
      <c r="N577">
        <v>835</v>
      </c>
      <c r="O577">
        <v>81100</v>
      </c>
      <c r="P577">
        <v>2395</v>
      </c>
      <c r="Q577">
        <v>153</v>
      </c>
      <c r="R577">
        <v>271</v>
      </c>
      <c r="S577">
        <v>312</v>
      </c>
      <c r="T577" t="s">
        <v>1026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4096</v>
      </c>
      <c r="B578">
        <v>1980</v>
      </c>
      <c r="C578" t="s">
        <v>191</v>
      </c>
      <c r="D578" t="s">
        <v>4097</v>
      </c>
      <c r="E578" t="str">
        <f t="shared" si="8"/>
        <v>City of Rodeo</v>
      </c>
      <c r="F578">
        <v>2376</v>
      </c>
      <c r="G578" t="s">
        <v>4098</v>
      </c>
      <c r="H578">
        <v>8286</v>
      </c>
      <c r="I578">
        <v>8286</v>
      </c>
      <c r="J578">
        <v>0</v>
      </c>
      <c r="K578">
        <v>0</v>
      </c>
      <c r="L578">
        <v>2822</v>
      </c>
      <c r="M578">
        <v>1960</v>
      </c>
      <c r="N578">
        <v>862</v>
      </c>
      <c r="O578">
        <v>87600</v>
      </c>
      <c r="P578">
        <v>2630</v>
      </c>
      <c r="Q578">
        <v>242</v>
      </c>
      <c r="R578">
        <v>32</v>
      </c>
      <c r="S578">
        <v>26</v>
      </c>
      <c r="T578" t="s">
        <v>4097</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4099</v>
      </c>
      <c r="B579">
        <v>1980</v>
      </c>
      <c r="C579" t="s">
        <v>191</v>
      </c>
      <c r="D579" t="s">
        <v>1028</v>
      </c>
      <c r="E579" t="str">
        <f t="shared" si="8"/>
        <v>City of Rohnert Park</v>
      </c>
      <c r="F579">
        <v>2377</v>
      </c>
      <c r="G579" t="s">
        <v>4100</v>
      </c>
      <c r="H579">
        <v>22965</v>
      </c>
      <c r="I579">
        <v>22965</v>
      </c>
      <c r="J579">
        <v>0</v>
      </c>
      <c r="K579">
        <v>0</v>
      </c>
      <c r="L579">
        <v>8291</v>
      </c>
      <c r="M579">
        <v>4854</v>
      </c>
      <c r="N579">
        <v>3437</v>
      </c>
      <c r="O579">
        <v>86200</v>
      </c>
      <c r="P579">
        <v>6317</v>
      </c>
      <c r="Q579">
        <v>499</v>
      </c>
      <c r="R579">
        <v>762</v>
      </c>
      <c r="S579">
        <v>1183</v>
      </c>
      <c r="T579" t="s">
        <v>1028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4101</v>
      </c>
      <c r="B580">
        <v>1980</v>
      </c>
      <c r="C580" t="s">
        <v>191</v>
      </c>
      <c r="D580" t="s">
        <v>4102</v>
      </c>
      <c r="E580" t="str">
        <f t="shared" si="8"/>
        <v>City of Rolling Hills</v>
      </c>
      <c r="F580">
        <v>2385</v>
      </c>
      <c r="G580" t="s">
        <v>4103</v>
      </c>
      <c r="H580">
        <v>2049</v>
      </c>
      <c r="I580">
        <v>2049</v>
      </c>
      <c r="J580">
        <v>0</v>
      </c>
      <c r="K580">
        <v>0</v>
      </c>
      <c r="L580">
        <v>629</v>
      </c>
      <c r="M580">
        <v>617</v>
      </c>
      <c r="N580">
        <v>12</v>
      </c>
      <c r="O580">
        <v>200100</v>
      </c>
      <c r="P580">
        <v>638</v>
      </c>
      <c r="Q580">
        <v>10</v>
      </c>
      <c r="R580">
        <v>0</v>
      </c>
      <c r="S580">
        <v>0</v>
      </c>
      <c r="T580" t="s">
        <v>4102</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4104</v>
      </c>
      <c r="B581">
        <v>1980</v>
      </c>
      <c r="C581" t="s">
        <v>191</v>
      </c>
      <c r="D581" t="s">
        <v>4105</v>
      </c>
      <c r="E581" t="str">
        <f t="shared" ref="E581:E644" si="9">_xlfn.CONCAT("City of ",D581)</f>
        <v>City of Rolling Hills Estates</v>
      </c>
      <c r="F581">
        <v>2390</v>
      </c>
      <c r="G581" t="s">
        <v>4106</v>
      </c>
      <c r="H581">
        <v>7701</v>
      </c>
      <c r="I581">
        <v>7701</v>
      </c>
      <c r="J581">
        <v>0</v>
      </c>
      <c r="K581">
        <v>0</v>
      </c>
      <c r="L581">
        <v>2547</v>
      </c>
      <c r="M581">
        <v>2355</v>
      </c>
      <c r="N581">
        <v>192</v>
      </c>
      <c r="O581">
        <v>200100</v>
      </c>
      <c r="P581">
        <v>2582</v>
      </c>
      <c r="Q581">
        <v>23</v>
      </c>
      <c r="R581">
        <v>6</v>
      </c>
      <c r="S581">
        <v>1</v>
      </c>
      <c r="T581" t="s">
        <v>4105</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4107</v>
      </c>
      <c r="B582">
        <v>1980</v>
      </c>
      <c r="C582" t="s">
        <v>191</v>
      </c>
      <c r="D582" t="s">
        <v>4108</v>
      </c>
      <c r="E582" t="str">
        <f t="shared" si="9"/>
        <v>City of Romoland</v>
      </c>
      <c r="F582">
        <v>2391</v>
      </c>
      <c r="G582" t="s">
        <v>4109</v>
      </c>
      <c r="H582">
        <v>1349</v>
      </c>
      <c r="I582">
        <v>0</v>
      </c>
      <c r="J582">
        <v>0</v>
      </c>
      <c r="K582">
        <v>1349</v>
      </c>
      <c r="L582">
        <v>519</v>
      </c>
      <c r="M582">
        <v>427</v>
      </c>
      <c r="N582">
        <v>92</v>
      </c>
      <c r="O582">
        <v>43600</v>
      </c>
      <c r="P582">
        <v>295</v>
      </c>
      <c r="Q582">
        <v>28</v>
      </c>
      <c r="R582">
        <v>7</v>
      </c>
      <c r="S582">
        <v>248</v>
      </c>
      <c r="T582" t="s">
        <v>4108</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4110</v>
      </c>
      <c r="B583">
        <v>1980</v>
      </c>
      <c r="C583" t="s">
        <v>191</v>
      </c>
      <c r="D583" t="s">
        <v>4111</v>
      </c>
      <c r="E583" t="str">
        <f t="shared" si="9"/>
        <v>City of Rosamond</v>
      </c>
      <c r="F583">
        <v>2392</v>
      </c>
      <c r="G583" t="s">
        <v>4112</v>
      </c>
      <c r="H583">
        <v>2869</v>
      </c>
      <c r="I583">
        <v>0</v>
      </c>
      <c r="J583">
        <v>2869</v>
      </c>
      <c r="K583">
        <v>0</v>
      </c>
      <c r="L583">
        <v>1100</v>
      </c>
      <c r="M583">
        <v>675</v>
      </c>
      <c r="N583">
        <v>425</v>
      </c>
      <c r="O583">
        <v>45800</v>
      </c>
      <c r="P583">
        <v>827</v>
      </c>
      <c r="Q583">
        <v>83</v>
      </c>
      <c r="R583">
        <v>104</v>
      </c>
      <c r="S583">
        <v>306</v>
      </c>
      <c r="T583" t="s">
        <v>4111</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4113</v>
      </c>
      <c r="B584">
        <v>1980</v>
      </c>
      <c r="C584" t="s">
        <v>191</v>
      </c>
      <c r="D584" t="s">
        <v>4114</v>
      </c>
      <c r="E584" t="str">
        <f t="shared" si="9"/>
        <v>City of Roseland</v>
      </c>
      <c r="F584">
        <v>2395</v>
      </c>
      <c r="G584" t="s">
        <v>4115</v>
      </c>
      <c r="H584">
        <v>7915</v>
      </c>
      <c r="I584">
        <v>7915</v>
      </c>
      <c r="J584">
        <v>0</v>
      </c>
      <c r="K584">
        <v>0</v>
      </c>
      <c r="L584">
        <v>2838</v>
      </c>
      <c r="M584">
        <v>1380</v>
      </c>
      <c r="N584">
        <v>1458</v>
      </c>
      <c r="O584">
        <v>64500</v>
      </c>
      <c r="P584">
        <v>2208</v>
      </c>
      <c r="Q584">
        <v>411</v>
      </c>
      <c r="R584">
        <v>230</v>
      </c>
      <c r="S584">
        <v>51</v>
      </c>
      <c r="T584" t="s">
        <v>4114</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4116</v>
      </c>
      <c r="B585">
        <v>1980</v>
      </c>
      <c r="C585" t="s">
        <v>191</v>
      </c>
      <c r="D585" t="s">
        <v>1030</v>
      </c>
      <c r="E585" t="str">
        <f t="shared" si="9"/>
        <v>City of Rosemead</v>
      </c>
      <c r="F585">
        <v>2400</v>
      </c>
      <c r="G585" t="s">
        <v>4117</v>
      </c>
      <c r="H585">
        <v>42604</v>
      </c>
      <c r="I585">
        <v>42604</v>
      </c>
      <c r="J585">
        <v>0</v>
      </c>
      <c r="K585">
        <v>0</v>
      </c>
      <c r="L585">
        <v>13102</v>
      </c>
      <c r="M585">
        <v>7046</v>
      </c>
      <c r="N585">
        <v>6056</v>
      </c>
      <c r="O585">
        <v>68500</v>
      </c>
      <c r="P585">
        <v>11481</v>
      </c>
      <c r="Q585">
        <v>1214</v>
      </c>
      <c r="R585">
        <v>586</v>
      </c>
      <c r="S585">
        <v>358</v>
      </c>
      <c r="T585" t="s">
        <v>1030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4118</v>
      </c>
      <c r="B586">
        <v>1980</v>
      </c>
      <c r="C586" t="s">
        <v>191</v>
      </c>
      <c r="D586" t="s">
        <v>4119</v>
      </c>
      <c r="E586" t="str">
        <f t="shared" si="9"/>
        <v>City of Rosemont</v>
      </c>
      <c r="F586">
        <v>2402</v>
      </c>
      <c r="G586" t="s">
        <v>4120</v>
      </c>
      <c r="H586">
        <v>18888</v>
      </c>
      <c r="I586">
        <v>18888</v>
      </c>
      <c r="J586">
        <v>0</v>
      </c>
      <c r="K586">
        <v>0</v>
      </c>
      <c r="L586">
        <v>6505</v>
      </c>
      <c r="M586">
        <v>4535</v>
      </c>
      <c r="N586">
        <v>1970</v>
      </c>
      <c r="O586">
        <v>67200</v>
      </c>
      <c r="P586">
        <v>5707</v>
      </c>
      <c r="Q586">
        <v>899</v>
      </c>
      <c r="R586">
        <v>452</v>
      </c>
      <c r="S586">
        <v>2</v>
      </c>
      <c r="T586" t="s">
        <v>4119</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4121</v>
      </c>
      <c r="B587">
        <v>1980</v>
      </c>
      <c r="C587" t="s">
        <v>191</v>
      </c>
      <c r="D587" t="s">
        <v>1032</v>
      </c>
      <c r="E587" t="str">
        <f t="shared" si="9"/>
        <v>City of Roseville</v>
      </c>
      <c r="F587">
        <v>2405</v>
      </c>
      <c r="G587" t="s">
        <v>4122</v>
      </c>
      <c r="H587">
        <v>24347</v>
      </c>
      <c r="I587">
        <v>23682</v>
      </c>
      <c r="J587">
        <v>0</v>
      </c>
      <c r="K587">
        <v>665</v>
      </c>
      <c r="L587">
        <v>9164</v>
      </c>
      <c r="M587">
        <v>6136</v>
      </c>
      <c r="N587">
        <v>3028</v>
      </c>
      <c r="O587">
        <v>65800</v>
      </c>
      <c r="P587">
        <v>7971</v>
      </c>
      <c r="Q587">
        <v>1060</v>
      </c>
      <c r="R587">
        <v>505</v>
      </c>
      <c r="S587">
        <v>256</v>
      </c>
      <c r="T587" t="s">
        <v>1032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4123</v>
      </c>
      <c r="B588">
        <v>1980</v>
      </c>
      <c r="C588" t="s">
        <v>191</v>
      </c>
      <c r="D588" t="s">
        <v>1034</v>
      </c>
      <c r="E588" t="str">
        <f t="shared" si="9"/>
        <v>City of Ross</v>
      </c>
      <c r="F588">
        <v>2410</v>
      </c>
      <c r="G588" t="s">
        <v>4124</v>
      </c>
      <c r="H588">
        <v>2801</v>
      </c>
      <c r="I588">
        <v>2801</v>
      </c>
      <c r="J588">
        <v>0</v>
      </c>
      <c r="K588">
        <v>0</v>
      </c>
      <c r="L588">
        <v>926</v>
      </c>
      <c r="M588">
        <v>755</v>
      </c>
      <c r="N588">
        <v>171</v>
      </c>
      <c r="O588">
        <v>200100</v>
      </c>
      <c r="P588">
        <v>862</v>
      </c>
      <c r="Q588">
        <v>63</v>
      </c>
      <c r="R588">
        <v>26</v>
      </c>
      <c r="S588">
        <v>1</v>
      </c>
      <c r="T588" t="s">
        <v>1034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4125</v>
      </c>
      <c r="B589">
        <v>1980</v>
      </c>
      <c r="C589" t="s">
        <v>191</v>
      </c>
      <c r="D589" t="s">
        <v>4126</v>
      </c>
      <c r="E589" t="str">
        <f t="shared" si="9"/>
        <v>City of Rossmoor</v>
      </c>
      <c r="F589">
        <v>2411</v>
      </c>
      <c r="G589" t="s">
        <v>4127</v>
      </c>
      <c r="H589">
        <v>10457</v>
      </c>
      <c r="I589">
        <v>10457</v>
      </c>
      <c r="J589">
        <v>0</v>
      </c>
      <c r="K589">
        <v>0</v>
      </c>
      <c r="L589">
        <v>3608</v>
      </c>
      <c r="M589">
        <v>3206</v>
      </c>
      <c r="N589">
        <v>402</v>
      </c>
      <c r="O589">
        <v>127400</v>
      </c>
      <c r="P589">
        <v>3437</v>
      </c>
      <c r="Q589">
        <v>32</v>
      </c>
      <c r="R589">
        <v>188</v>
      </c>
      <c r="S589">
        <v>0</v>
      </c>
      <c r="T589" t="s">
        <v>4126</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4128</v>
      </c>
      <c r="B590">
        <v>1980</v>
      </c>
      <c r="C590" t="s">
        <v>191</v>
      </c>
      <c r="D590" t="s">
        <v>4129</v>
      </c>
      <c r="E590" t="str">
        <f t="shared" si="9"/>
        <v>City of Rowland Heights</v>
      </c>
      <c r="F590">
        <v>2412</v>
      </c>
      <c r="G590" t="s">
        <v>4130</v>
      </c>
      <c r="H590">
        <v>28252</v>
      </c>
      <c r="I590">
        <v>28252</v>
      </c>
      <c r="J590">
        <v>0</v>
      </c>
      <c r="K590">
        <v>0</v>
      </c>
      <c r="L590">
        <v>8753</v>
      </c>
      <c r="M590">
        <v>5970</v>
      </c>
      <c r="N590">
        <v>2783</v>
      </c>
      <c r="O590">
        <v>84300</v>
      </c>
      <c r="P590">
        <v>6433</v>
      </c>
      <c r="Q590">
        <v>975</v>
      </c>
      <c r="R590">
        <v>1046</v>
      </c>
      <c r="S590">
        <v>525</v>
      </c>
      <c r="T590" t="s">
        <v>4129</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4131</v>
      </c>
      <c r="B591">
        <v>1980</v>
      </c>
      <c r="C591" t="s">
        <v>191</v>
      </c>
      <c r="D591" t="s">
        <v>4132</v>
      </c>
      <c r="E591" t="str">
        <f t="shared" si="9"/>
        <v>City of Rubidoux</v>
      </c>
      <c r="F591">
        <v>2414</v>
      </c>
      <c r="G591" t="s">
        <v>4133</v>
      </c>
      <c r="H591">
        <v>16763</v>
      </c>
      <c r="I591">
        <v>16763</v>
      </c>
      <c r="J591">
        <v>0</v>
      </c>
      <c r="K591">
        <v>0</v>
      </c>
      <c r="L591">
        <v>5751</v>
      </c>
      <c r="M591">
        <v>4050</v>
      </c>
      <c r="N591">
        <v>1701</v>
      </c>
      <c r="O591">
        <v>63200</v>
      </c>
      <c r="P591">
        <v>4411</v>
      </c>
      <c r="Q591">
        <v>412</v>
      </c>
      <c r="R591">
        <v>349</v>
      </c>
      <c r="S591">
        <v>1005</v>
      </c>
      <c r="T591" t="s">
        <v>4132</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4134</v>
      </c>
      <c r="B592">
        <v>1980</v>
      </c>
      <c r="C592" t="s">
        <v>191</v>
      </c>
      <c r="D592" t="s">
        <v>1036</v>
      </c>
      <c r="E592" t="str">
        <f t="shared" si="9"/>
        <v>City of Sacramento</v>
      </c>
      <c r="F592">
        <v>2420</v>
      </c>
      <c r="G592" t="s">
        <v>4135</v>
      </c>
      <c r="H592">
        <v>275741</v>
      </c>
      <c r="I592">
        <v>275741</v>
      </c>
      <c r="J592">
        <v>0</v>
      </c>
      <c r="K592">
        <v>0</v>
      </c>
      <c r="L592">
        <v>112859</v>
      </c>
      <c r="M592">
        <v>63661</v>
      </c>
      <c r="N592">
        <v>49198</v>
      </c>
      <c r="O592">
        <v>56800</v>
      </c>
      <c r="P592">
        <v>89128</v>
      </c>
      <c r="Q592">
        <v>17566</v>
      </c>
      <c r="R592">
        <v>14142</v>
      </c>
      <c r="S592">
        <v>2401</v>
      </c>
      <c r="T592" t="s">
        <v>1036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4136</v>
      </c>
      <c r="B593">
        <v>1980</v>
      </c>
      <c r="C593" t="s">
        <v>191</v>
      </c>
      <c r="D593" t="s">
        <v>1152</v>
      </c>
      <c r="E593" t="str">
        <f t="shared" si="9"/>
        <v>City of St. Helena</v>
      </c>
      <c r="F593">
        <v>2425</v>
      </c>
      <c r="G593" t="s">
        <v>4137</v>
      </c>
      <c r="H593">
        <v>4898</v>
      </c>
      <c r="I593">
        <v>0</v>
      </c>
      <c r="J593">
        <v>4898</v>
      </c>
      <c r="K593">
        <v>0</v>
      </c>
      <c r="L593">
        <v>2146</v>
      </c>
      <c r="M593">
        <v>1223</v>
      </c>
      <c r="N593">
        <v>923</v>
      </c>
      <c r="O593">
        <v>87000</v>
      </c>
      <c r="P593">
        <v>1594</v>
      </c>
      <c r="Q593">
        <v>287</v>
      </c>
      <c r="R593">
        <v>205</v>
      </c>
      <c r="S593">
        <v>156</v>
      </c>
      <c r="T593" t="s">
        <v>1152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4138</v>
      </c>
      <c r="B594">
        <v>1980</v>
      </c>
      <c r="C594" t="s">
        <v>191</v>
      </c>
      <c r="D594" t="s">
        <v>1038</v>
      </c>
      <c r="E594" t="str">
        <f t="shared" si="9"/>
        <v>City of Salinas</v>
      </c>
      <c r="F594">
        <v>2435</v>
      </c>
      <c r="G594" t="s">
        <v>4139</v>
      </c>
      <c r="H594">
        <v>80479</v>
      </c>
      <c r="I594">
        <v>80479</v>
      </c>
      <c r="J594">
        <v>0</v>
      </c>
      <c r="K594">
        <v>0</v>
      </c>
      <c r="L594">
        <v>26857</v>
      </c>
      <c r="M594">
        <v>13831</v>
      </c>
      <c r="N594">
        <v>13026</v>
      </c>
      <c r="O594">
        <v>71900</v>
      </c>
      <c r="P594">
        <v>18566</v>
      </c>
      <c r="Q594">
        <v>4264</v>
      </c>
      <c r="R594">
        <v>4440</v>
      </c>
      <c r="S594">
        <v>1077</v>
      </c>
      <c r="T594" t="s">
        <v>1038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4140</v>
      </c>
      <c r="B595">
        <v>1980</v>
      </c>
      <c r="C595" t="s">
        <v>191</v>
      </c>
      <c r="D595" t="s">
        <v>4141</v>
      </c>
      <c r="E595" t="str">
        <f t="shared" si="9"/>
        <v>City of San Andreas</v>
      </c>
      <c r="F595">
        <v>2440</v>
      </c>
      <c r="G595" t="s">
        <v>4142</v>
      </c>
      <c r="H595">
        <v>1912</v>
      </c>
      <c r="I595">
        <v>0</v>
      </c>
      <c r="J595">
        <v>0</v>
      </c>
      <c r="K595">
        <v>1912</v>
      </c>
      <c r="L595">
        <v>755</v>
      </c>
      <c r="M595">
        <v>479</v>
      </c>
      <c r="N595">
        <v>276</v>
      </c>
      <c r="O595">
        <v>60100</v>
      </c>
      <c r="P595">
        <v>577</v>
      </c>
      <c r="Q595">
        <v>100</v>
      </c>
      <c r="R595">
        <v>35</v>
      </c>
      <c r="S595">
        <v>112</v>
      </c>
      <c r="T595" t="s">
        <v>4141</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4143</v>
      </c>
      <c r="B596">
        <v>1980</v>
      </c>
      <c r="C596" t="s">
        <v>191</v>
      </c>
      <c r="D596" t="s">
        <v>1040</v>
      </c>
      <c r="E596" t="str">
        <f t="shared" si="9"/>
        <v>City of San Anselmo</v>
      </c>
      <c r="F596">
        <v>2445</v>
      </c>
      <c r="G596" t="s">
        <v>4144</v>
      </c>
      <c r="H596">
        <v>12053</v>
      </c>
      <c r="I596">
        <v>12053</v>
      </c>
      <c r="J596">
        <v>0</v>
      </c>
      <c r="K596">
        <v>0</v>
      </c>
      <c r="L596">
        <v>5102</v>
      </c>
      <c r="M596">
        <v>3289</v>
      </c>
      <c r="N596">
        <v>1813</v>
      </c>
      <c r="O596">
        <v>133500</v>
      </c>
      <c r="P596">
        <v>4255</v>
      </c>
      <c r="Q596">
        <v>663</v>
      </c>
      <c r="R596">
        <v>356</v>
      </c>
      <c r="S596">
        <v>3</v>
      </c>
      <c r="T596" t="s">
        <v>1040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4145</v>
      </c>
      <c r="B597">
        <v>1980</v>
      </c>
      <c r="C597" t="s">
        <v>191</v>
      </c>
      <c r="D597" t="s">
        <v>1042</v>
      </c>
      <c r="E597" t="str">
        <f t="shared" si="9"/>
        <v>City of San Bernardino</v>
      </c>
      <c r="F597">
        <v>2450</v>
      </c>
      <c r="G597" t="s">
        <v>4146</v>
      </c>
      <c r="H597">
        <v>117490</v>
      </c>
      <c r="I597">
        <v>117490</v>
      </c>
      <c r="J597">
        <v>0</v>
      </c>
      <c r="K597">
        <v>0</v>
      </c>
      <c r="L597">
        <v>42823</v>
      </c>
      <c r="M597">
        <v>25443</v>
      </c>
      <c r="N597">
        <v>17380</v>
      </c>
      <c r="O597">
        <v>52600</v>
      </c>
      <c r="P597">
        <v>34660</v>
      </c>
      <c r="Q597">
        <v>4171</v>
      </c>
      <c r="R597">
        <v>4614</v>
      </c>
      <c r="S597">
        <v>2983</v>
      </c>
      <c r="T597" t="s">
        <v>1042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4147</v>
      </c>
      <c r="B598">
        <v>1980</v>
      </c>
      <c r="C598" t="s">
        <v>191</v>
      </c>
      <c r="D598" t="s">
        <v>1044</v>
      </c>
      <c r="E598" t="str">
        <f t="shared" si="9"/>
        <v>City of San Bruno</v>
      </c>
      <c r="F598">
        <v>2455</v>
      </c>
      <c r="G598" t="s">
        <v>4148</v>
      </c>
      <c r="H598">
        <v>35417</v>
      </c>
      <c r="I598">
        <v>35417</v>
      </c>
      <c r="J598">
        <v>0</v>
      </c>
      <c r="K598">
        <v>0</v>
      </c>
      <c r="L598">
        <v>13757</v>
      </c>
      <c r="M598">
        <v>7791</v>
      </c>
      <c r="N598">
        <v>5966</v>
      </c>
      <c r="O598">
        <v>111400</v>
      </c>
      <c r="P598">
        <v>10701</v>
      </c>
      <c r="Q598">
        <v>2009</v>
      </c>
      <c r="R598">
        <v>1933</v>
      </c>
      <c r="S598">
        <v>13</v>
      </c>
      <c r="T598" t="s">
        <v>1044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4149</v>
      </c>
      <c r="B599">
        <v>1980</v>
      </c>
      <c r="C599" t="s">
        <v>191</v>
      </c>
      <c r="D599" t="s">
        <v>4150</v>
      </c>
      <c r="E599" t="str">
        <f t="shared" si="9"/>
        <v>City of San Buenaventura %Ventura&lt;</v>
      </c>
      <c r="F599">
        <v>2460</v>
      </c>
      <c r="G599" t="s">
        <v>4151</v>
      </c>
      <c r="H599">
        <v>74393</v>
      </c>
      <c r="I599">
        <v>74393</v>
      </c>
      <c r="J599">
        <v>0</v>
      </c>
      <c r="K599">
        <v>0</v>
      </c>
      <c r="L599">
        <v>29169</v>
      </c>
      <c r="M599">
        <v>16774</v>
      </c>
      <c r="N599">
        <v>12395</v>
      </c>
      <c r="O599">
        <v>93400</v>
      </c>
      <c r="P599">
        <v>22961</v>
      </c>
      <c r="Q599">
        <v>2267</v>
      </c>
      <c r="R599">
        <v>3750</v>
      </c>
      <c r="S599">
        <v>1610</v>
      </c>
      <c r="T599" t="s">
        <v>4150</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4152</v>
      </c>
      <c r="B600">
        <v>1980</v>
      </c>
      <c r="C600" t="s">
        <v>191</v>
      </c>
      <c r="D600" t="s">
        <v>1046</v>
      </c>
      <c r="E600" t="str">
        <f t="shared" si="9"/>
        <v>City of San Carlos</v>
      </c>
      <c r="F600">
        <v>2465</v>
      </c>
      <c r="G600" t="s">
        <v>4153</v>
      </c>
      <c r="H600">
        <v>24710</v>
      </c>
      <c r="I600">
        <v>24710</v>
      </c>
      <c r="J600">
        <v>0</v>
      </c>
      <c r="K600">
        <v>0</v>
      </c>
      <c r="L600">
        <v>10123</v>
      </c>
      <c r="M600">
        <v>7183</v>
      </c>
      <c r="N600">
        <v>2940</v>
      </c>
      <c r="O600">
        <v>141500</v>
      </c>
      <c r="P600">
        <v>8097</v>
      </c>
      <c r="Q600">
        <v>1187</v>
      </c>
      <c r="R600">
        <v>1050</v>
      </c>
      <c r="S600">
        <v>13</v>
      </c>
      <c r="T600" t="s">
        <v>1046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4154</v>
      </c>
      <c r="B601">
        <v>1980</v>
      </c>
      <c r="C601" t="s">
        <v>191</v>
      </c>
      <c r="D601" t="s">
        <v>1048</v>
      </c>
      <c r="E601" t="str">
        <f t="shared" si="9"/>
        <v>City of San Clemente</v>
      </c>
      <c r="F601">
        <v>2470</v>
      </c>
      <c r="G601" t="s">
        <v>4155</v>
      </c>
      <c r="H601">
        <v>27325</v>
      </c>
      <c r="I601">
        <v>27325</v>
      </c>
      <c r="J601">
        <v>0</v>
      </c>
      <c r="K601">
        <v>0</v>
      </c>
      <c r="L601">
        <v>11764</v>
      </c>
      <c r="M601">
        <v>6052</v>
      </c>
      <c r="N601">
        <v>5712</v>
      </c>
      <c r="O601">
        <v>136800</v>
      </c>
      <c r="P601">
        <v>7726</v>
      </c>
      <c r="Q601">
        <v>4207</v>
      </c>
      <c r="R601">
        <v>836</v>
      </c>
      <c r="S601">
        <v>350</v>
      </c>
      <c r="T601" t="s">
        <v>1048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4156</v>
      </c>
      <c r="B602">
        <v>1980</v>
      </c>
      <c r="C602" t="s">
        <v>191</v>
      </c>
      <c r="D602" t="s">
        <v>4157</v>
      </c>
      <c r="E602" t="str">
        <f t="shared" si="9"/>
        <v>City of Sand City</v>
      </c>
      <c r="F602">
        <v>2473</v>
      </c>
      <c r="G602" t="s">
        <v>4158</v>
      </c>
      <c r="H602">
        <v>182</v>
      </c>
      <c r="I602">
        <v>182</v>
      </c>
      <c r="J602">
        <v>0</v>
      </c>
      <c r="K602">
        <v>0</v>
      </c>
      <c r="L602">
        <v>84</v>
      </c>
      <c r="M602">
        <v>30</v>
      </c>
      <c r="N602">
        <v>54</v>
      </c>
      <c r="O602">
        <v>47500</v>
      </c>
      <c r="P602">
        <v>77</v>
      </c>
      <c r="Q602">
        <v>10</v>
      </c>
      <c r="R602">
        <v>0</v>
      </c>
      <c r="S602">
        <v>7</v>
      </c>
      <c r="T602" t="s">
        <v>4157</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4159</v>
      </c>
      <c r="B603">
        <v>1980</v>
      </c>
      <c r="C603" t="s">
        <v>191</v>
      </c>
      <c r="D603" t="s">
        <v>4160</v>
      </c>
      <c r="E603" t="str">
        <f t="shared" si="9"/>
        <v>City of Sand Hill</v>
      </c>
      <c r="F603">
        <v>2474</v>
      </c>
      <c r="G603" t="s">
        <v>4161</v>
      </c>
      <c r="H603">
        <v>2606</v>
      </c>
      <c r="I603">
        <v>0</v>
      </c>
      <c r="J603">
        <v>2606</v>
      </c>
      <c r="K603">
        <v>0</v>
      </c>
      <c r="L603">
        <v>839</v>
      </c>
      <c r="M603">
        <v>596</v>
      </c>
      <c r="N603">
        <v>243</v>
      </c>
      <c r="O603">
        <v>67800</v>
      </c>
      <c r="P603">
        <v>751</v>
      </c>
      <c r="Q603">
        <v>69</v>
      </c>
      <c r="R603">
        <v>10</v>
      </c>
      <c r="S603">
        <v>54</v>
      </c>
      <c r="T603" t="s">
        <v>4160</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4162</v>
      </c>
      <c r="B604">
        <v>1980</v>
      </c>
      <c r="C604" t="s">
        <v>191</v>
      </c>
      <c r="D604" t="s">
        <v>1050</v>
      </c>
      <c r="E604" t="str">
        <f t="shared" si="9"/>
        <v>City of San Diego</v>
      </c>
      <c r="F604">
        <v>2475</v>
      </c>
      <c r="G604" t="s">
        <v>4163</v>
      </c>
      <c r="H604">
        <v>875538</v>
      </c>
      <c r="I604">
        <v>847494</v>
      </c>
      <c r="J604">
        <v>0</v>
      </c>
      <c r="K604">
        <v>28044</v>
      </c>
      <c r="L604">
        <v>321060</v>
      </c>
      <c r="M604">
        <v>157595</v>
      </c>
      <c r="N604">
        <v>163465</v>
      </c>
      <c r="O604">
        <v>90700</v>
      </c>
      <c r="P604">
        <v>246343</v>
      </c>
      <c r="Q604">
        <v>38233</v>
      </c>
      <c r="R604">
        <v>51922</v>
      </c>
      <c r="S604">
        <v>5030</v>
      </c>
      <c r="T604" t="s">
        <v>1050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4164</v>
      </c>
      <c r="B605">
        <v>1980</v>
      </c>
      <c r="C605" t="s">
        <v>191</v>
      </c>
      <c r="D605" t="s">
        <v>1052</v>
      </c>
      <c r="E605" t="str">
        <f t="shared" si="9"/>
        <v>City of San Dimas</v>
      </c>
      <c r="F605">
        <v>2477</v>
      </c>
      <c r="G605" t="s">
        <v>4165</v>
      </c>
      <c r="H605">
        <v>24014</v>
      </c>
      <c r="I605">
        <v>24014</v>
      </c>
      <c r="J605">
        <v>0</v>
      </c>
      <c r="K605">
        <v>0</v>
      </c>
      <c r="L605">
        <v>7932</v>
      </c>
      <c r="M605">
        <v>6300</v>
      </c>
      <c r="N605">
        <v>1632</v>
      </c>
      <c r="O605">
        <v>94400</v>
      </c>
      <c r="P605">
        <v>6898</v>
      </c>
      <c r="Q605">
        <v>299</v>
      </c>
      <c r="R605">
        <v>544</v>
      </c>
      <c r="S605">
        <v>689</v>
      </c>
      <c r="T605" t="s">
        <v>1052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4166</v>
      </c>
      <c r="B606">
        <v>1980</v>
      </c>
      <c r="C606" t="s">
        <v>191</v>
      </c>
      <c r="D606" t="s">
        <v>1054</v>
      </c>
      <c r="E606" t="str">
        <f t="shared" si="9"/>
        <v>City of San Fernando</v>
      </c>
      <c r="F606">
        <v>2480</v>
      </c>
      <c r="G606" t="s">
        <v>4167</v>
      </c>
      <c r="H606">
        <v>17731</v>
      </c>
      <c r="I606">
        <v>17731</v>
      </c>
      <c r="J606">
        <v>0</v>
      </c>
      <c r="K606">
        <v>0</v>
      </c>
      <c r="L606">
        <v>5405</v>
      </c>
      <c r="M606">
        <v>3011</v>
      </c>
      <c r="N606">
        <v>2394</v>
      </c>
      <c r="O606">
        <v>68700</v>
      </c>
      <c r="P606">
        <v>4316</v>
      </c>
      <c r="Q606">
        <v>855</v>
      </c>
      <c r="R606">
        <v>265</v>
      </c>
      <c r="S606">
        <v>84</v>
      </c>
      <c r="T606" t="s">
        <v>1054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4168</v>
      </c>
      <c r="B607">
        <v>1980</v>
      </c>
      <c r="C607" t="s">
        <v>191</v>
      </c>
      <c r="D607" t="s">
        <v>1056</v>
      </c>
      <c r="E607" t="str">
        <f t="shared" si="9"/>
        <v>City of San Francisco</v>
      </c>
      <c r="F607">
        <v>2485</v>
      </c>
      <c r="G607" t="s">
        <v>4169</v>
      </c>
      <c r="H607">
        <v>678974</v>
      </c>
      <c r="I607">
        <v>678974</v>
      </c>
      <c r="J607">
        <v>0</v>
      </c>
      <c r="K607">
        <v>0</v>
      </c>
      <c r="L607">
        <v>298956</v>
      </c>
      <c r="M607">
        <v>100786</v>
      </c>
      <c r="N607">
        <v>198170</v>
      </c>
      <c r="O607">
        <v>104600</v>
      </c>
      <c r="P607">
        <v>170811</v>
      </c>
      <c r="Q607">
        <v>64187</v>
      </c>
      <c r="R607">
        <v>81086</v>
      </c>
      <c r="S607">
        <v>267</v>
      </c>
      <c r="T607" t="s">
        <v>1056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4170</v>
      </c>
      <c r="B608">
        <v>1980</v>
      </c>
      <c r="C608" t="s">
        <v>191</v>
      </c>
      <c r="D608" t="s">
        <v>1058</v>
      </c>
      <c r="E608" t="str">
        <f t="shared" si="9"/>
        <v>City of San Gabriel</v>
      </c>
      <c r="F608">
        <v>2490</v>
      </c>
      <c r="G608" t="s">
        <v>4171</v>
      </c>
      <c r="H608">
        <v>30072</v>
      </c>
      <c r="I608">
        <v>30072</v>
      </c>
      <c r="J608">
        <v>0</v>
      </c>
      <c r="K608">
        <v>0</v>
      </c>
      <c r="L608">
        <v>11152</v>
      </c>
      <c r="M608">
        <v>6104</v>
      </c>
      <c r="N608">
        <v>5048</v>
      </c>
      <c r="O608">
        <v>86300</v>
      </c>
      <c r="P608">
        <v>7806</v>
      </c>
      <c r="Q608">
        <v>2191</v>
      </c>
      <c r="R608">
        <v>1523</v>
      </c>
      <c r="S608">
        <v>20</v>
      </c>
      <c r="T608" t="s">
        <v>1058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4172</v>
      </c>
      <c r="B609">
        <v>1980</v>
      </c>
      <c r="C609" t="s">
        <v>191</v>
      </c>
      <c r="D609" t="s">
        <v>1084</v>
      </c>
      <c r="E609" t="str">
        <f t="shared" si="9"/>
        <v>City of Sanger</v>
      </c>
      <c r="F609">
        <v>2495</v>
      </c>
      <c r="G609" t="s">
        <v>4173</v>
      </c>
      <c r="H609">
        <v>12542</v>
      </c>
      <c r="I609">
        <v>0</v>
      </c>
      <c r="J609">
        <v>12542</v>
      </c>
      <c r="K609">
        <v>0</v>
      </c>
      <c r="L609">
        <v>3763</v>
      </c>
      <c r="M609">
        <v>2340</v>
      </c>
      <c r="N609">
        <v>1423</v>
      </c>
      <c r="O609">
        <v>52000</v>
      </c>
      <c r="P609">
        <v>2950</v>
      </c>
      <c r="Q609">
        <v>607</v>
      </c>
      <c r="R609">
        <v>237</v>
      </c>
      <c r="S609">
        <v>88</v>
      </c>
      <c r="T609" t="s">
        <v>1084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4174</v>
      </c>
      <c r="B610">
        <v>1980</v>
      </c>
      <c r="C610" t="s">
        <v>191</v>
      </c>
      <c r="D610" t="s">
        <v>1060</v>
      </c>
      <c r="E610" t="str">
        <f t="shared" si="9"/>
        <v>City of San Jacinto</v>
      </c>
      <c r="F610">
        <v>2500</v>
      </c>
      <c r="G610" t="s">
        <v>4175</v>
      </c>
      <c r="H610">
        <v>7098</v>
      </c>
      <c r="I610">
        <v>7098</v>
      </c>
      <c r="J610">
        <v>0</v>
      </c>
      <c r="K610">
        <v>0</v>
      </c>
      <c r="L610">
        <v>2764</v>
      </c>
      <c r="M610">
        <v>1678</v>
      </c>
      <c r="N610">
        <v>1086</v>
      </c>
      <c r="O610">
        <v>47600</v>
      </c>
      <c r="P610">
        <v>2114</v>
      </c>
      <c r="Q610">
        <v>295</v>
      </c>
      <c r="R610">
        <v>97</v>
      </c>
      <c r="S610">
        <v>520</v>
      </c>
      <c r="T610" t="s">
        <v>1060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4176</v>
      </c>
      <c r="B611">
        <v>1980</v>
      </c>
      <c r="C611" t="s">
        <v>191</v>
      </c>
      <c r="D611" t="s">
        <v>1062</v>
      </c>
      <c r="E611" t="str">
        <f t="shared" si="9"/>
        <v>City of San Joaquin</v>
      </c>
      <c r="F611">
        <v>2505</v>
      </c>
      <c r="G611" t="s">
        <v>4177</v>
      </c>
      <c r="H611">
        <v>1930</v>
      </c>
      <c r="I611">
        <v>0</v>
      </c>
      <c r="J611">
        <v>0</v>
      </c>
      <c r="K611">
        <v>1930</v>
      </c>
      <c r="L611">
        <v>519</v>
      </c>
      <c r="M611">
        <v>232</v>
      </c>
      <c r="N611">
        <v>287</v>
      </c>
      <c r="O611">
        <v>44200</v>
      </c>
      <c r="P611">
        <v>463</v>
      </c>
      <c r="Q611">
        <v>33</v>
      </c>
      <c r="R611">
        <v>8</v>
      </c>
      <c r="S611">
        <v>49</v>
      </c>
      <c r="T611" t="s">
        <v>1062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4178</v>
      </c>
      <c r="B612">
        <v>1980</v>
      </c>
      <c r="C612" t="s">
        <v>191</v>
      </c>
      <c r="D612" t="s">
        <v>1064</v>
      </c>
      <c r="E612" t="str">
        <f t="shared" si="9"/>
        <v>City of San Jose</v>
      </c>
      <c r="F612">
        <v>2510</v>
      </c>
      <c r="G612" t="s">
        <v>4179</v>
      </c>
      <c r="H612">
        <v>629442</v>
      </c>
      <c r="I612">
        <v>629442</v>
      </c>
      <c r="J612">
        <v>0</v>
      </c>
      <c r="K612">
        <v>0</v>
      </c>
      <c r="L612">
        <v>209593</v>
      </c>
      <c r="M612">
        <v>130151</v>
      </c>
      <c r="N612">
        <v>79442</v>
      </c>
      <c r="O612">
        <v>97900</v>
      </c>
      <c r="P612">
        <v>160107</v>
      </c>
      <c r="Q612">
        <v>26533</v>
      </c>
      <c r="R612">
        <v>21837</v>
      </c>
      <c r="S612">
        <v>8123</v>
      </c>
      <c r="T612" t="s">
        <v>1064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4180</v>
      </c>
      <c r="B613">
        <v>1980</v>
      </c>
      <c r="C613" t="s">
        <v>191</v>
      </c>
      <c r="D613" t="s">
        <v>1066</v>
      </c>
      <c r="E613" t="str">
        <f t="shared" si="9"/>
        <v>City of San Juan Bautista</v>
      </c>
      <c r="F613">
        <v>2515</v>
      </c>
      <c r="G613" t="s">
        <v>4181</v>
      </c>
      <c r="H613">
        <v>1276</v>
      </c>
      <c r="I613">
        <v>0</v>
      </c>
      <c r="J613">
        <v>0</v>
      </c>
      <c r="K613">
        <v>1276</v>
      </c>
      <c r="L613">
        <v>478</v>
      </c>
      <c r="M613">
        <v>267</v>
      </c>
      <c r="N613">
        <v>211</v>
      </c>
      <c r="O613">
        <v>68000</v>
      </c>
      <c r="P613">
        <v>367</v>
      </c>
      <c r="Q613">
        <v>69</v>
      </c>
      <c r="R613">
        <v>41</v>
      </c>
      <c r="S613">
        <v>22</v>
      </c>
      <c r="T613" t="s">
        <v>1066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4182</v>
      </c>
      <c r="B614">
        <v>1980</v>
      </c>
      <c r="C614" t="s">
        <v>191</v>
      </c>
      <c r="D614" t="s">
        <v>1068</v>
      </c>
      <c r="E614" t="str">
        <f t="shared" si="9"/>
        <v>City of San Juan Capistrano</v>
      </c>
      <c r="F614">
        <v>2519</v>
      </c>
      <c r="G614" t="s">
        <v>4183</v>
      </c>
      <c r="H614">
        <v>18959</v>
      </c>
      <c r="I614">
        <v>18959</v>
      </c>
      <c r="J614">
        <v>0</v>
      </c>
      <c r="K614">
        <v>0</v>
      </c>
      <c r="L614">
        <v>6981</v>
      </c>
      <c r="M614">
        <v>5308</v>
      </c>
      <c r="N614">
        <v>1673</v>
      </c>
      <c r="O614">
        <v>126700</v>
      </c>
      <c r="P614">
        <v>6240</v>
      </c>
      <c r="Q614">
        <v>410</v>
      </c>
      <c r="R614">
        <v>13</v>
      </c>
      <c r="S614">
        <v>988</v>
      </c>
      <c r="T614" t="s">
        <v>1068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4184</v>
      </c>
      <c r="B615">
        <v>1980</v>
      </c>
      <c r="C615" t="s">
        <v>191</v>
      </c>
      <c r="D615" t="s">
        <v>1070</v>
      </c>
      <c r="E615" t="str">
        <f t="shared" si="9"/>
        <v>City of San Leandro</v>
      </c>
      <c r="F615">
        <v>2525</v>
      </c>
      <c r="G615" t="s">
        <v>4185</v>
      </c>
      <c r="H615">
        <v>63952</v>
      </c>
      <c r="I615">
        <v>63952</v>
      </c>
      <c r="J615">
        <v>0</v>
      </c>
      <c r="K615">
        <v>0</v>
      </c>
      <c r="L615">
        <v>27204</v>
      </c>
      <c r="M615">
        <v>16955</v>
      </c>
      <c r="N615">
        <v>10249</v>
      </c>
      <c r="O615">
        <v>79600</v>
      </c>
      <c r="P615">
        <v>21586</v>
      </c>
      <c r="Q615">
        <v>2144</v>
      </c>
      <c r="R615">
        <v>3574</v>
      </c>
      <c r="S615">
        <v>776</v>
      </c>
      <c r="T615" t="s">
        <v>1070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4186</v>
      </c>
      <c r="B616">
        <v>1980</v>
      </c>
      <c r="C616" t="s">
        <v>191</v>
      </c>
      <c r="D616" t="s">
        <v>4187</v>
      </c>
      <c r="E616" t="str">
        <f t="shared" si="9"/>
        <v>City of San Lorenzo</v>
      </c>
      <c r="F616">
        <v>2530</v>
      </c>
      <c r="G616" t="s">
        <v>4188</v>
      </c>
      <c r="H616">
        <v>20545</v>
      </c>
      <c r="I616">
        <v>20545</v>
      </c>
      <c r="J616">
        <v>0</v>
      </c>
      <c r="K616">
        <v>0</v>
      </c>
      <c r="L616">
        <v>7265</v>
      </c>
      <c r="M616">
        <v>5921</v>
      </c>
      <c r="N616">
        <v>1344</v>
      </c>
      <c r="O616">
        <v>75600</v>
      </c>
      <c r="P616">
        <v>6867</v>
      </c>
      <c r="Q616">
        <v>116</v>
      </c>
      <c r="R616">
        <v>313</v>
      </c>
      <c r="S616">
        <v>41</v>
      </c>
      <c r="T616" t="s">
        <v>4187</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4189</v>
      </c>
      <c r="B617">
        <v>1980</v>
      </c>
      <c r="C617" t="s">
        <v>191</v>
      </c>
      <c r="D617" t="s">
        <v>1072</v>
      </c>
      <c r="E617" t="str">
        <f t="shared" si="9"/>
        <v>City of San Luis Obispo</v>
      </c>
      <c r="F617">
        <v>2535</v>
      </c>
      <c r="G617" t="s">
        <v>4190</v>
      </c>
      <c r="H617">
        <v>34252</v>
      </c>
      <c r="I617">
        <v>0</v>
      </c>
      <c r="J617">
        <v>34252</v>
      </c>
      <c r="K617">
        <v>0</v>
      </c>
      <c r="L617">
        <v>13670</v>
      </c>
      <c r="M617">
        <v>6362</v>
      </c>
      <c r="N617">
        <v>7308</v>
      </c>
      <c r="O617">
        <v>87700</v>
      </c>
      <c r="P617">
        <v>8688</v>
      </c>
      <c r="Q617">
        <v>2341</v>
      </c>
      <c r="R617">
        <v>2263</v>
      </c>
      <c r="S617">
        <v>1204</v>
      </c>
      <c r="T617" t="s">
        <v>1072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4191</v>
      </c>
      <c r="B618">
        <v>1980</v>
      </c>
      <c r="C618" t="s">
        <v>191</v>
      </c>
      <c r="D618" t="s">
        <v>1074</v>
      </c>
      <c r="E618" t="str">
        <f t="shared" si="9"/>
        <v>City of San Marcos</v>
      </c>
      <c r="F618">
        <v>2537</v>
      </c>
      <c r="G618" t="s">
        <v>4192</v>
      </c>
      <c r="H618">
        <v>17479</v>
      </c>
      <c r="I618">
        <v>17479</v>
      </c>
      <c r="J618">
        <v>0</v>
      </c>
      <c r="K618">
        <v>0</v>
      </c>
      <c r="L618">
        <v>6242</v>
      </c>
      <c r="M618">
        <v>4744</v>
      </c>
      <c r="N618">
        <v>1498</v>
      </c>
      <c r="O618">
        <v>89400</v>
      </c>
      <c r="P618">
        <v>4226</v>
      </c>
      <c r="Q618">
        <v>197</v>
      </c>
      <c r="R618">
        <v>401</v>
      </c>
      <c r="S618">
        <v>1676</v>
      </c>
      <c r="T618" t="s">
        <v>1074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4193</v>
      </c>
      <c r="B619">
        <v>1980</v>
      </c>
      <c r="C619" t="s">
        <v>191</v>
      </c>
      <c r="D619" t="s">
        <v>1076</v>
      </c>
      <c r="E619" t="str">
        <f t="shared" si="9"/>
        <v>City of San Marino</v>
      </c>
      <c r="F619">
        <v>2545</v>
      </c>
      <c r="G619" t="s">
        <v>4194</v>
      </c>
      <c r="H619">
        <v>13307</v>
      </c>
      <c r="I619">
        <v>13307</v>
      </c>
      <c r="J619">
        <v>0</v>
      </c>
      <c r="K619">
        <v>0</v>
      </c>
      <c r="L619">
        <v>4391</v>
      </c>
      <c r="M619">
        <v>4157</v>
      </c>
      <c r="N619">
        <v>234</v>
      </c>
      <c r="O619">
        <v>200100</v>
      </c>
      <c r="P619">
        <v>4379</v>
      </c>
      <c r="Q619">
        <v>72</v>
      </c>
      <c r="R619">
        <v>0</v>
      </c>
      <c r="S619">
        <v>0</v>
      </c>
      <c r="T619" t="s">
        <v>1076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4195</v>
      </c>
      <c r="B620">
        <v>1980</v>
      </c>
      <c r="C620" t="s">
        <v>191</v>
      </c>
      <c r="D620" t="s">
        <v>4196</v>
      </c>
      <c r="E620" t="str">
        <f t="shared" si="9"/>
        <v>City of San Martin</v>
      </c>
      <c r="F620">
        <v>2550</v>
      </c>
      <c r="G620" t="s">
        <v>4197</v>
      </c>
      <c r="H620">
        <v>1731</v>
      </c>
      <c r="I620">
        <v>0</v>
      </c>
      <c r="J620">
        <v>0</v>
      </c>
      <c r="K620">
        <v>1731</v>
      </c>
      <c r="L620">
        <v>472</v>
      </c>
      <c r="M620">
        <v>260</v>
      </c>
      <c r="N620">
        <v>212</v>
      </c>
      <c r="O620">
        <v>88100</v>
      </c>
      <c r="P620">
        <v>397</v>
      </c>
      <c r="Q620">
        <v>66</v>
      </c>
      <c r="R620">
        <v>22</v>
      </c>
      <c r="S620">
        <v>10</v>
      </c>
      <c r="T620" t="s">
        <v>4196</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4198</v>
      </c>
      <c r="B621">
        <v>1980</v>
      </c>
      <c r="C621" t="s">
        <v>191</v>
      </c>
      <c r="D621" t="s">
        <v>1078</v>
      </c>
      <c r="E621" t="str">
        <f t="shared" si="9"/>
        <v>City of San Mateo</v>
      </c>
      <c r="F621">
        <v>2555</v>
      </c>
      <c r="G621" t="s">
        <v>4199</v>
      </c>
      <c r="H621">
        <v>77561</v>
      </c>
      <c r="I621">
        <v>77561</v>
      </c>
      <c r="J621">
        <v>0</v>
      </c>
      <c r="K621">
        <v>0</v>
      </c>
      <c r="L621">
        <v>32855</v>
      </c>
      <c r="M621">
        <v>17034</v>
      </c>
      <c r="N621">
        <v>15821</v>
      </c>
      <c r="O621">
        <v>126700</v>
      </c>
      <c r="P621">
        <v>22395</v>
      </c>
      <c r="Q621">
        <v>5521</v>
      </c>
      <c r="R621">
        <v>6294</v>
      </c>
      <c r="S621">
        <v>28</v>
      </c>
      <c r="T621" t="s">
        <v>1078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4200</v>
      </c>
      <c r="B622">
        <v>1980</v>
      </c>
      <c r="C622" t="s">
        <v>191</v>
      </c>
      <c r="D622" t="s">
        <v>4201</v>
      </c>
      <c r="E622" t="str">
        <f t="shared" si="9"/>
        <v>City of San Pablo</v>
      </c>
      <c r="F622">
        <v>2560</v>
      </c>
      <c r="G622" t="s">
        <v>4202</v>
      </c>
      <c r="H622">
        <v>19750</v>
      </c>
      <c r="I622">
        <v>19750</v>
      </c>
      <c r="J622">
        <v>0</v>
      </c>
      <c r="K622">
        <v>0</v>
      </c>
      <c r="L622">
        <v>7948</v>
      </c>
      <c r="M622">
        <v>3706</v>
      </c>
      <c r="N622">
        <v>4242</v>
      </c>
      <c r="O622">
        <v>53600</v>
      </c>
      <c r="P622">
        <v>5115</v>
      </c>
      <c r="Q622">
        <v>1423</v>
      </c>
      <c r="R622">
        <v>1007</v>
      </c>
      <c r="S622">
        <v>808</v>
      </c>
      <c r="T622" t="s">
        <v>4201</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4203</v>
      </c>
      <c r="B623">
        <v>1980</v>
      </c>
      <c r="C623" t="s">
        <v>191</v>
      </c>
      <c r="D623" t="s">
        <v>1080</v>
      </c>
      <c r="E623" t="str">
        <f t="shared" si="9"/>
        <v>City of San Rafael</v>
      </c>
      <c r="F623">
        <v>2565</v>
      </c>
      <c r="G623" t="s">
        <v>4204</v>
      </c>
      <c r="H623">
        <v>44700</v>
      </c>
      <c r="I623">
        <v>44700</v>
      </c>
      <c r="J623">
        <v>0</v>
      </c>
      <c r="K623">
        <v>0</v>
      </c>
      <c r="L623">
        <v>18757</v>
      </c>
      <c r="M623">
        <v>10079</v>
      </c>
      <c r="N623">
        <v>8678</v>
      </c>
      <c r="O623">
        <v>148300</v>
      </c>
      <c r="P623">
        <v>12871</v>
      </c>
      <c r="Q623">
        <v>2450</v>
      </c>
      <c r="R623">
        <v>3483</v>
      </c>
      <c r="S623">
        <v>393</v>
      </c>
      <c r="T623" t="s">
        <v>1080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4205</v>
      </c>
      <c r="B624">
        <v>1980</v>
      </c>
      <c r="C624" t="s">
        <v>191</v>
      </c>
      <c r="D624" t="s">
        <v>1082</v>
      </c>
      <c r="E624" t="str">
        <f t="shared" si="9"/>
        <v>City of San Ramon</v>
      </c>
      <c r="F624">
        <v>2567</v>
      </c>
      <c r="G624" t="s">
        <v>4206</v>
      </c>
      <c r="H624">
        <v>22356</v>
      </c>
      <c r="I624">
        <v>22356</v>
      </c>
      <c r="J624">
        <v>0</v>
      </c>
      <c r="K624">
        <v>0</v>
      </c>
      <c r="L624">
        <v>7232</v>
      </c>
      <c r="M624">
        <v>6142</v>
      </c>
      <c r="N624">
        <v>1090</v>
      </c>
      <c r="O624">
        <v>126800</v>
      </c>
      <c r="P624">
        <v>7319</v>
      </c>
      <c r="Q624">
        <v>206</v>
      </c>
      <c r="R624">
        <v>172</v>
      </c>
      <c r="S624">
        <v>0</v>
      </c>
      <c r="T624" t="s">
        <v>1082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4207</v>
      </c>
      <c r="B625">
        <v>1980</v>
      </c>
      <c r="C625" t="s">
        <v>191</v>
      </c>
      <c r="D625" t="s">
        <v>1086</v>
      </c>
      <c r="E625" t="str">
        <f t="shared" si="9"/>
        <v>City of Santa Ana</v>
      </c>
      <c r="F625">
        <v>2570</v>
      </c>
      <c r="G625" t="s">
        <v>4208</v>
      </c>
      <c r="H625">
        <v>203713</v>
      </c>
      <c r="I625">
        <v>203713</v>
      </c>
      <c r="J625">
        <v>0</v>
      </c>
      <c r="K625">
        <v>0</v>
      </c>
      <c r="L625">
        <v>64038</v>
      </c>
      <c r="M625">
        <v>32825</v>
      </c>
      <c r="N625">
        <v>31213</v>
      </c>
      <c r="O625">
        <v>80500</v>
      </c>
      <c r="P625">
        <v>44122</v>
      </c>
      <c r="Q625">
        <v>9116</v>
      </c>
      <c r="R625">
        <v>10855</v>
      </c>
      <c r="S625">
        <v>3070</v>
      </c>
      <c r="T625" t="s">
        <v>1086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4209</v>
      </c>
      <c r="B626">
        <v>1980</v>
      </c>
      <c r="C626" t="s">
        <v>191</v>
      </c>
      <c r="D626" t="s">
        <v>1088</v>
      </c>
      <c r="E626" t="str">
        <f t="shared" si="9"/>
        <v>City of Santa Barbara</v>
      </c>
      <c r="F626">
        <v>2575</v>
      </c>
      <c r="G626" t="s">
        <v>4210</v>
      </c>
      <c r="H626">
        <v>74414</v>
      </c>
      <c r="I626">
        <v>74414</v>
      </c>
      <c r="J626">
        <v>0</v>
      </c>
      <c r="K626">
        <v>0</v>
      </c>
      <c r="L626">
        <v>32509</v>
      </c>
      <c r="M626">
        <v>13532</v>
      </c>
      <c r="N626">
        <v>18977</v>
      </c>
      <c r="O626">
        <v>130800</v>
      </c>
      <c r="P626">
        <v>19797</v>
      </c>
      <c r="Q626">
        <v>7307</v>
      </c>
      <c r="R626">
        <v>6431</v>
      </c>
      <c r="S626">
        <v>363</v>
      </c>
      <c r="T626" t="s">
        <v>1088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4211</v>
      </c>
      <c r="B627">
        <v>1980</v>
      </c>
      <c r="C627" t="s">
        <v>191</v>
      </c>
      <c r="D627" t="s">
        <v>1090</v>
      </c>
      <c r="E627" t="str">
        <f t="shared" si="9"/>
        <v>City of Santa Clara</v>
      </c>
      <c r="F627">
        <v>2580</v>
      </c>
      <c r="G627" t="s">
        <v>4212</v>
      </c>
      <c r="H627">
        <v>87746</v>
      </c>
      <c r="I627">
        <v>87746</v>
      </c>
      <c r="J627">
        <v>0</v>
      </c>
      <c r="K627">
        <v>0</v>
      </c>
      <c r="L627">
        <v>34037</v>
      </c>
      <c r="M627">
        <v>16138</v>
      </c>
      <c r="N627">
        <v>17899</v>
      </c>
      <c r="O627">
        <v>96800</v>
      </c>
      <c r="P627">
        <v>22149</v>
      </c>
      <c r="Q627">
        <v>4810</v>
      </c>
      <c r="R627">
        <v>7496</v>
      </c>
      <c r="S627">
        <v>400</v>
      </c>
      <c r="T627" t="s">
        <v>1090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4213</v>
      </c>
      <c r="B628">
        <v>1980</v>
      </c>
      <c r="C628" t="s">
        <v>191</v>
      </c>
      <c r="D628" t="s">
        <v>1094</v>
      </c>
      <c r="E628" t="str">
        <f t="shared" si="9"/>
        <v>City of Santa Cruz</v>
      </c>
      <c r="F628">
        <v>2585</v>
      </c>
      <c r="G628" t="s">
        <v>4214</v>
      </c>
      <c r="H628">
        <v>41483</v>
      </c>
      <c r="I628">
        <v>41483</v>
      </c>
      <c r="J628">
        <v>0</v>
      </c>
      <c r="K628">
        <v>0</v>
      </c>
      <c r="L628">
        <v>16617</v>
      </c>
      <c r="M628">
        <v>7963</v>
      </c>
      <c r="N628">
        <v>8654</v>
      </c>
      <c r="O628">
        <v>90300</v>
      </c>
      <c r="P628">
        <v>12523</v>
      </c>
      <c r="Q628">
        <v>2898</v>
      </c>
      <c r="R628">
        <v>2070</v>
      </c>
      <c r="S628">
        <v>278</v>
      </c>
      <c r="T628" t="s">
        <v>1094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4215</v>
      </c>
      <c r="B629">
        <v>1980</v>
      </c>
      <c r="C629" t="s">
        <v>191</v>
      </c>
      <c r="D629" t="s">
        <v>1096</v>
      </c>
      <c r="E629" t="str">
        <f t="shared" si="9"/>
        <v>City of Santa Fe Springs</v>
      </c>
      <c r="F629">
        <v>2590</v>
      </c>
      <c r="G629" t="s">
        <v>4216</v>
      </c>
      <c r="H629">
        <v>14520</v>
      </c>
      <c r="I629">
        <v>14520</v>
      </c>
      <c r="J629">
        <v>0</v>
      </c>
      <c r="K629">
        <v>0</v>
      </c>
      <c r="L629">
        <v>4276</v>
      </c>
      <c r="M629">
        <v>2931</v>
      </c>
      <c r="N629">
        <v>1345</v>
      </c>
      <c r="O629">
        <v>66500</v>
      </c>
      <c r="P629">
        <v>3424</v>
      </c>
      <c r="Q629">
        <v>292</v>
      </c>
      <c r="R629">
        <v>561</v>
      </c>
      <c r="S629">
        <v>105</v>
      </c>
      <c r="T629" t="s">
        <v>1096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4217</v>
      </c>
      <c r="B630">
        <v>1980</v>
      </c>
      <c r="C630" t="s">
        <v>191</v>
      </c>
      <c r="D630" t="s">
        <v>1098</v>
      </c>
      <c r="E630" t="str">
        <f t="shared" si="9"/>
        <v>City of Santa Maria</v>
      </c>
      <c r="F630">
        <v>2595</v>
      </c>
      <c r="G630" t="s">
        <v>4218</v>
      </c>
      <c r="H630">
        <v>39685</v>
      </c>
      <c r="I630">
        <v>39685</v>
      </c>
      <c r="J630">
        <v>0</v>
      </c>
      <c r="K630">
        <v>0</v>
      </c>
      <c r="L630">
        <v>14040</v>
      </c>
      <c r="M630">
        <v>7504</v>
      </c>
      <c r="N630">
        <v>6536</v>
      </c>
      <c r="O630">
        <v>64300</v>
      </c>
      <c r="P630">
        <v>10232</v>
      </c>
      <c r="Q630">
        <v>2057</v>
      </c>
      <c r="R630">
        <v>1978</v>
      </c>
      <c r="S630">
        <v>740</v>
      </c>
      <c r="T630" t="s">
        <v>1098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4219</v>
      </c>
      <c r="B631">
        <v>1980</v>
      </c>
      <c r="C631" t="s">
        <v>191</v>
      </c>
      <c r="D631" t="s">
        <v>1100</v>
      </c>
      <c r="E631" t="str">
        <f t="shared" si="9"/>
        <v>City of Santa Monica</v>
      </c>
      <c r="F631">
        <v>2600</v>
      </c>
      <c r="G631" t="s">
        <v>4220</v>
      </c>
      <c r="H631">
        <v>88314</v>
      </c>
      <c r="I631">
        <v>88314</v>
      </c>
      <c r="J631">
        <v>0</v>
      </c>
      <c r="K631">
        <v>0</v>
      </c>
      <c r="L631">
        <v>43912</v>
      </c>
      <c r="M631">
        <v>9718</v>
      </c>
      <c r="N631">
        <v>34194</v>
      </c>
      <c r="O631">
        <v>189800</v>
      </c>
      <c r="P631">
        <v>15327</v>
      </c>
      <c r="Q631">
        <v>14312</v>
      </c>
      <c r="R631">
        <v>16479</v>
      </c>
      <c r="S631">
        <v>264</v>
      </c>
      <c r="T631" t="s">
        <v>1100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4221</v>
      </c>
      <c r="B632">
        <v>1980</v>
      </c>
      <c r="C632" t="s">
        <v>191</v>
      </c>
      <c r="D632" t="s">
        <v>1102</v>
      </c>
      <c r="E632" t="str">
        <f t="shared" si="9"/>
        <v>City of Santa Paula</v>
      </c>
      <c r="F632">
        <v>2605</v>
      </c>
      <c r="G632" t="s">
        <v>4222</v>
      </c>
      <c r="H632">
        <v>20552</v>
      </c>
      <c r="I632">
        <v>0</v>
      </c>
      <c r="J632">
        <v>20552</v>
      </c>
      <c r="K632">
        <v>0</v>
      </c>
      <c r="L632">
        <v>6849</v>
      </c>
      <c r="M632">
        <v>3989</v>
      </c>
      <c r="N632">
        <v>2860</v>
      </c>
      <c r="O632">
        <v>70300</v>
      </c>
      <c r="P632">
        <v>4937</v>
      </c>
      <c r="Q632">
        <v>1207</v>
      </c>
      <c r="R632">
        <v>345</v>
      </c>
      <c r="S632">
        <v>652</v>
      </c>
      <c r="T632" t="s">
        <v>1102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4223</v>
      </c>
      <c r="B633">
        <v>1980</v>
      </c>
      <c r="C633" t="s">
        <v>191</v>
      </c>
      <c r="D633" t="s">
        <v>1104</v>
      </c>
      <c r="E633" t="str">
        <f t="shared" si="9"/>
        <v>City of Santa Rosa</v>
      </c>
      <c r="F633">
        <v>2615</v>
      </c>
      <c r="G633" t="s">
        <v>4224</v>
      </c>
      <c r="H633">
        <v>83320</v>
      </c>
      <c r="I633">
        <v>83320</v>
      </c>
      <c r="J633">
        <v>0</v>
      </c>
      <c r="K633">
        <v>0</v>
      </c>
      <c r="L633">
        <v>33826</v>
      </c>
      <c r="M633">
        <v>20055</v>
      </c>
      <c r="N633">
        <v>13771</v>
      </c>
      <c r="O633">
        <v>88000</v>
      </c>
      <c r="P633">
        <v>27329</v>
      </c>
      <c r="Q633">
        <v>2534</v>
      </c>
      <c r="R633">
        <v>3736</v>
      </c>
      <c r="S633">
        <v>1505</v>
      </c>
      <c r="T633" t="s">
        <v>1104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4225</v>
      </c>
      <c r="B634">
        <v>1980</v>
      </c>
      <c r="C634" t="s">
        <v>191</v>
      </c>
      <c r="D634" t="s">
        <v>4226</v>
      </c>
      <c r="E634" t="str">
        <f t="shared" si="9"/>
        <v>City of Santa Ynez</v>
      </c>
      <c r="F634">
        <v>2619</v>
      </c>
      <c r="G634" t="s">
        <v>4227</v>
      </c>
      <c r="H634">
        <v>3335</v>
      </c>
      <c r="I634">
        <v>0</v>
      </c>
      <c r="J634">
        <v>3335</v>
      </c>
      <c r="K634">
        <v>0</v>
      </c>
      <c r="L634">
        <v>1108</v>
      </c>
      <c r="M634">
        <v>960</v>
      </c>
      <c r="N634">
        <v>148</v>
      </c>
      <c r="O634">
        <v>142000</v>
      </c>
      <c r="P634">
        <v>1051</v>
      </c>
      <c r="Q634">
        <v>91</v>
      </c>
      <c r="R634">
        <v>10</v>
      </c>
      <c r="S634">
        <v>27</v>
      </c>
      <c r="T634" t="s">
        <v>4226</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4228</v>
      </c>
      <c r="B635">
        <v>1980</v>
      </c>
      <c r="C635" t="s">
        <v>191</v>
      </c>
      <c r="D635" t="s">
        <v>1106</v>
      </c>
      <c r="E635" t="str">
        <f t="shared" si="9"/>
        <v>City of Santee</v>
      </c>
      <c r="F635">
        <v>2623</v>
      </c>
      <c r="G635" t="s">
        <v>4229</v>
      </c>
      <c r="H635">
        <v>47080</v>
      </c>
      <c r="I635">
        <v>47080</v>
      </c>
      <c r="J635">
        <v>0</v>
      </c>
      <c r="K635">
        <v>0</v>
      </c>
      <c r="L635">
        <v>15569</v>
      </c>
      <c r="M635">
        <v>11628</v>
      </c>
      <c r="N635">
        <v>3941</v>
      </c>
      <c r="O635">
        <v>80800</v>
      </c>
      <c r="P635">
        <v>11838</v>
      </c>
      <c r="Q635">
        <v>908</v>
      </c>
      <c r="R635">
        <v>1131</v>
      </c>
      <c r="S635">
        <v>2286</v>
      </c>
      <c r="T635" t="s">
        <v>1106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4230</v>
      </c>
      <c r="B636">
        <v>1980</v>
      </c>
      <c r="C636" t="s">
        <v>191</v>
      </c>
      <c r="D636" t="s">
        <v>1108</v>
      </c>
      <c r="E636" t="str">
        <f t="shared" si="9"/>
        <v>City of Saratoga</v>
      </c>
      <c r="F636">
        <v>2630</v>
      </c>
      <c r="G636" t="s">
        <v>4231</v>
      </c>
      <c r="H636">
        <v>29261</v>
      </c>
      <c r="I636">
        <v>29261</v>
      </c>
      <c r="J636">
        <v>0</v>
      </c>
      <c r="K636">
        <v>0</v>
      </c>
      <c r="L636">
        <v>9295</v>
      </c>
      <c r="M636">
        <v>8335</v>
      </c>
      <c r="N636">
        <v>960</v>
      </c>
      <c r="O636">
        <v>200100</v>
      </c>
      <c r="P636">
        <v>9020</v>
      </c>
      <c r="Q636">
        <v>263</v>
      </c>
      <c r="R636">
        <v>244</v>
      </c>
      <c r="S636">
        <v>4</v>
      </c>
      <c r="T636" t="s">
        <v>1108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4232</v>
      </c>
      <c r="B637">
        <v>1980</v>
      </c>
      <c r="C637" t="s">
        <v>191</v>
      </c>
      <c r="D637" t="s">
        <v>4233</v>
      </c>
      <c r="E637" t="str">
        <f t="shared" si="9"/>
        <v>City of Saugus-Bouquet Canyon</v>
      </c>
      <c r="F637">
        <v>2635</v>
      </c>
      <c r="G637" t="s">
        <v>4234</v>
      </c>
      <c r="H637">
        <v>16283</v>
      </c>
      <c r="I637">
        <v>0</v>
      </c>
      <c r="J637">
        <v>16283</v>
      </c>
      <c r="K637">
        <v>0</v>
      </c>
      <c r="L637">
        <v>4729</v>
      </c>
      <c r="M637">
        <v>4263</v>
      </c>
      <c r="N637">
        <v>466</v>
      </c>
      <c r="O637">
        <v>95500</v>
      </c>
      <c r="P637">
        <v>4714</v>
      </c>
      <c r="Q637">
        <v>50</v>
      </c>
      <c r="R637">
        <v>0</v>
      </c>
      <c r="S637">
        <v>150</v>
      </c>
      <c r="T637" t="s">
        <v>4233</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4235</v>
      </c>
      <c r="B638">
        <v>1980</v>
      </c>
      <c r="C638" t="s">
        <v>191</v>
      </c>
      <c r="D638" t="s">
        <v>1110</v>
      </c>
      <c r="E638" t="str">
        <f t="shared" si="9"/>
        <v>City of Sausalito</v>
      </c>
      <c r="F638">
        <v>2640</v>
      </c>
      <c r="G638" t="s">
        <v>4236</v>
      </c>
      <c r="H638">
        <v>7338</v>
      </c>
      <c r="I638">
        <v>7338</v>
      </c>
      <c r="J638">
        <v>0</v>
      </c>
      <c r="K638">
        <v>0</v>
      </c>
      <c r="L638">
        <v>4165</v>
      </c>
      <c r="M638">
        <v>1799</v>
      </c>
      <c r="N638">
        <v>2366</v>
      </c>
      <c r="O638">
        <v>200100</v>
      </c>
      <c r="P638">
        <v>2801</v>
      </c>
      <c r="Q638">
        <v>1196</v>
      </c>
      <c r="R638">
        <v>259</v>
      </c>
      <c r="S638">
        <v>83</v>
      </c>
      <c r="T638" t="s">
        <v>1110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4237</v>
      </c>
      <c r="B639">
        <v>1980</v>
      </c>
      <c r="C639" t="s">
        <v>191</v>
      </c>
      <c r="D639" t="s">
        <v>1112</v>
      </c>
      <c r="E639" t="str">
        <f t="shared" si="9"/>
        <v>City of Scotts Valley</v>
      </c>
      <c r="F639">
        <v>2647</v>
      </c>
      <c r="G639" t="s">
        <v>4238</v>
      </c>
      <c r="H639">
        <v>6891</v>
      </c>
      <c r="I639">
        <v>6891</v>
      </c>
      <c r="J639">
        <v>0</v>
      </c>
      <c r="K639">
        <v>0</v>
      </c>
      <c r="L639">
        <v>2568</v>
      </c>
      <c r="M639">
        <v>1910</v>
      </c>
      <c r="N639">
        <v>658</v>
      </c>
      <c r="O639">
        <v>123700</v>
      </c>
      <c r="P639">
        <v>1720</v>
      </c>
      <c r="Q639">
        <v>292</v>
      </c>
      <c r="R639">
        <v>89</v>
      </c>
      <c r="S639">
        <v>650</v>
      </c>
      <c r="T639" t="s">
        <v>1112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4239</v>
      </c>
      <c r="B640">
        <v>1980</v>
      </c>
      <c r="C640" t="s">
        <v>191</v>
      </c>
      <c r="D640" t="s">
        <v>1114</v>
      </c>
      <c r="E640" t="str">
        <f t="shared" si="9"/>
        <v>City of Seal Beach</v>
      </c>
      <c r="F640">
        <v>2650</v>
      </c>
      <c r="G640" t="s">
        <v>4240</v>
      </c>
      <c r="H640">
        <v>25975</v>
      </c>
      <c r="I640">
        <v>25975</v>
      </c>
      <c r="J640">
        <v>0</v>
      </c>
      <c r="K640">
        <v>0</v>
      </c>
      <c r="L640">
        <v>13351</v>
      </c>
      <c r="M640">
        <v>9986</v>
      </c>
      <c r="N640">
        <v>3365</v>
      </c>
      <c r="O640">
        <v>125900</v>
      </c>
      <c r="P640">
        <v>8140</v>
      </c>
      <c r="Q640">
        <v>1795</v>
      </c>
      <c r="R640">
        <v>3851</v>
      </c>
      <c r="S640">
        <v>103</v>
      </c>
      <c r="T640" t="s">
        <v>1114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4241</v>
      </c>
      <c r="B641">
        <v>1980</v>
      </c>
      <c r="C641" t="s">
        <v>191</v>
      </c>
      <c r="D641" t="s">
        <v>4242</v>
      </c>
      <c r="E641" t="str">
        <f t="shared" si="9"/>
        <v>City of Searles Valley</v>
      </c>
      <c r="F641">
        <v>2653</v>
      </c>
      <c r="G641" t="s">
        <v>4243</v>
      </c>
      <c r="H641">
        <v>3439</v>
      </c>
      <c r="I641">
        <v>0</v>
      </c>
      <c r="J641">
        <v>3439</v>
      </c>
      <c r="K641">
        <v>0</v>
      </c>
      <c r="L641">
        <v>1256</v>
      </c>
      <c r="M641">
        <v>794</v>
      </c>
      <c r="N641">
        <v>462</v>
      </c>
      <c r="O641">
        <v>29700</v>
      </c>
      <c r="P641">
        <v>1089</v>
      </c>
      <c r="Q641">
        <v>115</v>
      </c>
      <c r="R641">
        <v>177</v>
      </c>
      <c r="S641">
        <v>57</v>
      </c>
      <c r="T641" t="s">
        <v>4242</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4244</v>
      </c>
      <c r="B642">
        <v>1980</v>
      </c>
      <c r="C642" t="s">
        <v>191</v>
      </c>
      <c r="D642" t="s">
        <v>1116</v>
      </c>
      <c r="E642" t="str">
        <f t="shared" si="9"/>
        <v>City of Seaside</v>
      </c>
      <c r="F642">
        <v>2655</v>
      </c>
      <c r="G642" t="s">
        <v>4245</v>
      </c>
      <c r="H642">
        <v>36567</v>
      </c>
      <c r="I642">
        <v>36567</v>
      </c>
      <c r="J642">
        <v>0</v>
      </c>
      <c r="K642">
        <v>0</v>
      </c>
      <c r="L642">
        <v>9875</v>
      </c>
      <c r="M642">
        <v>4185</v>
      </c>
      <c r="N642">
        <v>5690</v>
      </c>
      <c r="O642">
        <v>68300</v>
      </c>
      <c r="P642">
        <v>8031</v>
      </c>
      <c r="Q642">
        <v>1617</v>
      </c>
      <c r="R642">
        <v>457</v>
      </c>
      <c r="S642">
        <v>210</v>
      </c>
      <c r="T642" t="s">
        <v>1116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4246</v>
      </c>
      <c r="B643">
        <v>1980</v>
      </c>
      <c r="C643" t="s">
        <v>191</v>
      </c>
      <c r="D643" t="s">
        <v>1118</v>
      </c>
      <c r="E643" t="str">
        <f t="shared" si="9"/>
        <v>City of Sebastopol</v>
      </c>
      <c r="F643">
        <v>2665</v>
      </c>
      <c r="G643" t="s">
        <v>4247</v>
      </c>
      <c r="H643">
        <v>5595</v>
      </c>
      <c r="I643">
        <v>0</v>
      </c>
      <c r="J643">
        <v>5595</v>
      </c>
      <c r="K643">
        <v>0</v>
      </c>
      <c r="L643">
        <v>2358</v>
      </c>
      <c r="M643">
        <v>1313</v>
      </c>
      <c r="N643">
        <v>1045</v>
      </c>
      <c r="O643">
        <v>83700</v>
      </c>
      <c r="P643">
        <v>1876</v>
      </c>
      <c r="Q643">
        <v>232</v>
      </c>
      <c r="R643">
        <v>280</v>
      </c>
      <c r="S643">
        <v>78</v>
      </c>
      <c r="T643" t="s">
        <v>1118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4248</v>
      </c>
      <c r="B644">
        <v>1980</v>
      </c>
      <c r="C644" t="s">
        <v>191</v>
      </c>
      <c r="D644" t="s">
        <v>4249</v>
      </c>
      <c r="E644" t="str">
        <f t="shared" si="9"/>
        <v>City of Sedco Hills</v>
      </c>
      <c r="F644">
        <v>2667</v>
      </c>
      <c r="G644" t="s">
        <v>4250</v>
      </c>
      <c r="H644">
        <v>2678</v>
      </c>
      <c r="I644">
        <v>0</v>
      </c>
      <c r="J644">
        <v>2678</v>
      </c>
      <c r="K644">
        <v>0</v>
      </c>
      <c r="L644">
        <v>1044</v>
      </c>
      <c r="M644">
        <v>853</v>
      </c>
      <c r="N644">
        <v>191</v>
      </c>
      <c r="O644">
        <v>57000</v>
      </c>
      <c r="P644">
        <v>675</v>
      </c>
      <c r="Q644">
        <v>39</v>
      </c>
      <c r="R644">
        <v>0</v>
      </c>
      <c r="S644">
        <v>527</v>
      </c>
      <c r="T644" t="s">
        <v>4249</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4251</v>
      </c>
      <c r="B645">
        <v>1980</v>
      </c>
      <c r="C645" t="s">
        <v>191</v>
      </c>
      <c r="D645" t="s">
        <v>4252</v>
      </c>
      <c r="E645" t="str">
        <f t="shared" ref="E645:E708" si="10">_xlfn.CONCAT("City of ",D645)</f>
        <v>City of Seeley</v>
      </c>
      <c r="F645">
        <v>2668</v>
      </c>
      <c r="G645" t="s">
        <v>4253</v>
      </c>
      <c r="H645">
        <v>1058</v>
      </c>
      <c r="I645">
        <v>0</v>
      </c>
      <c r="J645">
        <v>0</v>
      </c>
      <c r="K645">
        <v>1058</v>
      </c>
      <c r="L645">
        <v>303</v>
      </c>
      <c r="M645">
        <v>201</v>
      </c>
      <c r="N645">
        <v>102</v>
      </c>
      <c r="O645">
        <v>35000</v>
      </c>
      <c r="P645">
        <v>242</v>
      </c>
      <c r="Q645">
        <v>37</v>
      </c>
      <c r="R645">
        <v>2</v>
      </c>
      <c r="S645">
        <v>63</v>
      </c>
      <c r="T645" t="s">
        <v>4252</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4254</v>
      </c>
      <c r="B646">
        <v>1980</v>
      </c>
      <c r="C646" t="s">
        <v>191</v>
      </c>
      <c r="D646" t="s">
        <v>1120</v>
      </c>
      <c r="E646" t="str">
        <f t="shared" si="10"/>
        <v>City of Selma</v>
      </c>
      <c r="F646">
        <v>2670</v>
      </c>
      <c r="G646" t="s">
        <v>4255</v>
      </c>
      <c r="H646">
        <v>10942</v>
      </c>
      <c r="I646">
        <v>0</v>
      </c>
      <c r="J646">
        <v>10942</v>
      </c>
      <c r="K646">
        <v>0</v>
      </c>
      <c r="L646">
        <v>3517</v>
      </c>
      <c r="M646">
        <v>2220</v>
      </c>
      <c r="N646">
        <v>1297</v>
      </c>
      <c r="O646">
        <v>50900</v>
      </c>
      <c r="P646">
        <v>2858</v>
      </c>
      <c r="Q646">
        <v>363</v>
      </c>
      <c r="R646">
        <v>234</v>
      </c>
      <c r="S646">
        <v>174</v>
      </c>
      <c r="T646" t="s">
        <v>1120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4256</v>
      </c>
      <c r="B647">
        <v>1980</v>
      </c>
      <c r="C647" t="s">
        <v>191</v>
      </c>
      <c r="D647" t="s">
        <v>1122</v>
      </c>
      <c r="E647" t="str">
        <f t="shared" si="10"/>
        <v>City of Shafter</v>
      </c>
      <c r="F647">
        <v>2675</v>
      </c>
      <c r="G647" t="s">
        <v>4257</v>
      </c>
      <c r="H647">
        <v>7010</v>
      </c>
      <c r="I647">
        <v>0</v>
      </c>
      <c r="J647">
        <v>7010</v>
      </c>
      <c r="K647">
        <v>0</v>
      </c>
      <c r="L647">
        <v>2284</v>
      </c>
      <c r="M647">
        <v>1394</v>
      </c>
      <c r="N647">
        <v>890</v>
      </c>
      <c r="O647">
        <v>48200</v>
      </c>
      <c r="P647">
        <v>1916</v>
      </c>
      <c r="Q647">
        <v>271</v>
      </c>
      <c r="R647">
        <v>105</v>
      </c>
      <c r="S647">
        <v>134</v>
      </c>
      <c r="T647" t="s">
        <v>1122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4258</v>
      </c>
      <c r="B648">
        <v>1980</v>
      </c>
      <c r="C648" t="s">
        <v>191</v>
      </c>
      <c r="D648" t="s">
        <v>4259</v>
      </c>
      <c r="E648" t="str">
        <f t="shared" si="10"/>
        <v>City of Shingle Springs</v>
      </c>
      <c r="F648">
        <v>2679</v>
      </c>
      <c r="G648" t="s">
        <v>4260</v>
      </c>
      <c r="H648">
        <v>1268</v>
      </c>
      <c r="I648">
        <v>0</v>
      </c>
      <c r="J648">
        <v>0</v>
      </c>
      <c r="K648">
        <v>1268</v>
      </c>
      <c r="L648">
        <v>402</v>
      </c>
      <c r="M648">
        <v>350</v>
      </c>
      <c r="N648">
        <v>52</v>
      </c>
      <c r="O648">
        <v>76200</v>
      </c>
      <c r="P648">
        <v>393</v>
      </c>
      <c r="Q648">
        <v>15</v>
      </c>
      <c r="R648">
        <v>0</v>
      </c>
      <c r="S648">
        <v>19</v>
      </c>
      <c r="T648" t="s">
        <v>4259</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4261</v>
      </c>
      <c r="B649">
        <v>1980</v>
      </c>
      <c r="C649" t="s">
        <v>191</v>
      </c>
      <c r="D649" t="s">
        <v>4262</v>
      </c>
      <c r="E649" t="str">
        <f t="shared" si="10"/>
        <v>City of Short Acres</v>
      </c>
      <c r="F649">
        <v>2685</v>
      </c>
      <c r="G649" t="s">
        <v>4263</v>
      </c>
      <c r="H649">
        <v>1266</v>
      </c>
      <c r="I649">
        <v>0</v>
      </c>
      <c r="J649">
        <v>0</v>
      </c>
      <c r="K649">
        <v>1266</v>
      </c>
      <c r="L649">
        <v>490</v>
      </c>
      <c r="M649">
        <v>405</v>
      </c>
      <c r="N649">
        <v>85</v>
      </c>
      <c r="O649">
        <v>61700</v>
      </c>
      <c r="P649">
        <v>484</v>
      </c>
      <c r="Q649">
        <v>22</v>
      </c>
      <c r="R649">
        <v>0</v>
      </c>
      <c r="S649">
        <v>0</v>
      </c>
      <c r="T649" t="s">
        <v>4262</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4264</v>
      </c>
      <c r="B650">
        <v>1980</v>
      </c>
      <c r="C650" t="s">
        <v>191</v>
      </c>
      <c r="D650" t="s">
        <v>1126</v>
      </c>
      <c r="E650" t="str">
        <f t="shared" si="10"/>
        <v>City of Sierra Madre</v>
      </c>
      <c r="F650">
        <v>2690</v>
      </c>
      <c r="G650" t="s">
        <v>4265</v>
      </c>
      <c r="H650">
        <v>10837</v>
      </c>
      <c r="I650">
        <v>10837</v>
      </c>
      <c r="J650">
        <v>0</v>
      </c>
      <c r="K650">
        <v>0</v>
      </c>
      <c r="L650">
        <v>4563</v>
      </c>
      <c r="M650">
        <v>2745</v>
      </c>
      <c r="N650">
        <v>1818</v>
      </c>
      <c r="O650">
        <v>111700</v>
      </c>
      <c r="P650">
        <v>3696</v>
      </c>
      <c r="Q650">
        <v>674</v>
      </c>
      <c r="R650">
        <v>419</v>
      </c>
      <c r="S650">
        <v>2</v>
      </c>
      <c r="T650" t="s">
        <v>1126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4266</v>
      </c>
      <c r="B651">
        <v>1980</v>
      </c>
      <c r="C651" t="s">
        <v>191</v>
      </c>
      <c r="D651" t="s">
        <v>1128</v>
      </c>
      <c r="E651" t="str">
        <f t="shared" si="10"/>
        <v>City of Signal Hill</v>
      </c>
      <c r="F651">
        <v>2693</v>
      </c>
      <c r="G651" t="s">
        <v>4267</v>
      </c>
      <c r="H651">
        <v>5734</v>
      </c>
      <c r="I651">
        <v>5734</v>
      </c>
      <c r="J651">
        <v>0</v>
      </c>
      <c r="K651">
        <v>0</v>
      </c>
      <c r="L651">
        <v>2476</v>
      </c>
      <c r="M651">
        <v>676</v>
      </c>
      <c r="N651">
        <v>1800</v>
      </c>
      <c r="O651">
        <v>75500</v>
      </c>
      <c r="P651">
        <v>1461</v>
      </c>
      <c r="Q651">
        <v>878</v>
      </c>
      <c r="R651">
        <v>369</v>
      </c>
      <c r="S651">
        <v>0</v>
      </c>
      <c r="T651" t="s">
        <v>1128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4268</v>
      </c>
      <c r="B652">
        <v>1980</v>
      </c>
      <c r="C652" t="s">
        <v>191</v>
      </c>
      <c r="D652" t="s">
        <v>1130</v>
      </c>
      <c r="E652" t="str">
        <f t="shared" si="10"/>
        <v>City of Simi Valley</v>
      </c>
      <c r="F652">
        <v>2702</v>
      </c>
      <c r="G652" t="s">
        <v>4269</v>
      </c>
      <c r="H652">
        <v>77500</v>
      </c>
      <c r="I652">
        <v>77500</v>
      </c>
      <c r="J652">
        <v>0</v>
      </c>
      <c r="K652">
        <v>0</v>
      </c>
      <c r="L652">
        <v>22036</v>
      </c>
      <c r="M652">
        <v>18296</v>
      </c>
      <c r="N652">
        <v>3740</v>
      </c>
      <c r="O652">
        <v>94700</v>
      </c>
      <c r="P652">
        <v>20695</v>
      </c>
      <c r="Q652">
        <v>909</v>
      </c>
      <c r="R652">
        <v>268</v>
      </c>
      <c r="S652">
        <v>766</v>
      </c>
      <c r="T652" t="s">
        <v>1130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4270</v>
      </c>
      <c r="B653">
        <v>1980</v>
      </c>
      <c r="C653" t="s">
        <v>191</v>
      </c>
      <c r="D653" t="s">
        <v>1132</v>
      </c>
      <c r="E653" t="str">
        <f t="shared" si="10"/>
        <v>City of Solana Beach</v>
      </c>
      <c r="F653">
        <v>2704</v>
      </c>
      <c r="G653" t="s">
        <v>4271</v>
      </c>
      <c r="H653">
        <v>13047</v>
      </c>
      <c r="I653">
        <v>13047</v>
      </c>
      <c r="J653">
        <v>0</v>
      </c>
      <c r="K653">
        <v>0</v>
      </c>
      <c r="L653">
        <v>5066</v>
      </c>
      <c r="M653">
        <v>3050</v>
      </c>
      <c r="N653">
        <v>2016</v>
      </c>
      <c r="O653">
        <v>193900</v>
      </c>
      <c r="P653">
        <v>4286</v>
      </c>
      <c r="Q653">
        <v>341</v>
      </c>
      <c r="R653">
        <v>1047</v>
      </c>
      <c r="S653">
        <v>90</v>
      </c>
      <c r="T653" t="s">
        <v>1132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4272</v>
      </c>
      <c r="B654">
        <v>1980</v>
      </c>
      <c r="C654" t="s">
        <v>191</v>
      </c>
      <c r="D654" t="s">
        <v>1134</v>
      </c>
      <c r="E654" t="str">
        <f t="shared" si="10"/>
        <v>City of Soledad</v>
      </c>
      <c r="F654">
        <v>2705</v>
      </c>
      <c r="G654" t="s">
        <v>4273</v>
      </c>
      <c r="H654">
        <v>5928</v>
      </c>
      <c r="I654">
        <v>0</v>
      </c>
      <c r="J654">
        <v>5928</v>
      </c>
      <c r="K654">
        <v>0</v>
      </c>
      <c r="L654">
        <v>1424</v>
      </c>
      <c r="M654">
        <v>779</v>
      </c>
      <c r="N654">
        <v>645</v>
      </c>
      <c r="O654">
        <v>57200</v>
      </c>
      <c r="P654">
        <v>1063</v>
      </c>
      <c r="Q654">
        <v>169</v>
      </c>
      <c r="R654">
        <v>91</v>
      </c>
      <c r="S654">
        <v>123</v>
      </c>
      <c r="T654" t="s">
        <v>1134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4274</v>
      </c>
      <c r="B655">
        <v>1980</v>
      </c>
      <c r="C655" t="s">
        <v>191</v>
      </c>
      <c r="D655" t="s">
        <v>1136</v>
      </c>
      <c r="E655" t="str">
        <f t="shared" si="10"/>
        <v>City of Solvang</v>
      </c>
      <c r="F655">
        <v>2710</v>
      </c>
      <c r="G655" t="s">
        <v>4275</v>
      </c>
      <c r="H655">
        <v>3091</v>
      </c>
      <c r="I655">
        <v>0</v>
      </c>
      <c r="J655">
        <v>3091</v>
      </c>
      <c r="K655">
        <v>0</v>
      </c>
      <c r="L655">
        <v>1319</v>
      </c>
      <c r="M655">
        <v>759</v>
      </c>
      <c r="N655">
        <v>560</v>
      </c>
      <c r="O655">
        <v>106800</v>
      </c>
      <c r="P655">
        <v>950</v>
      </c>
      <c r="Q655">
        <v>180</v>
      </c>
      <c r="R655">
        <v>189</v>
      </c>
      <c r="S655">
        <v>121</v>
      </c>
      <c r="T655" t="s">
        <v>1136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4276</v>
      </c>
      <c r="B656">
        <v>1980</v>
      </c>
      <c r="C656" t="s">
        <v>191</v>
      </c>
      <c r="D656" t="s">
        <v>1138</v>
      </c>
      <c r="E656" t="str">
        <f t="shared" si="10"/>
        <v>City of Sonoma</v>
      </c>
      <c r="F656">
        <v>2715</v>
      </c>
      <c r="G656" t="s">
        <v>4277</v>
      </c>
      <c r="H656">
        <v>6054</v>
      </c>
      <c r="I656">
        <v>0</v>
      </c>
      <c r="J656">
        <v>6054</v>
      </c>
      <c r="K656">
        <v>0</v>
      </c>
      <c r="L656">
        <v>2752</v>
      </c>
      <c r="M656">
        <v>1783</v>
      </c>
      <c r="N656">
        <v>969</v>
      </c>
      <c r="O656">
        <v>88100</v>
      </c>
      <c r="P656">
        <v>2181</v>
      </c>
      <c r="Q656">
        <v>238</v>
      </c>
      <c r="R656">
        <v>167</v>
      </c>
      <c r="S656">
        <v>293</v>
      </c>
      <c r="T656" t="s">
        <v>1138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4278</v>
      </c>
      <c r="B657">
        <v>1980</v>
      </c>
      <c r="C657" t="s">
        <v>191</v>
      </c>
      <c r="D657" t="s">
        <v>1140</v>
      </c>
      <c r="E657" t="str">
        <f t="shared" si="10"/>
        <v>City of Sonora</v>
      </c>
      <c r="F657">
        <v>2720</v>
      </c>
      <c r="G657" t="s">
        <v>4279</v>
      </c>
      <c r="H657">
        <v>3247</v>
      </c>
      <c r="I657">
        <v>0</v>
      </c>
      <c r="J657">
        <v>3247</v>
      </c>
      <c r="K657">
        <v>0</v>
      </c>
      <c r="L657">
        <v>1490</v>
      </c>
      <c r="M657">
        <v>777</v>
      </c>
      <c r="N657">
        <v>713</v>
      </c>
      <c r="O657">
        <v>62500</v>
      </c>
      <c r="P657">
        <v>1041</v>
      </c>
      <c r="Q657">
        <v>385</v>
      </c>
      <c r="R657">
        <v>133</v>
      </c>
      <c r="S657">
        <v>107</v>
      </c>
      <c r="T657" t="s">
        <v>1140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4280</v>
      </c>
      <c r="B658">
        <v>1980</v>
      </c>
      <c r="C658" t="s">
        <v>191</v>
      </c>
      <c r="D658" t="s">
        <v>4281</v>
      </c>
      <c r="E658" t="str">
        <f t="shared" si="10"/>
        <v>City of Soquel</v>
      </c>
      <c r="F658">
        <v>2722</v>
      </c>
      <c r="G658" t="s">
        <v>4282</v>
      </c>
      <c r="H658">
        <v>6212</v>
      </c>
      <c r="I658">
        <v>6212</v>
      </c>
      <c r="J658">
        <v>0</v>
      </c>
      <c r="K658">
        <v>0</v>
      </c>
      <c r="L658">
        <v>2580</v>
      </c>
      <c r="M658">
        <v>1800</v>
      </c>
      <c r="N658">
        <v>780</v>
      </c>
      <c r="O658">
        <v>99700</v>
      </c>
      <c r="P658">
        <v>1877</v>
      </c>
      <c r="Q658">
        <v>275</v>
      </c>
      <c r="R658">
        <v>52</v>
      </c>
      <c r="S658">
        <v>632</v>
      </c>
      <c r="T658" t="s">
        <v>4281</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4283</v>
      </c>
      <c r="B659">
        <v>1980</v>
      </c>
      <c r="C659" t="s">
        <v>191</v>
      </c>
      <c r="D659" t="s">
        <v>1142</v>
      </c>
      <c r="E659" t="str">
        <f t="shared" si="10"/>
        <v>City of South El Monte</v>
      </c>
      <c r="F659">
        <v>2725</v>
      </c>
      <c r="G659" t="s">
        <v>4284</v>
      </c>
      <c r="H659">
        <v>16623</v>
      </c>
      <c r="I659">
        <v>16623</v>
      </c>
      <c r="J659">
        <v>0</v>
      </c>
      <c r="K659">
        <v>0</v>
      </c>
      <c r="L659">
        <v>4400</v>
      </c>
      <c r="M659">
        <v>2399</v>
      </c>
      <c r="N659">
        <v>2001</v>
      </c>
      <c r="O659">
        <v>61400</v>
      </c>
      <c r="P659">
        <v>3373</v>
      </c>
      <c r="Q659">
        <v>524</v>
      </c>
      <c r="R659">
        <v>172</v>
      </c>
      <c r="S659">
        <v>464</v>
      </c>
      <c r="T659" t="s">
        <v>1142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4285</v>
      </c>
      <c r="B660">
        <v>1980</v>
      </c>
      <c r="C660" t="s">
        <v>191</v>
      </c>
      <c r="D660" t="s">
        <v>1144</v>
      </c>
      <c r="E660" t="str">
        <f t="shared" si="10"/>
        <v>City of South Gate</v>
      </c>
      <c r="F660">
        <v>2730</v>
      </c>
      <c r="G660" t="s">
        <v>4286</v>
      </c>
      <c r="H660">
        <v>66784</v>
      </c>
      <c r="I660">
        <v>66784</v>
      </c>
      <c r="J660">
        <v>0</v>
      </c>
      <c r="K660">
        <v>0</v>
      </c>
      <c r="L660">
        <v>22883</v>
      </c>
      <c r="M660">
        <v>11657</v>
      </c>
      <c r="N660">
        <v>11226</v>
      </c>
      <c r="O660">
        <v>64200</v>
      </c>
      <c r="P660">
        <v>15478</v>
      </c>
      <c r="Q660">
        <v>6792</v>
      </c>
      <c r="R660">
        <v>1062</v>
      </c>
      <c r="S660">
        <v>250</v>
      </c>
      <c r="T660" t="s">
        <v>1144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4287</v>
      </c>
      <c r="B661">
        <v>1980</v>
      </c>
      <c r="C661" t="s">
        <v>191</v>
      </c>
      <c r="D661" t="s">
        <v>4288</v>
      </c>
      <c r="E661" t="str">
        <f t="shared" si="10"/>
        <v>City of South Laguna</v>
      </c>
      <c r="F661">
        <v>2735</v>
      </c>
      <c r="G661" t="s">
        <v>4289</v>
      </c>
      <c r="H661">
        <v>6013</v>
      </c>
      <c r="I661">
        <v>6013</v>
      </c>
      <c r="J661">
        <v>0</v>
      </c>
      <c r="K661">
        <v>0</v>
      </c>
      <c r="L661">
        <v>2661</v>
      </c>
      <c r="M661">
        <v>2053</v>
      </c>
      <c r="N661">
        <v>608</v>
      </c>
      <c r="O661">
        <v>200100</v>
      </c>
      <c r="P661">
        <v>2360</v>
      </c>
      <c r="Q661">
        <v>250</v>
      </c>
      <c r="R661">
        <v>166</v>
      </c>
      <c r="S661">
        <v>238</v>
      </c>
      <c r="T661" t="s">
        <v>4288</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4290</v>
      </c>
      <c r="B662">
        <v>1980</v>
      </c>
      <c r="C662" t="s">
        <v>191</v>
      </c>
      <c r="D662" t="s">
        <v>1146</v>
      </c>
      <c r="E662" t="str">
        <f t="shared" si="10"/>
        <v>City of South Lake Tahoe</v>
      </c>
      <c r="F662">
        <v>2737</v>
      </c>
      <c r="G662" t="s">
        <v>4291</v>
      </c>
      <c r="H662">
        <v>20681</v>
      </c>
      <c r="I662">
        <v>0</v>
      </c>
      <c r="J662">
        <v>20681</v>
      </c>
      <c r="K662">
        <v>0</v>
      </c>
      <c r="L662">
        <v>9004</v>
      </c>
      <c r="M662">
        <v>3398</v>
      </c>
      <c r="N662">
        <v>5606</v>
      </c>
      <c r="O662">
        <v>90800</v>
      </c>
      <c r="P662">
        <v>6934</v>
      </c>
      <c r="Q662">
        <v>2518</v>
      </c>
      <c r="R662">
        <v>1811</v>
      </c>
      <c r="S662">
        <v>629</v>
      </c>
      <c r="T662" t="s">
        <v>1146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4292</v>
      </c>
      <c r="B663">
        <v>1980</v>
      </c>
      <c r="C663" t="s">
        <v>191</v>
      </c>
      <c r="D663" t="s">
        <v>4293</v>
      </c>
      <c r="E663" t="str">
        <f t="shared" si="10"/>
        <v>City of South Modesto</v>
      </c>
      <c r="F663">
        <v>2740</v>
      </c>
      <c r="G663" t="s">
        <v>4294</v>
      </c>
      <c r="H663">
        <v>12492</v>
      </c>
      <c r="I663">
        <v>12492</v>
      </c>
      <c r="J663">
        <v>0</v>
      </c>
      <c r="K663">
        <v>0</v>
      </c>
      <c r="L663">
        <v>4141</v>
      </c>
      <c r="M663">
        <v>2674</v>
      </c>
      <c r="N663">
        <v>1467</v>
      </c>
      <c r="O663">
        <v>33900</v>
      </c>
      <c r="P663">
        <v>3518</v>
      </c>
      <c r="Q663">
        <v>297</v>
      </c>
      <c r="R663">
        <v>133</v>
      </c>
      <c r="S663">
        <v>448</v>
      </c>
      <c r="T663" t="s">
        <v>4293</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4295</v>
      </c>
      <c r="B664">
        <v>1980</v>
      </c>
      <c r="C664" t="s">
        <v>191</v>
      </c>
      <c r="D664" t="s">
        <v>4296</v>
      </c>
      <c r="E664" t="str">
        <f t="shared" si="10"/>
        <v>City of South Oroville</v>
      </c>
      <c r="F664">
        <v>2745</v>
      </c>
      <c r="G664" t="s">
        <v>4297</v>
      </c>
      <c r="H664">
        <v>7246</v>
      </c>
      <c r="I664">
        <v>0</v>
      </c>
      <c r="J664">
        <v>7246</v>
      </c>
      <c r="K664">
        <v>0</v>
      </c>
      <c r="L664">
        <v>2669</v>
      </c>
      <c r="M664">
        <v>1908</v>
      </c>
      <c r="N664">
        <v>761</v>
      </c>
      <c r="O664">
        <v>40100</v>
      </c>
      <c r="P664">
        <v>2457</v>
      </c>
      <c r="Q664">
        <v>166</v>
      </c>
      <c r="R664">
        <v>0</v>
      </c>
      <c r="S664">
        <v>232</v>
      </c>
      <c r="T664" t="s">
        <v>4296</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4298</v>
      </c>
      <c r="B665">
        <v>1980</v>
      </c>
      <c r="C665" t="s">
        <v>191</v>
      </c>
      <c r="D665" t="s">
        <v>1148</v>
      </c>
      <c r="E665" t="str">
        <f t="shared" si="10"/>
        <v>City of South Pasadena</v>
      </c>
      <c r="F665">
        <v>2755</v>
      </c>
      <c r="G665" t="s">
        <v>4299</v>
      </c>
      <c r="H665">
        <v>22681</v>
      </c>
      <c r="I665">
        <v>22681</v>
      </c>
      <c r="J665">
        <v>0</v>
      </c>
      <c r="K665">
        <v>0</v>
      </c>
      <c r="L665">
        <v>9984</v>
      </c>
      <c r="M665">
        <v>4434</v>
      </c>
      <c r="N665">
        <v>5550</v>
      </c>
      <c r="O665">
        <v>127500</v>
      </c>
      <c r="P665">
        <v>6559</v>
      </c>
      <c r="Q665">
        <v>1726</v>
      </c>
      <c r="R665">
        <v>2066</v>
      </c>
      <c r="S665">
        <v>8</v>
      </c>
      <c r="T665" t="s">
        <v>1148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4300</v>
      </c>
      <c r="B666">
        <v>1980</v>
      </c>
      <c r="C666" t="s">
        <v>191</v>
      </c>
      <c r="D666" t="s">
        <v>1150</v>
      </c>
      <c r="E666" t="str">
        <f t="shared" si="10"/>
        <v>City of South San Francisco</v>
      </c>
      <c r="F666">
        <v>2765</v>
      </c>
      <c r="G666" t="s">
        <v>4301</v>
      </c>
      <c r="H666">
        <v>49393</v>
      </c>
      <c r="I666">
        <v>49393</v>
      </c>
      <c r="J666">
        <v>0</v>
      </c>
      <c r="K666">
        <v>0</v>
      </c>
      <c r="L666">
        <v>17534</v>
      </c>
      <c r="M666">
        <v>10963</v>
      </c>
      <c r="N666">
        <v>6571</v>
      </c>
      <c r="O666">
        <v>98200</v>
      </c>
      <c r="P666">
        <v>13613</v>
      </c>
      <c r="Q666">
        <v>2523</v>
      </c>
      <c r="R666">
        <v>1522</v>
      </c>
      <c r="S666">
        <v>337</v>
      </c>
      <c r="T666" t="s">
        <v>1150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4302</v>
      </c>
      <c r="B667">
        <v>1980</v>
      </c>
      <c r="C667" t="s">
        <v>191</v>
      </c>
      <c r="D667" t="s">
        <v>4303</v>
      </c>
      <c r="E667" t="str">
        <f t="shared" si="10"/>
        <v>City of South San Gabriel</v>
      </c>
      <c r="F667">
        <v>2770</v>
      </c>
      <c r="G667" t="s">
        <v>4304</v>
      </c>
      <c r="H667">
        <v>5421</v>
      </c>
      <c r="I667">
        <v>5421</v>
      </c>
      <c r="J667">
        <v>0</v>
      </c>
      <c r="K667">
        <v>0</v>
      </c>
      <c r="L667">
        <v>1438</v>
      </c>
      <c r="M667">
        <v>991</v>
      </c>
      <c r="N667">
        <v>447</v>
      </c>
      <c r="O667">
        <v>68000</v>
      </c>
      <c r="P667">
        <v>1307</v>
      </c>
      <c r="Q667">
        <v>143</v>
      </c>
      <c r="R667">
        <v>30</v>
      </c>
      <c r="S667">
        <v>14</v>
      </c>
      <c r="T667" t="s">
        <v>4303</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4305</v>
      </c>
      <c r="B668">
        <v>1980</v>
      </c>
      <c r="C668" t="s">
        <v>191</v>
      </c>
      <c r="D668" t="s">
        <v>4306</v>
      </c>
      <c r="E668" t="str">
        <f t="shared" si="10"/>
        <v>City of South San Jose Hills</v>
      </c>
      <c r="F668">
        <v>2772</v>
      </c>
      <c r="G668" t="s">
        <v>4307</v>
      </c>
      <c r="H668">
        <v>16049</v>
      </c>
      <c r="I668">
        <v>16049</v>
      </c>
      <c r="J668">
        <v>0</v>
      </c>
      <c r="K668">
        <v>0</v>
      </c>
      <c r="L668">
        <v>3800</v>
      </c>
      <c r="M668">
        <v>3357</v>
      </c>
      <c r="N668">
        <v>443</v>
      </c>
      <c r="O668">
        <v>62700</v>
      </c>
      <c r="P668">
        <v>3099</v>
      </c>
      <c r="Q668">
        <v>158</v>
      </c>
      <c r="R668">
        <v>1</v>
      </c>
      <c r="S668">
        <v>611</v>
      </c>
      <c r="T668" t="s">
        <v>4306</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4308</v>
      </c>
      <c r="B669">
        <v>1980</v>
      </c>
      <c r="C669" t="s">
        <v>191</v>
      </c>
      <c r="D669" t="s">
        <v>4309</v>
      </c>
      <c r="E669" t="str">
        <f t="shared" si="10"/>
        <v>City of South Taft</v>
      </c>
      <c r="F669">
        <v>2775</v>
      </c>
      <c r="G669" t="s">
        <v>4310</v>
      </c>
      <c r="H669">
        <v>2073</v>
      </c>
      <c r="I669">
        <v>0</v>
      </c>
      <c r="J669">
        <v>0</v>
      </c>
      <c r="K669">
        <v>2073</v>
      </c>
      <c r="L669">
        <v>772</v>
      </c>
      <c r="M669">
        <v>515</v>
      </c>
      <c r="N669">
        <v>257</v>
      </c>
      <c r="O669">
        <v>17200</v>
      </c>
      <c r="P669">
        <v>769</v>
      </c>
      <c r="Q669">
        <v>37</v>
      </c>
      <c r="R669">
        <v>0</v>
      </c>
      <c r="S669">
        <v>7</v>
      </c>
      <c r="T669" t="s">
        <v>4309</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4311</v>
      </c>
      <c r="B670">
        <v>1980</v>
      </c>
      <c r="C670" t="s">
        <v>191</v>
      </c>
      <c r="D670" t="s">
        <v>4312</v>
      </c>
      <c r="E670" t="str">
        <f t="shared" si="10"/>
        <v>City of South Turlock</v>
      </c>
      <c r="F670">
        <v>2780</v>
      </c>
      <c r="G670" t="s">
        <v>4313</v>
      </c>
      <c r="H670">
        <v>1700</v>
      </c>
      <c r="I670">
        <v>0</v>
      </c>
      <c r="J670">
        <v>0</v>
      </c>
      <c r="K670">
        <v>1700</v>
      </c>
      <c r="L670">
        <v>571</v>
      </c>
      <c r="M670">
        <v>372</v>
      </c>
      <c r="N670">
        <v>199</v>
      </c>
      <c r="O670">
        <v>53200</v>
      </c>
      <c r="P670">
        <v>493</v>
      </c>
      <c r="Q670">
        <v>47</v>
      </c>
      <c r="R670">
        <v>30</v>
      </c>
      <c r="S670">
        <v>43</v>
      </c>
      <c r="T670" t="s">
        <v>4312</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4314</v>
      </c>
      <c r="B671">
        <v>1980</v>
      </c>
      <c r="C671" t="s">
        <v>191</v>
      </c>
      <c r="D671" t="s">
        <v>4315</v>
      </c>
      <c r="E671" t="str">
        <f t="shared" si="10"/>
        <v>City of South Whittier</v>
      </c>
      <c r="F671">
        <v>2782</v>
      </c>
      <c r="G671" t="s">
        <v>4316</v>
      </c>
      <c r="H671">
        <v>43815</v>
      </c>
      <c r="I671">
        <v>43815</v>
      </c>
      <c r="J671">
        <v>0</v>
      </c>
      <c r="K671">
        <v>0</v>
      </c>
      <c r="L671">
        <v>13488</v>
      </c>
      <c r="M671">
        <v>8985</v>
      </c>
      <c r="N671">
        <v>4503</v>
      </c>
      <c r="O671">
        <v>69900</v>
      </c>
      <c r="P671">
        <v>11552</v>
      </c>
      <c r="Q671">
        <v>903</v>
      </c>
      <c r="R671">
        <v>1207</v>
      </c>
      <c r="S671">
        <v>93</v>
      </c>
      <c r="T671" t="s">
        <v>4315</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4317</v>
      </c>
      <c r="B672">
        <v>1980</v>
      </c>
      <c r="C672" t="s">
        <v>191</v>
      </c>
      <c r="D672" t="s">
        <v>4318</v>
      </c>
      <c r="E672" t="str">
        <f t="shared" si="10"/>
        <v>City of South Yuba City</v>
      </c>
      <c r="F672">
        <v>2785</v>
      </c>
      <c r="G672" t="s">
        <v>4319</v>
      </c>
      <c r="H672">
        <v>7530</v>
      </c>
      <c r="I672">
        <v>7530</v>
      </c>
      <c r="J672">
        <v>0</v>
      </c>
      <c r="K672">
        <v>0</v>
      </c>
      <c r="L672">
        <v>2436</v>
      </c>
      <c r="M672">
        <v>2058</v>
      </c>
      <c r="N672">
        <v>378</v>
      </c>
      <c r="O672">
        <v>69500</v>
      </c>
      <c r="P672">
        <v>2347</v>
      </c>
      <c r="Q672">
        <v>109</v>
      </c>
      <c r="R672">
        <v>97</v>
      </c>
      <c r="S672">
        <v>8</v>
      </c>
      <c r="T672" t="s">
        <v>4318</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4320</v>
      </c>
      <c r="B673">
        <v>1980</v>
      </c>
      <c r="C673" t="s">
        <v>191</v>
      </c>
      <c r="D673" t="s">
        <v>4321</v>
      </c>
      <c r="E673" t="str">
        <f t="shared" si="10"/>
        <v>City of Spring Valley</v>
      </c>
      <c r="F673">
        <v>2795</v>
      </c>
      <c r="G673" t="s">
        <v>4322</v>
      </c>
      <c r="H673">
        <v>40191</v>
      </c>
      <c r="I673">
        <v>40191</v>
      </c>
      <c r="J673">
        <v>0</v>
      </c>
      <c r="K673">
        <v>0</v>
      </c>
      <c r="L673">
        <v>13248</v>
      </c>
      <c r="M673">
        <v>9798</v>
      </c>
      <c r="N673">
        <v>3450</v>
      </c>
      <c r="O673">
        <v>81600</v>
      </c>
      <c r="P673">
        <v>10930</v>
      </c>
      <c r="Q673">
        <v>787</v>
      </c>
      <c r="R673">
        <v>880</v>
      </c>
      <c r="S673">
        <v>1287</v>
      </c>
      <c r="T673" t="s">
        <v>4321</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4323</v>
      </c>
      <c r="B674">
        <v>1980</v>
      </c>
      <c r="C674" t="s">
        <v>191</v>
      </c>
      <c r="D674" t="s">
        <v>4324</v>
      </c>
      <c r="E674" t="str">
        <f t="shared" si="10"/>
        <v>City of Stanford</v>
      </c>
      <c r="F674">
        <v>2798</v>
      </c>
      <c r="G674" t="s">
        <v>4325</v>
      </c>
      <c r="H674">
        <v>11045</v>
      </c>
      <c r="I674">
        <v>11045</v>
      </c>
      <c r="J674">
        <v>0</v>
      </c>
      <c r="K674">
        <v>0</v>
      </c>
      <c r="L674">
        <v>1823</v>
      </c>
      <c r="M674">
        <v>624</v>
      </c>
      <c r="N674">
        <v>1199</v>
      </c>
      <c r="O674">
        <v>200100</v>
      </c>
      <c r="P674">
        <v>1203</v>
      </c>
      <c r="Q674">
        <v>425</v>
      </c>
      <c r="R674">
        <v>240</v>
      </c>
      <c r="S674">
        <v>0</v>
      </c>
      <c r="T674" t="s">
        <v>4324</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4326</v>
      </c>
      <c r="B675">
        <v>1980</v>
      </c>
      <c r="C675" t="s">
        <v>191</v>
      </c>
      <c r="D675" t="s">
        <v>1154</v>
      </c>
      <c r="E675" t="str">
        <f t="shared" si="10"/>
        <v>City of Stanton</v>
      </c>
      <c r="F675">
        <v>2800</v>
      </c>
      <c r="G675" t="s">
        <v>4327</v>
      </c>
      <c r="H675">
        <v>23723</v>
      </c>
      <c r="I675">
        <v>23723</v>
      </c>
      <c r="J675">
        <v>0</v>
      </c>
      <c r="K675">
        <v>0</v>
      </c>
      <c r="L675">
        <v>8536</v>
      </c>
      <c r="M675">
        <v>4109</v>
      </c>
      <c r="N675">
        <v>4427</v>
      </c>
      <c r="O675">
        <v>81300</v>
      </c>
      <c r="P675">
        <v>4616</v>
      </c>
      <c r="Q675">
        <v>1062</v>
      </c>
      <c r="R675">
        <v>2249</v>
      </c>
      <c r="S675">
        <v>1041</v>
      </c>
      <c r="T675" t="s">
        <v>1154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4328</v>
      </c>
      <c r="B676">
        <v>1980</v>
      </c>
      <c r="C676" t="s">
        <v>191</v>
      </c>
      <c r="D676" t="s">
        <v>1156</v>
      </c>
      <c r="E676" t="str">
        <f t="shared" si="10"/>
        <v>City of Stockton</v>
      </c>
      <c r="F676">
        <v>2805</v>
      </c>
      <c r="G676" t="s">
        <v>4329</v>
      </c>
      <c r="H676">
        <v>149779</v>
      </c>
      <c r="I676">
        <v>149779</v>
      </c>
      <c r="J676">
        <v>0</v>
      </c>
      <c r="K676">
        <v>0</v>
      </c>
      <c r="L676">
        <v>55335</v>
      </c>
      <c r="M676">
        <v>28986</v>
      </c>
      <c r="N676">
        <v>26349</v>
      </c>
      <c r="O676">
        <v>55500</v>
      </c>
      <c r="P676">
        <v>44200</v>
      </c>
      <c r="Q676">
        <v>6080</v>
      </c>
      <c r="R676">
        <v>10302</v>
      </c>
      <c r="S676">
        <v>678</v>
      </c>
      <c r="T676" t="s">
        <v>1156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4330</v>
      </c>
      <c r="B677">
        <v>1980</v>
      </c>
      <c r="C677" t="s">
        <v>191</v>
      </c>
      <c r="D677" t="s">
        <v>4331</v>
      </c>
      <c r="E677" t="str">
        <f t="shared" si="10"/>
        <v>City of Strathmore</v>
      </c>
      <c r="F677">
        <v>2815</v>
      </c>
      <c r="G677" t="s">
        <v>4332</v>
      </c>
      <c r="H677">
        <v>1955</v>
      </c>
      <c r="I677">
        <v>0</v>
      </c>
      <c r="J677">
        <v>0</v>
      </c>
      <c r="K677">
        <v>1955</v>
      </c>
      <c r="L677">
        <v>656</v>
      </c>
      <c r="M677">
        <v>451</v>
      </c>
      <c r="N677">
        <v>205</v>
      </c>
      <c r="O677">
        <v>34900</v>
      </c>
      <c r="P677">
        <v>515</v>
      </c>
      <c r="Q677">
        <v>90</v>
      </c>
      <c r="R677">
        <v>28</v>
      </c>
      <c r="S677">
        <v>92</v>
      </c>
      <c r="T677" t="s">
        <v>4331</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4333</v>
      </c>
      <c r="B678">
        <v>1980</v>
      </c>
      <c r="C678" t="s">
        <v>191</v>
      </c>
      <c r="D678" t="s">
        <v>4334</v>
      </c>
      <c r="E678" t="str">
        <f t="shared" si="10"/>
        <v>City of Suisun City</v>
      </c>
      <c r="F678">
        <v>2820</v>
      </c>
      <c r="G678" t="s">
        <v>4335</v>
      </c>
      <c r="H678">
        <v>11087</v>
      </c>
      <c r="I678">
        <v>11087</v>
      </c>
      <c r="J678">
        <v>0</v>
      </c>
      <c r="K678">
        <v>0</v>
      </c>
      <c r="L678">
        <v>3434</v>
      </c>
      <c r="M678">
        <v>2268</v>
      </c>
      <c r="N678">
        <v>1166</v>
      </c>
      <c r="O678">
        <v>67200</v>
      </c>
      <c r="P678">
        <v>2921</v>
      </c>
      <c r="Q678">
        <v>534</v>
      </c>
      <c r="R678">
        <v>138</v>
      </c>
      <c r="S678">
        <v>59</v>
      </c>
      <c r="T678" t="s">
        <v>4334</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4336</v>
      </c>
      <c r="B679">
        <v>1980</v>
      </c>
      <c r="C679" t="s">
        <v>191</v>
      </c>
      <c r="D679" t="s">
        <v>4337</v>
      </c>
      <c r="E679" t="str">
        <f t="shared" si="10"/>
        <v>City of Summit City</v>
      </c>
      <c r="F679">
        <v>2822</v>
      </c>
      <c r="G679" t="s">
        <v>4338</v>
      </c>
      <c r="H679">
        <v>1136</v>
      </c>
      <c r="I679">
        <v>1136</v>
      </c>
      <c r="J679">
        <v>0</v>
      </c>
      <c r="K679">
        <v>0</v>
      </c>
      <c r="L679">
        <v>446</v>
      </c>
      <c r="M679">
        <v>348</v>
      </c>
      <c r="N679">
        <v>98</v>
      </c>
      <c r="O679">
        <v>58700</v>
      </c>
      <c r="P679">
        <v>333</v>
      </c>
      <c r="Q679">
        <v>13</v>
      </c>
      <c r="R679">
        <v>12</v>
      </c>
      <c r="S679">
        <v>113</v>
      </c>
      <c r="T679" t="s">
        <v>4337</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4339</v>
      </c>
      <c r="B680">
        <v>1980</v>
      </c>
      <c r="C680" t="s">
        <v>191</v>
      </c>
      <c r="D680" t="s">
        <v>4340</v>
      </c>
      <c r="E680" t="str">
        <f t="shared" si="10"/>
        <v>City of Sun City</v>
      </c>
      <c r="F680">
        <v>2823</v>
      </c>
      <c r="G680" t="s">
        <v>4341</v>
      </c>
      <c r="H680">
        <v>8460</v>
      </c>
      <c r="I680">
        <v>0</v>
      </c>
      <c r="J680">
        <v>8460</v>
      </c>
      <c r="K680">
        <v>0</v>
      </c>
      <c r="L680">
        <v>5002</v>
      </c>
      <c r="M680">
        <v>4544</v>
      </c>
      <c r="N680">
        <v>458</v>
      </c>
      <c r="O680">
        <v>58600</v>
      </c>
      <c r="P680">
        <v>4663</v>
      </c>
      <c r="Q680">
        <v>69</v>
      </c>
      <c r="R680">
        <v>138</v>
      </c>
      <c r="S680">
        <v>479</v>
      </c>
      <c r="T680" t="s">
        <v>4340</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4342</v>
      </c>
      <c r="B681">
        <v>1980</v>
      </c>
      <c r="C681" t="s">
        <v>191</v>
      </c>
      <c r="D681" t="s">
        <v>4343</v>
      </c>
      <c r="E681" t="str">
        <f t="shared" si="10"/>
        <v>City of Sunnymead</v>
      </c>
      <c r="F681">
        <v>2830</v>
      </c>
      <c r="G681" t="s">
        <v>4344</v>
      </c>
      <c r="H681">
        <v>11554</v>
      </c>
      <c r="I681">
        <v>0</v>
      </c>
      <c r="J681">
        <v>11554</v>
      </c>
      <c r="K681">
        <v>0</v>
      </c>
      <c r="L681">
        <v>3713</v>
      </c>
      <c r="M681">
        <v>2283</v>
      </c>
      <c r="N681">
        <v>1430</v>
      </c>
      <c r="O681">
        <v>63300</v>
      </c>
      <c r="P681">
        <v>3760</v>
      </c>
      <c r="Q681">
        <v>424</v>
      </c>
      <c r="R681">
        <v>126</v>
      </c>
      <c r="S681">
        <v>6</v>
      </c>
      <c r="T681" t="s">
        <v>4343</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4345</v>
      </c>
      <c r="B682">
        <v>1980</v>
      </c>
      <c r="C682" t="s">
        <v>191</v>
      </c>
      <c r="D682" t="s">
        <v>4346</v>
      </c>
      <c r="E682" t="str">
        <f t="shared" si="10"/>
        <v>City of Sunnyside-Tahoe City</v>
      </c>
      <c r="F682">
        <v>2833</v>
      </c>
      <c r="G682" t="s">
        <v>4347</v>
      </c>
      <c r="H682">
        <v>1836</v>
      </c>
      <c r="I682">
        <v>0</v>
      </c>
      <c r="J682">
        <v>0</v>
      </c>
      <c r="K682">
        <v>1836</v>
      </c>
      <c r="L682">
        <v>756</v>
      </c>
      <c r="M682">
        <v>348</v>
      </c>
      <c r="N682">
        <v>408</v>
      </c>
      <c r="O682">
        <v>117800</v>
      </c>
      <c r="P682">
        <v>601</v>
      </c>
      <c r="Q682">
        <v>232</v>
      </c>
      <c r="R682">
        <v>34</v>
      </c>
      <c r="S682">
        <v>55</v>
      </c>
      <c r="T682" t="s">
        <v>4346</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4348</v>
      </c>
      <c r="B683">
        <v>1980</v>
      </c>
      <c r="C683" t="s">
        <v>191</v>
      </c>
      <c r="D683" t="s">
        <v>1158</v>
      </c>
      <c r="E683" t="str">
        <f t="shared" si="10"/>
        <v>City of Sunnyvale</v>
      </c>
      <c r="F683">
        <v>2835</v>
      </c>
      <c r="G683" t="s">
        <v>4349</v>
      </c>
      <c r="H683">
        <v>106618</v>
      </c>
      <c r="I683">
        <v>106618</v>
      </c>
      <c r="J683">
        <v>0</v>
      </c>
      <c r="K683">
        <v>0</v>
      </c>
      <c r="L683">
        <v>42932</v>
      </c>
      <c r="M683">
        <v>21881</v>
      </c>
      <c r="N683">
        <v>21051</v>
      </c>
      <c r="O683">
        <v>119800</v>
      </c>
      <c r="P683">
        <v>26515</v>
      </c>
      <c r="Q683">
        <v>5445</v>
      </c>
      <c r="R683">
        <v>8497</v>
      </c>
      <c r="S683">
        <v>3549</v>
      </c>
      <c r="T683" t="s">
        <v>1158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4350</v>
      </c>
      <c r="B684">
        <v>1980</v>
      </c>
      <c r="C684" t="s">
        <v>191</v>
      </c>
      <c r="D684" t="s">
        <v>1160</v>
      </c>
      <c r="E684" t="str">
        <f t="shared" si="10"/>
        <v>City of Susanville</v>
      </c>
      <c r="F684">
        <v>2845</v>
      </c>
      <c r="G684" t="s">
        <v>4351</v>
      </c>
      <c r="H684">
        <v>6520</v>
      </c>
      <c r="I684">
        <v>0</v>
      </c>
      <c r="J684">
        <v>6520</v>
      </c>
      <c r="K684">
        <v>0</v>
      </c>
      <c r="L684">
        <v>2618</v>
      </c>
      <c r="M684">
        <v>1582</v>
      </c>
      <c r="N684">
        <v>1036</v>
      </c>
      <c r="O684">
        <v>51900</v>
      </c>
      <c r="P684">
        <v>2023</v>
      </c>
      <c r="Q684">
        <v>316</v>
      </c>
      <c r="R684">
        <v>349</v>
      </c>
      <c r="S684">
        <v>153</v>
      </c>
      <c r="T684" t="s">
        <v>1160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4352</v>
      </c>
      <c r="B685">
        <v>1980</v>
      </c>
      <c r="C685" t="s">
        <v>191</v>
      </c>
      <c r="D685" t="s">
        <v>1305</v>
      </c>
      <c r="E685" t="str">
        <f t="shared" si="10"/>
        <v>City of Sutter</v>
      </c>
      <c r="F685">
        <v>2850</v>
      </c>
      <c r="G685" t="s">
        <v>4353</v>
      </c>
      <c r="H685">
        <v>2225</v>
      </c>
      <c r="I685">
        <v>0</v>
      </c>
      <c r="J685">
        <v>0</v>
      </c>
      <c r="K685">
        <v>2225</v>
      </c>
      <c r="L685">
        <v>733</v>
      </c>
      <c r="M685">
        <v>538</v>
      </c>
      <c r="N685">
        <v>195</v>
      </c>
      <c r="O685">
        <v>49100</v>
      </c>
      <c r="P685">
        <v>716</v>
      </c>
      <c r="Q685">
        <v>29</v>
      </c>
      <c r="R685">
        <v>1</v>
      </c>
      <c r="S685">
        <v>13</v>
      </c>
      <c r="T685" t="s">
        <v>1305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4354</v>
      </c>
      <c r="B686">
        <v>1980</v>
      </c>
      <c r="C686" t="s">
        <v>191</v>
      </c>
      <c r="D686" t="s">
        <v>1162</v>
      </c>
      <c r="E686" t="str">
        <f t="shared" si="10"/>
        <v>City of Sutter Creek</v>
      </c>
      <c r="F686">
        <v>2855</v>
      </c>
      <c r="G686" t="s">
        <v>4355</v>
      </c>
      <c r="H686">
        <v>1705</v>
      </c>
      <c r="I686">
        <v>0</v>
      </c>
      <c r="J686">
        <v>0</v>
      </c>
      <c r="K686">
        <v>1705</v>
      </c>
      <c r="L686">
        <v>727</v>
      </c>
      <c r="M686">
        <v>470</v>
      </c>
      <c r="N686">
        <v>257</v>
      </c>
      <c r="O686">
        <v>68000</v>
      </c>
      <c r="P686">
        <v>622</v>
      </c>
      <c r="Q686">
        <v>105</v>
      </c>
      <c r="R686">
        <v>32</v>
      </c>
      <c r="S686">
        <v>45</v>
      </c>
      <c r="T686" t="s">
        <v>1162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4356</v>
      </c>
      <c r="B687">
        <v>1980</v>
      </c>
      <c r="C687" t="s">
        <v>191</v>
      </c>
      <c r="D687" t="s">
        <v>1164</v>
      </c>
      <c r="E687" t="str">
        <f t="shared" si="10"/>
        <v>City of Taft</v>
      </c>
      <c r="F687">
        <v>2860</v>
      </c>
      <c r="G687" t="s">
        <v>4357</v>
      </c>
      <c r="H687">
        <v>5316</v>
      </c>
      <c r="I687">
        <v>0</v>
      </c>
      <c r="J687">
        <v>5316</v>
      </c>
      <c r="K687">
        <v>0</v>
      </c>
      <c r="L687">
        <v>2096</v>
      </c>
      <c r="M687">
        <v>1342</v>
      </c>
      <c r="N687">
        <v>754</v>
      </c>
      <c r="O687">
        <v>53500</v>
      </c>
      <c r="P687">
        <v>1781</v>
      </c>
      <c r="Q687">
        <v>264</v>
      </c>
      <c r="R687">
        <v>263</v>
      </c>
      <c r="S687">
        <v>77</v>
      </c>
      <c r="T687" t="s">
        <v>1164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4358</v>
      </c>
      <c r="B688">
        <v>1980</v>
      </c>
      <c r="C688" t="s">
        <v>191</v>
      </c>
      <c r="D688" t="s">
        <v>4359</v>
      </c>
      <c r="E688" t="str">
        <f t="shared" si="10"/>
        <v>City of Taft Heights</v>
      </c>
      <c r="F688">
        <v>2865</v>
      </c>
      <c r="G688" t="s">
        <v>4360</v>
      </c>
      <c r="H688">
        <v>2111</v>
      </c>
      <c r="I688">
        <v>0</v>
      </c>
      <c r="J688">
        <v>0</v>
      </c>
      <c r="K688">
        <v>2111</v>
      </c>
      <c r="L688">
        <v>801</v>
      </c>
      <c r="M688">
        <v>569</v>
      </c>
      <c r="N688">
        <v>232</v>
      </c>
      <c r="O688">
        <v>42000</v>
      </c>
      <c r="P688">
        <v>775</v>
      </c>
      <c r="Q688">
        <v>70</v>
      </c>
      <c r="R688">
        <v>0</v>
      </c>
      <c r="S688">
        <v>3</v>
      </c>
      <c r="T688" t="s">
        <v>4359</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4361</v>
      </c>
      <c r="B689">
        <v>1980</v>
      </c>
      <c r="C689" t="s">
        <v>191</v>
      </c>
      <c r="D689" t="s">
        <v>4362</v>
      </c>
      <c r="E689" t="str">
        <f t="shared" si="10"/>
        <v>City of Talmage</v>
      </c>
      <c r="F689">
        <v>2867</v>
      </c>
      <c r="G689" t="s">
        <v>4363</v>
      </c>
      <c r="H689">
        <v>1514</v>
      </c>
      <c r="I689">
        <v>0</v>
      </c>
      <c r="J689">
        <v>0</v>
      </c>
      <c r="K689">
        <v>1514</v>
      </c>
      <c r="L689">
        <v>574</v>
      </c>
      <c r="M689">
        <v>409</v>
      </c>
      <c r="N689">
        <v>165</v>
      </c>
      <c r="O689">
        <v>82500</v>
      </c>
      <c r="P689">
        <v>490</v>
      </c>
      <c r="Q689">
        <v>41</v>
      </c>
      <c r="R689">
        <v>19</v>
      </c>
      <c r="S689">
        <v>42</v>
      </c>
      <c r="T689" t="s">
        <v>4362</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4364</v>
      </c>
      <c r="B690">
        <v>1980</v>
      </c>
      <c r="C690" t="s">
        <v>191</v>
      </c>
      <c r="D690" t="s">
        <v>4365</v>
      </c>
      <c r="E690" t="str">
        <f t="shared" si="10"/>
        <v>City of Tamalpais-Homestead Valley</v>
      </c>
      <c r="F690">
        <v>2869</v>
      </c>
      <c r="G690" t="s">
        <v>4366</v>
      </c>
      <c r="H690">
        <v>8511</v>
      </c>
      <c r="I690">
        <v>8511</v>
      </c>
      <c r="J690">
        <v>0</v>
      </c>
      <c r="K690">
        <v>0</v>
      </c>
      <c r="L690">
        <v>3569</v>
      </c>
      <c r="M690">
        <v>2495</v>
      </c>
      <c r="N690">
        <v>1074</v>
      </c>
      <c r="O690">
        <v>165200</v>
      </c>
      <c r="P690">
        <v>3147</v>
      </c>
      <c r="Q690">
        <v>458</v>
      </c>
      <c r="R690">
        <v>97</v>
      </c>
      <c r="S690">
        <v>1</v>
      </c>
      <c r="T690" t="s">
        <v>4365</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4367</v>
      </c>
      <c r="B691">
        <v>1980</v>
      </c>
      <c r="C691" t="s">
        <v>191</v>
      </c>
      <c r="D691" t="s">
        <v>4368</v>
      </c>
      <c r="E691" t="str">
        <f t="shared" si="10"/>
        <v>City of Tara Hills-Montalvin Manor</v>
      </c>
      <c r="F691">
        <v>2871</v>
      </c>
      <c r="G691" t="s">
        <v>4369</v>
      </c>
      <c r="H691">
        <v>9471</v>
      </c>
      <c r="I691">
        <v>9471</v>
      </c>
      <c r="J691">
        <v>0</v>
      </c>
      <c r="K691">
        <v>0</v>
      </c>
      <c r="L691">
        <v>2930</v>
      </c>
      <c r="M691">
        <v>2472</v>
      </c>
      <c r="N691">
        <v>458</v>
      </c>
      <c r="O691">
        <v>70500</v>
      </c>
      <c r="P691">
        <v>2699</v>
      </c>
      <c r="Q691">
        <v>49</v>
      </c>
      <c r="R691">
        <v>3</v>
      </c>
      <c r="S691">
        <v>219</v>
      </c>
      <c r="T691" t="s">
        <v>4368</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4370</v>
      </c>
      <c r="B692">
        <v>1980</v>
      </c>
      <c r="C692" t="s">
        <v>191</v>
      </c>
      <c r="D692" t="s">
        <v>1166</v>
      </c>
      <c r="E692" t="str">
        <f t="shared" si="10"/>
        <v>City of Tehachapi</v>
      </c>
      <c r="F692">
        <v>2873</v>
      </c>
      <c r="G692" t="s">
        <v>4371</v>
      </c>
      <c r="H692">
        <v>4126</v>
      </c>
      <c r="I692">
        <v>0</v>
      </c>
      <c r="J692">
        <v>4126</v>
      </c>
      <c r="K692">
        <v>0</v>
      </c>
      <c r="L692">
        <v>1534</v>
      </c>
      <c r="M692">
        <v>1038</v>
      </c>
      <c r="N692">
        <v>496</v>
      </c>
      <c r="O692">
        <v>53400</v>
      </c>
      <c r="P692">
        <v>1332</v>
      </c>
      <c r="Q692">
        <v>133</v>
      </c>
      <c r="R692">
        <v>20</v>
      </c>
      <c r="S692">
        <v>113</v>
      </c>
      <c r="T692" t="s">
        <v>1166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4372</v>
      </c>
      <c r="B693">
        <v>1980</v>
      </c>
      <c r="C693" t="s">
        <v>191</v>
      </c>
      <c r="D693" t="s">
        <v>1168</v>
      </c>
      <c r="E693" t="str">
        <f t="shared" si="10"/>
        <v>City of Tehama</v>
      </c>
      <c r="F693">
        <v>2875</v>
      </c>
      <c r="G693" t="s">
        <v>4373</v>
      </c>
      <c r="H693">
        <v>365</v>
      </c>
      <c r="I693">
        <v>0</v>
      </c>
      <c r="J693">
        <v>0</v>
      </c>
      <c r="K693">
        <v>365</v>
      </c>
      <c r="L693">
        <v>148</v>
      </c>
      <c r="M693">
        <v>117</v>
      </c>
      <c r="N693">
        <v>31</v>
      </c>
      <c r="O693">
        <v>42200</v>
      </c>
      <c r="P693">
        <v>143</v>
      </c>
      <c r="Q693">
        <v>7</v>
      </c>
      <c r="R693">
        <v>0</v>
      </c>
      <c r="S693">
        <v>15</v>
      </c>
      <c r="T693" t="s">
        <v>1168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4374</v>
      </c>
      <c r="B694">
        <v>1980</v>
      </c>
      <c r="C694" t="s">
        <v>191</v>
      </c>
      <c r="D694" t="s">
        <v>1170</v>
      </c>
      <c r="E694" t="str">
        <f t="shared" si="10"/>
        <v>City of Temecula</v>
      </c>
      <c r="F694">
        <v>2878</v>
      </c>
      <c r="G694" t="s">
        <v>4375</v>
      </c>
      <c r="H694">
        <v>1783</v>
      </c>
      <c r="I694">
        <v>0</v>
      </c>
      <c r="J694">
        <v>0</v>
      </c>
      <c r="K694">
        <v>1783</v>
      </c>
      <c r="L694">
        <v>617</v>
      </c>
      <c r="M694">
        <v>358</v>
      </c>
      <c r="N694">
        <v>259</v>
      </c>
      <c r="O694">
        <v>84900</v>
      </c>
      <c r="P694">
        <v>483</v>
      </c>
      <c r="Q694">
        <v>15</v>
      </c>
      <c r="R694">
        <v>175</v>
      </c>
      <c r="S694">
        <v>7</v>
      </c>
      <c r="T694" t="s">
        <v>1170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4376</v>
      </c>
      <c r="B695">
        <v>1980</v>
      </c>
      <c r="C695" t="s">
        <v>191</v>
      </c>
      <c r="D695" t="s">
        <v>1172</v>
      </c>
      <c r="E695" t="str">
        <f t="shared" si="10"/>
        <v>City of Temple City</v>
      </c>
      <c r="F695">
        <v>2880</v>
      </c>
      <c r="G695" t="s">
        <v>4377</v>
      </c>
      <c r="H695">
        <v>28972</v>
      </c>
      <c r="I695">
        <v>28972</v>
      </c>
      <c r="J695">
        <v>0</v>
      </c>
      <c r="K695">
        <v>0</v>
      </c>
      <c r="L695">
        <v>10689</v>
      </c>
      <c r="M695">
        <v>7263</v>
      </c>
      <c r="N695">
        <v>3426</v>
      </c>
      <c r="O695">
        <v>87000</v>
      </c>
      <c r="P695">
        <v>9848</v>
      </c>
      <c r="Q695">
        <v>684</v>
      </c>
      <c r="R695">
        <v>499</v>
      </c>
      <c r="S695">
        <v>1</v>
      </c>
      <c r="T695" t="s">
        <v>1172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4378</v>
      </c>
      <c r="B696">
        <v>1980</v>
      </c>
      <c r="C696" t="s">
        <v>191</v>
      </c>
      <c r="D696" t="s">
        <v>4379</v>
      </c>
      <c r="E696" t="str">
        <f t="shared" si="10"/>
        <v>City of Terra Bella</v>
      </c>
      <c r="F696">
        <v>2885</v>
      </c>
      <c r="G696" t="s">
        <v>4380</v>
      </c>
      <c r="H696">
        <v>1807</v>
      </c>
      <c r="I696">
        <v>0</v>
      </c>
      <c r="J696">
        <v>0</v>
      </c>
      <c r="K696">
        <v>1807</v>
      </c>
      <c r="L696">
        <v>487</v>
      </c>
      <c r="M696">
        <v>326</v>
      </c>
      <c r="N696">
        <v>161</v>
      </c>
      <c r="O696">
        <v>36000</v>
      </c>
      <c r="P696">
        <v>379</v>
      </c>
      <c r="Q696">
        <v>78</v>
      </c>
      <c r="R696">
        <v>10</v>
      </c>
      <c r="S696">
        <v>51</v>
      </c>
      <c r="T696" t="s">
        <v>4379</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4381</v>
      </c>
      <c r="B697">
        <v>1980</v>
      </c>
      <c r="C697" t="s">
        <v>191</v>
      </c>
      <c r="D697" t="s">
        <v>4382</v>
      </c>
      <c r="E697" t="str">
        <f t="shared" si="10"/>
        <v>City of Thermalito</v>
      </c>
      <c r="F697">
        <v>2892</v>
      </c>
      <c r="G697" t="s">
        <v>4383</v>
      </c>
      <c r="H697">
        <v>4961</v>
      </c>
      <c r="I697">
        <v>0</v>
      </c>
      <c r="J697">
        <v>4961</v>
      </c>
      <c r="K697">
        <v>0</v>
      </c>
      <c r="L697">
        <v>1720</v>
      </c>
      <c r="M697">
        <v>1304</v>
      </c>
      <c r="N697">
        <v>416</v>
      </c>
      <c r="O697">
        <v>43400</v>
      </c>
      <c r="P697">
        <v>1427</v>
      </c>
      <c r="Q697">
        <v>122</v>
      </c>
      <c r="R697">
        <v>3</v>
      </c>
      <c r="S697">
        <v>253</v>
      </c>
      <c r="T697" t="s">
        <v>4382</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4384</v>
      </c>
      <c r="B698">
        <v>1980</v>
      </c>
      <c r="C698" t="s">
        <v>191</v>
      </c>
      <c r="D698" t="s">
        <v>1174</v>
      </c>
      <c r="E698" t="str">
        <f t="shared" si="10"/>
        <v>City of Thousand Oaks</v>
      </c>
      <c r="F698">
        <v>2897</v>
      </c>
      <c r="G698" t="s">
        <v>4385</v>
      </c>
      <c r="H698">
        <v>77072</v>
      </c>
      <c r="I698">
        <v>77072</v>
      </c>
      <c r="J698">
        <v>0</v>
      </c>
      <c r="K698">
        <v>0</v>
      </c>
      <c r="L698">
        <v>25639</v>
      </c>
      <c r="M698">
        <v>18378</v>
      </c>
      <c r="N698">
        <v>7261</v>
      </c>
      <c r="O698">
        <v>125700</v>
      </c>
      <c r="P698">
        <v>23588</v>
      </c>
      <c r="Q698">
        <v>1097</v>
      </c>
      <c r="R698">
        <v>2213</v>
      </c>
      <c r="S698">
        <v>566</v>
      </c>
      <c r="T698" t="s">
        <v>1174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4386</v>
      </c>
      <c r="B699">
        <v>1980</v>
      </c>
      <c r="C699" t="s">
        <v>191</v>
      </c>
      <c r="D699" t="s">
        <v>4387</v>
      </c>
      <c r="E699" t="str">
        <f t="shared" si="10"/>
        <v>City of Thousand Palms</v>
      </c>
      <c r="F699">
        <v>2899</v>
      </c>
      <c r="G699" t="s">
        <v>4388</v>
      </c>
      <c r="H699">
        <v>1718</v>
      </c>
      <c r="I699">
        <v>0</v>
      </c>
      <c r="J699">
        <v>0</v>
      </c>
      <c r="K699">
        <v>1718</v>
      </c>
      <c r="L699">
        <v>811</v>
      </c>
      <c r="M699">
        <v>706</v>
      </c>
      <c r="N699">
        <v>105</v>
      </c>
      <c r="O699">
        <v>46100</v>
      </c>
      <c r="P699">
        <v>588</v>
      </c>
      <c r="Q699">
        <v>21</v>
      </c>
      <c r="R699">
        <v>0</v>
      </c>
      <c r="S699">
        <v>798</v>
      </c>
      <c r="T699" t="s">
        <v>4387</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4389</v>
      </c>
      <c r="B700">
        <v>1980</v>
      </c>
      <c r="C700" t="s">
        <v>191</v>
      </c>
      <c r="D700" t="s">
        <v>1176</v>
      </c>
      <c r="E700" t="str">
        <f t="shared" si="10"/>
        <v>City of Tiburon</v>
      </c>
      <c r="F700">
        <v>2903</v>
      </c>
      <c r="G700" t="s">
        <v>4390</v>
      </c>
      <c r="H700">
        <v>6685</v>
      </c>
      <c r="I700">
        <v>6685</v>
      </c>
      <c r="J700">
        <v>0</v>
      </c>
      <c r="K700">
        <v>0</v>
      </c>
      <c r="L700">
        <v>2628</v>
      </c>
      <c r="M700">
        <v>1756</v>
      </c>
      <c r="N700">
        <v>872</v>
      </c>
      <c r="O700">
        <v>200100</v>
      </c>
      <c r="P700">
        <v>2173</v>
      </c>
      <c r="Q700">
        <v>338</v>
      </c>
      <c r="R700">
        <v>190</v>
      </c>
      <c r="S700">
        <v>1</v>
      </c>
      <c r="T700" t="s">
        <v>1176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4391</v>
      </c>
      <c r="B701">
        <v>1980</v>
      </c>
      <c r="C701" t="s">
        <v>191</v>
      </c>
      <c r="D701" t="s">
        <v>4392</v>
      </c>
      <c r="E701" t="str">
        <f t="shared" si="10"/>
        <v>City of Tierra Buena</v>
      </c>
      <c r="F701">
        <v>2906</v>
      </c>
      <c r="G701" t="s">
        <v>4393</v>
      </c>
      <c r="H701">
        <v>2374</v>
      </c>
      <c r="I701">
        <v>2374</v>
      </c>
      <c r="J701">
        <v>0</v>
      </c>
      <c r="K701">
        <v>0</v>
      </c>
      <c r="L701">
        <v>777</v>
      </c>
      <c r="M701">
        <v>594</v>
      </c>
      <c r="N701">
        <v>183</v>
      </c>
      <c r="O701">
        <v>62600</v>
      </c>
      <c r="P701">
        <v>694</v>
      </c>
      <c r="Q701">
        <v>70</v>
      </c>
      <c r="R701">
        <v>7</v>
      </c>
      <c r="S701">
        <v>44</v>
      </c>
      <c r="T701" t="s">
        <v>4392</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4394</v>
      </c>
      <c r="B702">
        <v>1980</v>
      </c>
      <c r="C702" t="s">
        <v>191</v>
      </c>
      <c r="D702" t="s">
        <v>4395</v>
      </c>
      <c r="E702" t="str">
        <f t="shared" si="10"/>
        <v>City of Tipton</v>
      </c>
      <c r="F702">
        <v>2908</v>
      </c>
      <c r="G702" t="s">
        <v>4396</v>
      </c>
      <c r="H702">
        <v>1185</v>
      </c>
      <c r="I702">
        <v>0</v>
      </c>
      <c r="J702">
        <v>0</v>
      </c>
      <c r="K702">
        <v>1185</v>
      </c>
      <c r="L702">
        <v>372</v>
      </c>
      <c r="M702">
        <v>260</v>
      </c>
      <c r="N702">
        <v>112</v>
      </c>
      <c r="O702">
        <v>34000</v>
      </c>
      <c r="P702">
        <v>375</v>
      </c>
      <c r="Q702">
        <v>28</v>
      </c>
      <c r="R702">
        <v>0</v>
      </c>
      <c r="S702">
        <v>11</v>
      </c>
      <c r="T702" t="s">
        <v>4395</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4397</v>
      </c>
      <c r="B703">
        <v>1980</v>
      </c>
      <c r="C703" t="s">
        <v>191</v>
      </c>
      <c r="D703" t="s">
        <v>1178</v>
      </c>
      <c r="E703" t="str">
        <f t="shared" si="10"/>
        <v>City of Torrance</v>
      </c>
      <c r="F703">
        <v>2910</v>
      </c>
      <c r="G703" t="s">
        <v>4398</v>
      </c>
      <c r="H703">
        <v>129881</v>
      </c>
      <c r="I703">
        <v>129881</v>
      </c>
      <c r="J703">
        <v>0</v>
      </c>
      <c r="K703">
        <v>0</v>
      </c>
      <c r="L703">
        <v>49613</v>
      </c>
      <c r="M703">
        <v>27650</v>
      </c>
      <c r="N703">
        <v>21963</v>
      </c>
      <c r="O703">
        <v>123100</v>
      </c>
      <c r="P703">
        <v>32595</v>
      </c>
      <c r="Q703">
        <v>4906</v>
      </c>
      <c r="R703">
        <v>12385</v>
      </c>
      <c r="S703">
        <v>1096</v>
      </c>
      <c r="T703" t="s">
        <v>1178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4399</v>
      </c>
      <c r="B704">
        <v>1980</v>
      </c>
      <c r="C704" t="s">
        <v>191</v>
      </c>
      <c r="D704" t="s">
        <v>1180</v>
      </c>
      <c r="E704" t="str">
        <f t="shared" si="10"/>
        <v>City of Tracy</v>
      </c>
      <c r="F704">
        <v>2915</v>
      </c>
      <c r="G704" t="s">
        <v>4400</v>
      </c>
      <c r="H704">
        <v>18428</v>
      </c>
      <c r="I704">
        <v>0</v>
      </c>
      <c r="J704">
        <v>18428</v>
      </c>
      <c r="K704">
        <v>0</v>
      </c>
      <c r="L704">
        <v>6632</v>
      </c>
      <c r="M704">
        <v>3941</v>
      </c>
      <c r="N704">
        <v>2691</v>
      </c>
      <c r="O704">
        <v>60800</v>
      </c>
      <c r="P704">
        <v>5625</v>
      </c>
      <c r="Q704">
        <v>679</v>
      </c>
      <c r="R704">
        <v>556</v>
      </c>
      <c r="S704">
        <v>284</v>
      </c>
      <c r="T704" t="s">
        <v>1180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4401</v>
      </c>
      <c r="B705">
        <v>1980</v>
      </c>
      <c r="C705" t="s">
        <v>191</v>
      </c>
      <c r="D705" t="s">
        <v>1182</v>
      </c>
      <c r="E705" t="str">
        <f t="shared" si="10"/>
        <v>City of Trinidad</v>
      </c>
      <c r="F705">
        <v>2925</v>
      </c>
      <c r="G705" t="s">
        <v>4402</v>
      </c>
      <c r="H705">
        <v>379</v>
      </c>
      <c r="I705">
        <v>0</v>
      </c>
      <c r="J705">
        <v>0</v>
      </c>
      <c r="K705">
        <v>379</v>
      </c>
      <c r="L705">
        <v>171</v>
      </c>
      <c r="M705">
        <v>106</v>
      </c>
      <c r="N705">
        <v>65</v>
      </c>
      <c r="O705">
        <v>73500</v>
      </c>
      <c r="P705">
        <v>146</v>
      </c>
      <c r="Q705">
        <v>35</v>
      </c>
      <c r="R705">
        <v>0</v>
      </c>
      <c r="S705">
        <v>16</v>
      </c>
      <c r="T705" t="s">
        <v>1182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4403</v>
      </c>
      <c r="B706">
        <v>1980</v>
      </c>
      <c r="C706" t="s">
        <v>191</v>
      </c>
      <c r="D706" t="s">
        <v>1184</v>
      </c>
      <c r="E706" t="str">
        <f t="shared" si="10"/>
        <v>City of Truckee</v>
      </c>
      <c r="F706">
        <v>2940</v>
      </c>
      <c r="G706" t="s">
        <v>4404</v>
      </c>
      <c r="H706">
        <v>2389</v>
      </c>
      <c r="I706">
        <v>0</v>
      </c>
      <c r="J706">
        <v>0</v>
      </c>
      <c r="K706">
        <v>2389</v>
      </c>
      <c r="L706">
        <v>881</v>
      </c>
      <c r="M706">
        <v>560</v>
      </c>
      <c r="N706">
        <v>321</v>
      </c>
      <c r="O706">
        <v>88800</v>
      </c>
      <c r="P706">
        <v>772</v>
      </c>
      <c r="Q706">
        <v>157</v>
      </c>
      <c r="R706">
        <v>35</v>
      </c>
      <c r="S706">
        <v>127</v>
      </c>
      <c r="T706" t="s">
        <v>1184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4405</v>
      </c>
      <c r="B707">
        <v>1980</v>
      </c>
      <c r="C707" t="s">
        <v>191</v>
      </c>
      <c r="D707" t="s">
        <v>1186</v>
      </c>
      <c r="E707" t="str">
        <f t="shared" si="10"/>
        <v>City of Tulare</v>
      </c>
      <c r="F707">
        <v>2945</v>
      </c>
      <c r="G707" t="s">
        <v>4406</v>
      </c>
      <c r="H707">
        <v>22526</v>
      </c>
      <c r="I707">
        <v>0</v>
      </c>
      <c r="J707">
        <v>22526</v>
      </c>
      <c r="K707">
        <v>0</v>
      </c>
      <c r="L707">
        <v>7774</v>
      </c>
      <c r="M707">
        <v>4735</v>
      </c>
      <c r="N707">
        <v>3039</v>
      </c>
      <c r="O707">
        <v>45300</v>
      </c>
      <c r="P707">
        <v>6734</v>
      </c>
      <c r="Q707">
        <v>806</v>
      </c>
      <c r="R707">
        <v>331</v>
      </c>
      <c r="S707">
        <v>312</v>
      </c>
      <c r="T707" t="s">
        <v>1186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4407</v>
      </c>
      <c r="B708">
        <v>1980</v>
      </c>
      <c r="C708" t="s">
        <v>191</v>
      </c>
      <c r="D708" t="s">
        <v>4408</v>
      </c>
      <c r="E708" t="str">
        <f t="shared" si="10"/>
        <v>City of Tulare East</v>
      </c>
      <c r="F708">
        <v>2947</v>
      </c>
      <c r="G708" t="s">
        <v>4409</v>
      </c>
      <c r="H708">
        <v>2168</v>
      </c>
      <c r="I708">
        <v>0</v>
      </c>
      <c r="J708">
        <v>0</v>
      </c>
      <c r="K708">
        <v>2168</v>
      </c>
      <c r="L708">
        <v>628</v>
      </c>
      <c r="M708">
        <v>504</v>
      </c>
      <c r="N708">
        <v>124</v>
      </c>
      <c r="O708">
        <v>47200</v>
      </c>
      <c r="P708">
        <v>592</v>
      </c>
      <c r="Q708">
        <v>37</v>
      </c>
      <c r="R708">
        <v>3</v>
      </c>
      <c r="S708">
        <v>5</v>
      </c>
      <c r="T708" t="s">
        <v>4408</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4410</v>
      </c>
      <c r="B709">
        <v>1980</v>
      </c>
      <c r="C709" t="s">
        <v>191</v>
      </c>
      <c r="D709" t="s">
        <v>4411</v>
      </c>
      <c r="E709" t="str">
        <f t="shared" ref="E709:E772" si="11">_xlfn.CONCAT("City of ",D709)</f>
        <v>City of Tulare Northwest</v>
      </c>
      <c r="F709">
        <v>2948</v>
      </c>
      <c r="G709" t="s">
        <v>4412</v>
      </c>
      <c r="H709">
        <v>1936</v>
      </c>
      <c r="I709">
        <v>0</v>
      </c>
      <c r="J709">
        <v>0</v>
      </c>
      <c r="K709">
        <v>1936</v>
      </c>
      <c r="L709">
        <v>637</v>
      </c>
      <c r="M709">
        <v>476</v>
      </c>
      <c r="N709">
        <v>161</v>
      </c>
      <c r="O709">
        <v>54000</v>
      </c>
      <c r="P709">
        <v>602</v>
      </c>
      <c r="Q709">
        <v>25</v>
      </c>
      <c r="R709">
        <v>15</v>
      </c>
      <c r="S709">
        <v>14</v>
      </c>
      <c r="T709" t="s">
        <v>4411</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4413</v>
      </c>
      <c r="B710">
        <v>1980</v>
      </c>
      <c r="C710" t="s">
        <v>191</v>
      </c>
      <c r="D710" t="s">
        <v>1188</v>
      </c>
      <c r="E710" t="str">
        <f t="shared" si="11"/>
        <v>City of Tulelake</v>
      </c>
      <c r="F710">
        <v>2950</v>
      </c>
      <c r="G710" t="s">
        <v>4414</v>
      </c>
      <c r="H710">
        <v>783</v>
      </c>
      <c r="I710">
        <v>0</v>
      </c>
      <c r="J710">
        <v>0</v>
      </c>
      <c r="K710">
        <v>783</v>
      </c>
      <c r="L710">
        <v>345</v>
      </c>
      <c r="M710">
        <v>220</v>
      </c>
      <c r="N710">
        <v>125</v>
      </c>
      <c r="O710">
        <v>28500</v>
      </c>
      <c r="P710">
        <v>303</v>
      </c>
      <c r="Q710">
        <v>37</v>
      </c>
      <c r="R710">
        <v>14</v>
      </c>
      <c r="S710">
        <v>32</v>
      </c>
      <c r="T710" t="s">
        <v>1188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4415</v>
      </c>
      <c r="B711">
        <v>1980</v>
      </c>
      <c r="C711" t="s">
        <v>191</v>
      </c>
      <c r="D711" t="s">
        <v>4416</v>
      </c>
      <c r="E711" t="str">
        <f t="shared" si="11"/>
        <v>City of Tuolumne City</v>
      </c>
      <c r="F711">
        <v>2955</v>
      </c>
      <c r="G711" t="s">
        <v>4417</v>
      </c>
      <c r="H711">
        <v>1708</v>
      </c>
      <c r="I711">
        <v>0</v>
      </c>
      <c r="J711">
        <v>0</v>
      </c>
      <c r="K711">
        <v>1708</v>
      </c>
      <c r="L711">
        <v>685</v>
      </c>
      <c r="M711">
        <v>393</v>
      </c>
      <c r="N711">
        <v>292</v>
      </c>
      <c r="O711">
        <v>43000</v>
      </c>
      <c r="P711">
        <v>589</v>
      </c>
      <c r="Q711">
        <v>91</v>
      </c>
      <c r="R711">
        <v>30</v>
      </c>
      <c r="S711">
        <v>59</v>
      </c>
      <c r="T711" t="s">
        <v>4416</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4418</v>
      </c>
      <c r="B712">
        <v>1980</v>
      </c>
      <c r="C712" t="s">
        <v>191</v>
      </c>
      <c r="D712" t="s">
        <v>1190</v>
      </c>
      <c r="E712" t="str">
        <f t="shared" si="11"/>
        <v>City of Turlock</v>
      </c>
      <c r="F712">
        <v>2960</v>
      </c>
      <c r="G712" t="s">
        <v>4419</v>
      </c>
      <c r="H712">
        <v>26287</v>
      </c>
      <c r="I712">
        <v>0</v>
      </c>
      <c r="J712">
        <v>26287</v>
      </c>
      <c r="K712">
        <v>0</v>
      </c>
      <c r="L712">
        <v>9931</v>
      </c>
      <c r="M712">
        <v>5394</v>
      </c>
      <c r="N712">
        <v>4537</v>
      </c>
      <c r="O712">
        <v>62000</v>
      </c>
      <c r="P712">
        <v>8253</v>
      </c>
      <c r="Q712">
        <v>855</v>
      </c>
      <c r="R712">
        <v>1492</v>
      </c>
      <c r="S712">
        <v>317</v>
      </c>
      <c r="T712" t="s">
        <v>1190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4420</v>
      </c>
      <c r="B713">
        <v>1980</v>
      </c>
      <c r="C713" t="s">
        <v>191</v>
      </c>
      <c r="D713" t="s">
        <v>1192</v>
      </c>
      <c r="E713" t="str">
        <f t="shared" si="11"/>
        <v>City of Tustin</v>
      </c>
      <c r="F713">
        <v>2965</v>
      </c>
      <c r="G713" t="s">
        <v>4421</v>
      </c>
      <c r="H713">
        <v>32317</v>
      </c>
      <c r="I713">
        <v>32317</v>
      </c>
      <c r="J713">
        <v>0</v>
      </c>
      <c r="K713">
        <v>0</v>
      </c>
      <c r="L713">
        <v>12740</v>
      </c>
      <c r="M713">
        <v>5186</v>
      </c>
      <c r="N713">
        <v>7554</v>
      </c>
      <c r="O713">
        <v>119800</v>
      </c>
      <c r="P713">
        <v>7111</v>
      </c>
      <c r="Q713">
        <v>1552</v>
      </c>
      <c r="R713">
        <v>3953</v>
      </c>
      <c r="S713">
        <v>550</v>
      </c>
      <c r="T713" t="s">
        <v>1192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4422</v>
      </c>
      <c r="B714">
        <v>1980</v>
      </c>
      <c r="C714" t="s">
        <v>191</v>
      </c>
      <c r="D714" t="s">
        <v>4423</v>
      </c>
      <c r="E714" t="str">
        <f t="shared" si="11"/>
        <v>City of Tustin Foothills</v>
      </c>
      <c r="F714">
        <v>2967</v>
      </c>
      <c r="G714" t="s">
        <v>4424</v>
      </c>
      <c r="H714">
        <v>26174</v>
      </c>
      <c r="I714">
        <v>26174</v>
      </c>
      <c r="J714">
        <v>0</v>
      </c>
      <c r="K714">
        <v>0</v>
      </c>
      <c r="L714">
        <v>8039</v>
      </c>
      <c r="M714">
        <v>7341</v>
      </c>
      <c r="N714">
        <v>698</v>
      </c>
      <c r="O714">
        <v>158900</v>
      </c>
      <c r="P714">
        <v>7914</v>
      </c>
      <c r="Q714">
        <v>194</v>
      </c>
      <c r="R714">
        <v>96</v>
      </c>
      <c r="S714">
        <v>3</v>
      </c>
      <c r="T714" t="s">
        <v>4423</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4425</v>
      </c>
      <c r="B715">
        <v>1980</v>
      </c>
      <c r="C715" t="s">
        <v>191</v>
      </c>
      <c r="D715" t="s">
        <v>4426</v>
      </c>
      <c r="E715" t="str">
        <f t="shared" si="11"/>
        <v>City of Twain Harte</v>
      </c>
      <c r="F715">
        <v>2970</v>
      </c>
      <c r="G715" t="s">
        <v>4427</v>
      </c>
      <c r="H715">
        <v>1369</v>
      </c>
      <c r="I715">
        <v>0</v>
      </c>
      <c r="J715">
        <v>0</v>
      </c>
      <c r="K715">
        <v>1369</v>
      </c>
      <c r="L715">
        <v>550</v>
      </c>
      <c r="M715">
        <v>323</v>
      </c>
      <c r="N715">
        <v>227</v>
      </c>
      <c r="O715">
        <v>64400</v>
      </c>
      <c r="P715">
        <v>1109</v>
      </c>
      <c r="Q715">
        <v>76</v>
      </c>
      <c r="R715">
        <v>11</v>
      </c>
      <c r="S715">
        <v>6</v>
      </c>
      <c r="T715" t="s">
        <v>4426</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4428</v>
      </c>
      <c r="B716">
        <v>1980</v>
      </c>
      <c r="C716" t="s">
        <v>191</v>
      </c>
      <c r="D716" t="s">
        <v>1194</v>
      </c>
      <c r="E716" t="str">
        <f t="shared" si="11"/>
        <v>City of Twentynine Palms</v>
      </c>
      <c r="F716">
        <v>2971</v>
      </c>
      <c r="G716" t="s">
        <v>4429</v>
      </c>
      <c r="H716">
        <v>7465</v>
      </c>
      <c r="I716">
        <v>0</v>
      </c>
      <c r="J716">
        <v>7465</v>
      </c>
      <c r="K716">
        <v>0</v>
      </c>
      <c r="L716">
        <v>2909</v>
      </c>
      <c r="M716">
        <v>1733</v>
      </c>
      <c r="N716">
        <v>1176</v>
      </c>
      <c r="O716">
        <v>41900</v>
      </c>
      <c r="P716">
        <v>2639</v>
      </c>
      <c r="Q716">
        <v>431</v>
      </c>
      <c r="R716">
        <v>56</v>
      </c>
      <c r="S716">
        <v>211</v>
      </c>
      <c r="T716" t="s">
        <v>1194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4430</v>
      </c>
      <c r="B717">
        <v>1980</v>
      </c>
      <c r="C717" t="s">
        <v>191</v>
      </c>
      <c r="D717" t="s">
        <v>4431</v>
      </c>
      <c r="E717" t="str">
        <f t="shared" si="11"/>
        <v>City of Twentynine Palms Base</v>
      </c>
      <c r="F717">
        <v>2972</v>
      </c>
      <c r="G717" t="s">
        <v>4432</v>
      </c>
      <c r="H717">
        <v>7079</v>
      </c>
      <c r="I717">
        <v>0</v>
      </c>
      <c r="J717">
        <v>7079</v>
      </c>
      <c r="K717">
        <v>0</v>
      </c>
      <c r="L717">
        <v>744</v>
      </c>
      <c r="M717">
        <v>4</v>
      </c>
      <c r="N717">
        <v>740</v>
      </c>
      <c r="O717">
        <v>0</v>
      </c>
      <c r="P717">
        <v>684</v>
      </c>
      <c r="Q717">
        <v>94</v>
      </c>
      <c r="R717">
        <v>2</v>
      </c>
      <c r="S717">
        <v>4</v>
      </c>
      <c r="T717" t="s">
        <v>4431</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4433</v>
      </c>
      <c r="B718">
        <v>1980</v>
      </c>
      <c r="C718" t="s">
        <v>191</v>
      </c>
      <c r="D718" t="s">
        <v>4434</v>
      </c>
      <c r="E718" t="str">
        <f t="shared" si="11"/>
        <v>City of Twin Lakes</v>
      </c>
      <c r="F718">
        <v>2975</v>
      </c>
      <c r="G718" t="s">
        <v>4435</v>
      </c>
      <c r="H718">
        <v>4502</v>
      </c>
      <c r="I718">
        <v>4502</v>
      </c>
      <c r="J718">
        <v>0</v>
      </c>
      <c r="K718">
        <v>0</v>
      </c>
      <c r="L718">
        <v>2190</v>
      </c>
      <c r="M718">
        <v>729</v>
      </c>
      <c r="N718">
        <v>1461</v>
      </c>
      <c r="O718">
        <v>94100</v>
      </c>
      <c r="P718">
        <v>1182</v>
      </c>
      <c r="Q718">
        <v>480</v>
      </c>
      <c r="R718">
        <v>518</v>
      </c>
      <c r="S718">
        <v>252</v>
      </c>
      <c r="T718" t="s">
        <v>4434</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4436</v>
      </c>
      <c r="B719">
        <v>1980</v>
      </c>
      <c r="C719" t="s">
        <v>191</v>
      </c>
      <c r="D719" t="s">
        <v>1196</v>
      </c>
      <c r="E719" t="str">
        <f t="shared" si="11"/>
        <v>City of Ukiah</v>
      </c>
      <c r="F719">
        <v>2980</v>
      </c>
      <c r="G719" t="s">
        <v>4437</v>
      </c>
      <c r="H719">
        <v>12035</v>
      </c>
      <c r="I719">
        <v>0</v>
      </c>
      <c r="J719">
        <v>12035</v>
      </c>
      <c r="K719">
        <v>0</v>
      </c>
      <c r="L719">
        <v>4668</v>
      </c>
      <c r="M719">
        <v>2527</v>
      </c>
      <c r="N719">
        <v>2141</v>
      </c>
      <c r="O719">
        <v>67300</v>
      </c>
      <c r="P719">
        <v>3215</v>
      </c>
      <c r="Q719">
        <v>755</v>
      </c>
      <c r="R719">
        <v>511</v>
      </c>
      <c r="S719">
        <v>390</v>
      </c>
      <c r="T719" t="s">
        <v>1196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4438</v>
      </c>
      <c r="B720">
        <v>1980</v>
      </c>
      <c r="C720" t="s">
        <v>191</v>
      </c>
      <c r="D720" t="s">
        <v>1200</v>
      </c>
      <c r="E720" t="str">
        <f t="shared" si="11"/>
        <v>City of Union City</v>
      </c>
      <c r="F720">
        <v>2985</v>
      </c>
      <c r="G720" t="s">
        <v>4439</v>
      </c>
      <c r="H720">
        <v>39406</v>
      </c>
      <c r="I720">
        <v>39403</v>
      </c>
      <c r="J720">
        <v>0</v>
      </c>
      <c r="K720">
        <v>3</v>
      </c>
      <c r="L720">
        <v>11925</v>
      </c>
      <c r="M720">
        <v>8381</v>
      </c>
      <c r="N720">
        <v>3544</v>
      </c>
      <c r="O720">
        <v>88900</v>
      </c>
      <c r="P720">
        <v>9317</v>
      </c>
      <c r="Q720">
        <v>1559</v>
      </c>
      <c r="R720">
        <v>696</v>
      </c>
      <c r="S720">
        <v>761</v>
      </c>
      <c r="T720" t="s">
        <v>1200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4440</v>
      </c>
      <c r="B721">
        <v>1980</v>
      </c>
      <c r="C721" t="s">
        <v>191</v>
      </c>
      <c r="D721" t="s">
        <v>1202</v>
      </c>
      <c r="E721" t="str">
        <f t="shared" si="11"/>
        <v>City of Upland</v>
      </c>
      <c r="F721">
        <v>2990</v>
      </c>
      <c r="G721" t="s">
        <v>4441</v>
      </c>
      <c r="H721">
        <v>47647</v>
      </c>
      <c r="I721">
        <v>47647</v>
      </c>
      <c r="J721">
        <v>0</v>
      </c>
      <c r="K721">
        <v>0</v>
      </c>
      <c r="L721">
        <v>17561</v>
      </c>
      <c r="M721">
        <v>10940</v>
      </c>
      <c r="N721">
        <v>6621</v>
      </c>
      <c r="O721">
        <v>89400</v>
      </c>
      <c r="P721">
        <v>13205</v>
      </c>
      <c r="Q721">
        <v>2491</v>
      </c>
      <c r="R721">
        <v>2321</v>
      </c>
      <c r="S721">
        <v>571</v>
      </c>
      <c r="T721" t="s">
        <v>1202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4442</v>
      </c>
      <c r="B722">
        <v>1980</v>
      </c>
      <c r="C722" t="s">
        <v>191</v>
      </c>
      <c r="D722" t="s">
        <v>1204</v>
      </c>
      <c r="E722" t="str">
        <f t="shared" si="11"/>
        <v>City of Vacaville</v>
      </c>
      <c r="F722">
        <v>2995</v>
      </c>
      <c r="G722" t="s">
        <v>4443</v>
      </c>
      <c r="H722">
        <v>43367</v>
      </c>
      <c r="I722">
        <v>0</v>
      </c>
      <c r="J722">
        <v>43367</v>
      </c>
      <c r="K722">
        <v>0</v>
      </c>
      <c r="L722">
        <v>14530</v>
      </c>
      <c r="M722">
        <v>9852</v>
      </c>
      <c r="N722">
        <v>4678</v>
      </c>
      <c r="O722">
        <v>70300</v>
      </c>
      <c r="P722">
        <v>12213</v>
      </c>
      <c r="Q722">
        <v>1449</v>
      </c>
      <c r="R722">
        <v>807</v>
      </c>
      <c r="S722">
        <v>881</v>
      </c>
      <c r="T722" t="s">
        <v>1204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4444</v>
      </c>
      <c r="B723">
        <v>1980</v>
      </c>
      <c r="C723" t="s">
        <v>191</v>
      </c>
      <c r="D723" t="s">
        <v>4445</v>
      </c>
      <c r="E723" t="str">
        <f t="shared" si="11"/>
        <v>City of Valencia</v>
      </c>
      <c r="F723">
        <v>2997</v>
      </c>
      <c r="G723" t="s">
        <v>4446</v>
      </c>
      <c r="H723">
        <v>12163</v>
      </c>
      <c r="I723">
        <v>12163</v>
      </c>
      <c r="J723">
        <v>0</v>
      </c>
      <c r="K723">
        <v>0</v>
      </c>
      <c r="L723">
        <v>3748</v>
      </c>
      <c r="M723">
        <v>3083</v>
      </c>
      <c r="N723">
        <v>665</v>
      </c>
      <c r="O723">
        <v>128500</v>
      </c>
      <c r="P723">
        <v>3553</v>
      </c>
      <c r="Q723">
        <v>132</v>
      </c>
      <c r="R723">
        <v>387</v>
      </c>
      <c r="S723">
        <v>0</v>
      </c>
      <c r="T723" t="s">
        <v>4445</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4447</v>
      </c>
      <c r="B724">
        <v>1980</v>
      </c>
      <c r="C724" t="s">
        <v>191</v>
      </c>
      <c r="D724" t="s">
        <v>4448</v>
      </c>
      <c r="E724" t="str">
        <f t="shared" si="11"/>
        <v>City of Valinda</v>
      </c>
      <c r="F724">
        <v>2998</v>
      </c>
      <c r="G724" t="s">
        <v>4449</v>
      </c>
      <c r="H724">
        <v>18700</v>
      </c>
      <c r="I724">
        <v>18700</v>
      </c>
      <c r="J724">
        <v>0</v>
      </c>
      <c r="K724">
        <v>0</v>
      </c>
      <c r="L724">
        <v>5023</v>
      </c>
      <c r="M724">
        <v>4169</v>
      </c>
      <c r="N724">
        <v>854</v>
      </c>
      <c r="O724">
        <v>67800</v>
      </c>
      <c r="P724">
        <v>4839</v>
      </c>
      <c r="Q724">
        <v>197</v>
      </c>
      <c r="R724">
        <v>101</v>
      </c>
      <c r="S724">
        <v>5</v>
      </c>
      <c r="T724" t="s">
        <v>4448</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4450</v>
      </c>
      <c r="B725">
        <v>1980</v>
      </c>
      <c r="C725" t="s">
        <v>191</v>
      </c>
      <c r="D725" t="s">
        <v>1206</v>
      </c>
      <c r="E725" t="str">
        <f t="shared" si="11"/>
        <v>City of Vallejo</v>
      </c>
      <c r="F725">
        <v>3000</v>
      </c>
      <c r="G725" t="s">
        <v>4451</v>
      </c>
      <c r="H725">
        <v>80303</v>
      </c>
      <c r="I725">
        <v>80303</v>
      </c>
      <c r="J725">
        <v>0</v>
      </c>
      <c r="K725">
        <v>0</v>
      </c>
      <c r="L725">
        <v>29010</v>
      </c>
      <c r="M725">
        <v>18261</v>
      </c>
      <c r="N725">
        <v>10749</v>
      </c>
      <c r="O725">
        <v>62200</v>
      </c>
      <c r="P725">
        <v>24449</v>
      </c>
      <c r="Q725">
        <v>3273</v>
      </c>
      <c r="R725">
        <v>1639</v>
      </c>
      <c r="S725">
        <v>957</v>
      </c>
      <c r="T725" t="s">
        <v>1206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4452</v>
      </c>
      <c r="B726">
        <v>1980</v>
      </c>
      <c r="C726" t="s">
        <v>191</v>
      </c>
      <c r="D726" t="s">
        <v>4453</v>
      </c>
      <c r="E726" t="str">
        <f t="shared" si="11"/>
        <v>City of Valle Vista</v>
      </c>
      <c r="F726">
        <v>3001</v>
      </c>
      <c r="G726" t="s">
        <v>4454</v>
      </c>
      <c r="H726">
        <v>5474</v>
      </c>
      <c r="I726">
        <v>5474</v>
      </c>
      <c r="J726">
        <v>0</v>
      </c>
      <c r="K726">
        <v>0</v>
      </c>
      <c r="L726">
        <v>2794</v>
      </c>
      <c r="M726">
        <v>2290</v>
      </c>
      <c r="N726">
        <v>504</v>
      </c>
      <c r="O726">
        <v>59500</v>
      </c>
      <c r="P726">
        <v>1193</v>
      </c>
      <c r="Q726">
        <v>70</v>
      </c>
      <c r="R726">
        <v>141</v>
      </c>
      <c r="S726">
        <v>1598</v>
      </c>
      <c r="T726" t="s">
        <v>4453</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4455</v>
      </c>
      <c r="B727">
        <v>1980</v>
      </c>
      <c r="C727" t="s">
        <v>191</v>
      </c>
      <c r="D727" t="s">
        <v>4456</v>
      </c>
      <c r="E727" t="str">
        <f t="shared" si="11"/>
        <v>City of Valley Center</v>
      </c>
      <c r="F727">
        <v>3002</v>
      </c>
      <c r="G727" t="s">
        <v>4457</v>
      </c>
      <c r="H727">
        <v>1242</v>
      </c>
      <c r="I727">
        <v>0</v>
      </c>
      <c r="J727">
        <v>0</v>
      </c>
      <c r="K727">
        <v>1242</v>
      </c>
      <c r="L727">
        <v>396</v>
      </c>
      <c r="M727">
        <v>320</v>
      </c>
      <c r="N727">
        <v>76</v>
      </c>
      <c r="O727">
        <v>130300</v>
      </c>
      <c r="P727">
        <v>372</v>
      </c>
      <c r="Q727">
        <v>23</v>
      </c>
      <c r="R727">
        <v>0</v>
      </c>
      <c r="S727">
        <v>33</v>
      </c>
      <c r="T727" t="s">
        <v>4456</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4458</v>
      </c>
      <c r="B728">
        <v>1980</v>
      </c>
      <c r="C728" t="s">
        <v>191</v>
      </c>
      <c r="D728" t="s">
        <v>4459</v>
      </c>
      <c r="E728" t="str">
        <f t="shared" si="11"/>
        <v>City of Vandenberg AFB</v>
      </c>
      <c r="F728">
        <v>3003</v>
      </c>
      <c r="G728" t="s">
        <v>4460</v>
      </c>
      <c r="H728">
        <v>8136</v>
      </c>
      <c r="I728">
        <v>0</v>
      </c>
      <c r="J728">
        <v>8136</v>
      </c>
      <c r="K728">
        <v>0</v>
      </c>
      <c r="L728">
        <v>2113</v>
      </c>
      <c r="M728">
        <v>150</v>
      </c>
      <c r="N728">
        <v>1963</v>
      </c>
      <c r="O728">
        <v>48800</v>
      </c>
      <c r="P728">
        <v>2108</v>
      </c>
      <c r="Q728">
        <v>42</v>
      </c>
      <c r="R728">
        <v>2</v>
      </c>
      <c r="S728">
        <v>128</v>
      </c>
      <c r="T728" t="s">
        <v>4459</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4461</v>
      </c>
      <c r="B729">
        <v>1980</v>
      </c>
      <c r="C729" t="s">
        <v>191</v>
      </c>
      <c r="D729" t="s">
        <v>4462</v>
      </c>
      <c r="E729" t="str">
        <f t="shared" si="11"/>
        <v>City of Vandenberg Village</v>
      </c>
      <c r="F729">
        <v>3004</v>
      </c>
      <c r="G729" t="s">
        <v>4463</v>
      </c>
      <c r="H729">
        <v>5839</v>
      </c>
      <c r="I729">
        <v>0</v>
      </c>
      <c r="J729">
        <v>5839</v>
      </c>
      <c r="K729">
        <v>0</v>
      </c>
      <c r="L729">
        <v>1989</v>
      </c>
      <c r="M729">
        <v>1657</v>
      </c>
      <c r="N729">
        <v>332</v>
      </c>
      <c r="O729">
        <v>80200</v>
      </c>
      <c r="P729">
        <v>1923</v>
      </c>
      <c r="Q729">
        <v>58</v>
      </c>
      <c r="R729">
        <v>85</v>
      </c>
      <c r="S729">
        <v>0</v>
      </c>
      <c r="T729" t="s">
        <v>4462</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4464</v>
      </c>
      <c r="B730">
        <v>1980</v>
      </c>
      <c r="C730" t="s">
        <v>191</v>
      </c>
      <c r="D730" t="s">
        <v>1210</v>
      </c>
      <c r="E730" t="str">
        <f t="shared" si="11"/>
        <v>City of Vernon</v>
      </c>
      <c r="F730">
        <v>3005</v>
      </c>
      <c r="G730" t="s">
        <v>4465</v>
      </c>
      <c r="H730">
        <v>90</v>
      </c>
      <c r="I730">
        <v>90</v>
      </c>
      <c r="J730">
        <v>0</v>
      </c>
      <c r="K730">
        <v>0</v>
      </c>
      <c r="L730">
        <v>31</v>
      </c>
      <c r="M730">
        <v>4</v>
      </c>
      <c r="N730">
        <v>27</v>
      </c>
      <c r="O730">
        <v>0</v>
      </c>
      <c r="P730">
        <v>35</v>
      </c>
      <c r="Q730">
        <v>2</v>
      </c>
      <c r="R730">
        <v>0</v>
      </c>
      <c r="S730">
        <v>0</v>
      </c>
      <c r="T730" t="s">
        <v>1210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4466</v>
      </c>
      <c r="B731">
        <v>1980</v>
      </c>
      <c r="C731" t="s">
        <v>191</v>
      </c>
      <c r="D731" t="s">
        <v>1212</v>
      </c>
      <c r="E731" t="str">
        <f t="shared" si="11"/>
        <v>City of Victorville</v>
      </c>
      <c r="F731">
        <v>3007</v>
      </c>
      <c r="G731" t="s">
        <v>4467</v>
      </c>
      <c r="H731">
        <v>14220</v>
      </c>
      <c r="I731">
        <v>0</v>
      </c>
      <c r="J731">
        <v>14220</v>
      </c>
      <c r="K731">
        <v>0</v>
      </c>
      <c r="L731">
        <v>5338</v>
      </c>
      <c r="M731">
        <v>3318</v>
      </c>
      <c r="N731">
        <v>2020</v>
      </c>
      <c r="O731">
        <v>54800</v>
      </c>
      <c r="P731">
        <v>4155</v>
      </c>
      <c r="Q731">
        <v>616</v>
      </c>
      <c r="R731">
        <v>367</v>
      </c>
      <c r="S731">
        <v>966</v>
      </c>
      <c r="T731" t="s">
        <v>1212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4468</v>
      </c>
      <c r="B732">
        <v>1980</v>
      </c>
      <c r="C732" t="s">
        <v>191</v>
      </c>
      <c r="D732" t="s">
        <v>4469</v>
      </c>
      <c r="E732" t="str">
        <f t="shared" si="11"/>
        <v>City of View Park-Windsor Hills</v>
      </c>
      <c r="F732">
        <v>3008</v>
      </c>
      <c r="G732" t="s">
        <v>4470</v>
      </c>
      <c r="H732">
        <v>12101</v>
      </c>
      <c r="I732">
        <v>12101</v>
      </c>
      <c r="J732">
        <v>0</v>
      </c>
      <c r="K732">
        <v>0</v>
      </c>
      <c r="L732">
        <v>4582</v>
      </c>
      <c r="M732">
        <v>3552</v>
      </c>
      <c r="N732">
        <v>1030</v>
      </c>
      <c r="O732">
        <v>113400</v>
      </c>
      <c r="P732">
        <v>4109</v>
      </c>
      <c r="Q732">
        <v>330</v>
      </c>
      <c r="R732">
        <v>239</v>
      </c>
      <c r="S732">
        <v>2</v>
      </c>
      <c r="T732" t="s">
        <v>4469</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4471</v>
      </c>
      <c r="B733">
        <v>1980</v>
      </c>
      <c r="C733" t="s">
        <v>191</v>
      </c>
      <c r="D733" t="s">
        <v>1214</v>
      </c>
      <c r="E733" t="str">
        <f t="shared" si="11"/>
        <v>City of Villa Park</v>
      </c>
      <c r="F733">
        <v>3009</v>
      </c>
      <c r="G733" t="s">
        <v>4472</v>
      </c>
      <c r="H733">
        <v>7137</v>
      </c>
      <c r="I733">
        <v>7137</v>
      </c>
      <c r="J733">
        <v>0</v>
      </c>
      <c r="K733">
        <v>0</v>
      </c>
      <c r="L733">
        <v>1831</v>
      </c>
      <c r="M733">
        <v>1794</v>
      </c>
      <c r="N733">
        <v>37</v>
      </c>
      <c r="O733">
        <v>200100</v>
      </c>
      <c r="P733">
        <v>1843</v>
      </c>
      <c r="Q733">
        <v>17</v>
      </c>
      <c r="R733">
        <v>0</v>
      </c>
      <c r="S733">
        <v>0</v>
      </c>
      <c r="T733" t="s">
        <v>1214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4473</v>
      </c>
      <c r="B734">
        <v>1980</v>
      </c>
      <c r="C734" t="s">
        <v>191</v>
      </c>
      <c r="D734" t="s">
        <v>4474</v>
      </c>
      <c r="E734" t="str">
        <f t="shared" si="11"/>
        <v>City of Vine Hill-Pacheco</v>
      </c>
      <c r="F734">
        <v>3013</v>
      </c>
      <c r="G734" t="s">
        <v>4475</v>
      </c>
      <c r="H734">
        <v>6129</v>
      </c>
      <c r="I734">
        <v>6129</v>
      </c>
      <c r="J734">
        <v>0</v>
      </c>
      <c r="K734">
        <v>0</v>
      </c>
      <c r="L734">
        <v>2093</v>
      </c>
      <c r="M734">
        <v>1490</v>
      </c>
      <c r="N734">
        <v>603</v>
      </c>
      <c r="O734">
        <v>73900</v>
      </c>
      <c r="P734">
        <v>1918</v>
      </c>
      <c r="Q734">
        <v>158</v>
      </c>
      <c r="R734">
        <v>79</v>
      </c>
      <c r="S734">
        <v>24</v>
      </c>
      <c r="T734" t="s">
        <v>4474</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4476</v>
      </c>
      <c r="B735">
        <v>1980</v>
      </c>
      <c r="C735" t="s">
        <v>191</v>
      </c>
      <c r="D735" t="s">
        <v>1216</v>
      </c>
      <c r="E735" t="str">
        <f t="shared" si="11"/>
        <v>City of Visalia</v>
      </c>
      <c r="F735">
        <v>3015</v>
      </c>
      <c r="G735" t="s">
        <v>4477</v>
      </c>
      <c r="H735">
        <v>49729</v>
      </c>
      <c r="I735">
        <v>49729</v>
      </c>
      <c r="J735">
        <v>0</v>
      </c>
      <c r="K735">
        <v>0</v>
      </c>
      <c r="L735">
        <v>18190</v>
      </c>
      <c r="M735">
        <v>11190</v>
      </c>
      <c r="N735">
        <v>7000</v>
      </c>
      <c r="O735">
        <v>64000</v>
      </c>
      <c r="P735">
        <v>15273</v>
      </c>
      <c r="Q735">
        <v>1854</v>
      </c>
      <c r="R735">
        <v>1257</v>
      </c>
      <c r="S735">
        <v>1094</v>
      </c>
      <c r="T735" t="s">
        <v>1216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4478</v>
      </c>
      <c r="B736">
        <v>1980</v>
      </c>
      <c r="C736" t="s">
        <v>191</v>
      </c>
      <c r="D736" t="s">
        <v>1218</v>
      </c>
      <c r="E736" t="str">
        <f t="shared" si="11"/>
        <v>City of Vista</v>
      </c>
      <c r="F736">
        <v>3017</v>
      </c>
      <c r="G736" t="s">
        <v>4479</v>
      </c>
      <c r="H736">
        <v>35834</v>
      </c>
      <c r="I736">
        <v>35834</v>
      </c>
      <c r="J736">
        <v>0</v>
      </c>
      <c r="K736">
        <v>0</v>
      </c>
      <c r="L736">
        <v>13690</v>
      </c>
      <c r="M736">
        <v>8021</v>
      </c>
      <c r="N736">
        <v>5669</v>
      </c>
      <c r="O736">
        <v>82600</v>
      </c>
      <c r="P736">
        <v>10116</v>
      </c>
      <c r="Q736">
        <v>1232</v>
      </c>
      <c r="R736">
        <v>2100</v>
      </c>
      <c r="S736">
        <v>1486</v>
      </c>
      <c r="T736" t="s">
        <v>1218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4480</v>
      </c>
      <c r="B737">
        <v>1980</v>
      </c>
      <c r="C737" t="s">
        <v>191</v>
      </c>
      <c r="D737" t="s">
        <v>1220</v>
      </c>
      <c r="E737" t="str">
        <f t="shared" si="11"/>
        <v>City of Walnut</v>
      </c>
      <c r="F737">
        <v>3025</v>
      </c>
      <c r="G737" t="s">
        <v>4481</v>
      </c>
      <c r="H737">
        <v>12478</v>
      </c>
      <c r="I737">
        <v>12478</v>
      </c>
      <c r="J737">
        <v>0</v>
      </c>
      <c r="K737">
        <v>0</v>
      </c>
      <c r="L737">
        <v>3384</v>
      </c>
      <c r="M737">
        <v>3012</v>
      </c>
      <c r="N737">
        <v>372</v>
      </c>
      <c r="O737">
        <v>103600</v>
      </c>
      <c r="P737">
        <v>3211</v>
      </c>
      <c r="Q737">
        <v>89</v>
      </c>
      <c r="R737">
        <v>141</v>
      </c>
      <c r="S737">
        <v>2</v>
      </c>
      <c r="T737" t="s">
        <v>1220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4482</v>
      </c>
      <c r="B738">
        <v>1980</v>
      </c>
      <c r="C738" t="s">
        <v>191</v>
      </c>
      <c r="D738" t="s">
        <v>1222</v>
      </c>
      <c r="E738" t="str">
        <f t="shared" si="11"/>
        <v>City of Walnut Creek</v>
      </c>
      <c r="F738">
        <v>3030</v>
      </c>
      <c r="G738" t="s">
        <v>4483</v>
      </c>
      <c r="H738">
        <v>53643</v>
      </c>
      <c r="I738">
        <v>53643</v>
      </c>
      <c r="J738">
        <v>0</v>
      </c>
      <c r="K738">
        <v>0</v>
      </c>
      <c r="L738">
        <v>23387</v>
      </c>
      <c r="M738">
        <v>15539</v>
      </c>
      <c r="N738">
        <v>7848</v>
      </c>
      <c r="O738">
        <v>135300</v>
      </c>
      <c r="P738">
        <v>15367</v>
      </c>
      <c r="Q738">
        <v>4488</v>
      </c>
      <c r="R738">
        <v>4528</v>
      </c>
      <c r="S738">
        <v>17</v>
      </c>
      <c r="T738" t="s">
        <v>1222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4484</v>
      </c>
      <c r="B739">
        <v>1980</v>
      </c>
      <c r="C739" t="s">
        <v>191</v>
      </c>
      <c r="D739" t="s">
        <v>4485</v>
      </c>
      <c r="E739" t="str">
        <f t="shared" si="11"/>
        <v>City of Walnut Creek West</v>
      </c>
      <c r="F739">
        <v>3032</v>
      </c>
      <c r="G739" t="s">
        <v>4486</v>
      </c>
      <c r="H739">
        <v>5893</v>
      </c>
      <c r="I739">
        <v>5893</v>
      </c>
      <c r="J739">
        <v>0</v>
      </c>
      <c r="K739">
        <v>0</v>
      </c>
      <c r="L739">
        <v>2442</v>
      </c>
      <c r="M739">
        <v>1668</v>
      </c>
      <c r="N739">
        <v>774</v>
      </c>
      <c r="O739">
        <v>112300</v>
      </c>
      <c r="P739">
        <v>2104</v>
      </c>
      <c r="Q739">
        <v>89</v>
      </c>
      <c r="R739">
        <v>295</v>
      </c>
      <c r="S739">
        <v>0</v>
      </c>
      <c r="T739" t="s">
        <v>4485</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4487</v>
      </c>
      <c r="B740">
        <v>1980</v>
      </c>
      <c r="C740" t="s">
        <v>191</v>
      </c>
      <c r="D740" t="s">
        <v>4488</v>
      </c>
      <c r="E740" t="str">
        <f t="shared" si="11"/>
        <v>City of Walnut Park</v>
      </c>
      <c r="F740">
        <v>3040</v>
      </c>
      <c r="G740" t="s">
        <v>4489</v>
      </c>
      <c r="H740">
        <v>11811</v>
      </c>
      <c r="I740">
        <v>11811</v>
      </c>
      <c r="J740">
        <v>0</v>
      </c>
      <c r="K740">
        <v>0</v>
      </c>
      <c r="L740">
        <v>3647</v>
      </c>
      <c r="M740">
        <v>2177</v>
      </c>
      <c r="N740">
        <v>1470</v>
      </c>
      <c r="O740">
        <v>63400</v>
      </c>
      <c r="P740">
        <v>3013</v>
      </c>
      <c r="Q740">
        <v>704</v>
      </c>
      <c r="R740">
        <v>67</v>
      </c>
      <c r="S740">
        <v>0</v>
      </c>
      <c r="T740" t="s">
        <v>4488</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4490</v>
      </c>
      <c r="B741">
        <v>1980</v>
      </c>
      <c r="C741" t="s">
        <v>191</v>
      </c>
      <c r="D741" t="s">
        <v>1224</v>
      </c>
      <c r="E741" t="str">
        <f t="shared" si="11"/>
        <v>City of Wasco</v>
      </c>
      <c r="F741">
        <v>3045</v>
      </c>
      <c r="G741" t="s">
        <v>4491</v>
      </c>
      <c r="H741">
        <v>9613</v>
      </c>
      <c r="I741">
        <v>0</v>
      </c>
      <c r="J741">
        <v>9613</v>
      </c>
      <c r="K741">
        <v>0</v>
      </c>
      <c r="L741">
        <v>3001</v>
      </c>
      <c r="M741">
        <v>1746</v>
      </c>
      <c r="N741">
        <v>1255</v>
      </c>
      <c r="O741">
        <v>44200</v>
      </c>
      <c r="P741">
        <v>2552</v>
      </c>
      <c r="Q741">
        <v>410</v>
      </c>
      <c r="R741">
        <v>109</v>
      </c>
      <c r="S741">
        <v>93</v>
      </c>
      <c r="T741" t="s">
        <v>1224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4492</v>
      </c>
      <c r="B742">
        <v>1980</v>
      </c>
      <c r="C742" t="s">
        <v>191</v>
      </c>
      <c r="D742" t="s">
        <v>1226</v>
      </c>
      <c r="E742" t="str">
        <f t="shared" si="11"/>
        <v>City of Waterford</v>
      </c>
      <c r="F742">
        <v>3050</v>
      </c>
      <c r="G742" t="s">
        <v>4493</v>
      </c>
      <c r="H742">
        <v>2683</v>
      </c>
      <c r="I742">
        <v>0</v>
      </c>
      <c r="J742">
        <v>2683</v>
      </c>
      <c r="K742">
        <v>0</v>
      </c>
      <c r="L742">
        <v>935</v>
      </c>
      <c r="M742">
        <v>675</v>
      </c>
      <c r="N742">
        <v>260</v>
      </c>
      <c r="O742">
        <v>44700</v>
      </c>
      <c r="P742">
        <v>863</v>
      </c>
      <c r="Q742">
        <v>93</v>
      </c>
      <c r="R742">
        <v>0</v>
      </c>
      <c r="S742">
        <v>37</v>
      </c>
      <c r="T742" t="s">
        <v>1226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4494</v>
      </c>
      <c r="B743">
        <v>1980</v>
      </c>
      <c r="C743" t="s">
        <v>191</v>
      </c>
      <c r="D743" t="s">
        <v>1228</v>
      </c>
      <c r="E743" t="str">
        <f t="shared" si="11"/>
        <v>City of Watsonville</v>
      </c>
      <c r="F743">
        <v>3055</v>
      </c>
      <c r="G743" t="s">
        <v>4495</v>
      </c>
      <c r="H743">
        <v>23543</v>
      </c>
      <c r="I743">
        <v>0</v>
      </c>
      <c r="J743">
        <v>23543</v>
      </c>
      <c r="K743">
        <v>0</v>
      </c>
      <c r="L743">
        <v>8172</v>
      </c>
      <c r="M743">
        <v>4085</v>
      </c>
      <c r="N743">
        <v>4087</v>
      </c>
      <c r="O743">
        <v>71000</v>
      </c>
      <c r="P743">
        <v>5332</v>
      </c>
      <c r="Q743">
        <v>1799</v>
      </c>
      <c r="R743">
        <v>864</v>
      </c>
      <c r="S743">
        <v>656</v>
      </c>
      <c r="T743" t="s">
        <v>1228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4496</v>
      </c>
      <c r="B744">
        <v>1980</v>
      </c>
      <c r="C744" t="s">
        <v>191</v>
      </c>
      <c r="D744" t="s">
        <v>4497</v>
      </c>
      <c r="E744" t="str">
        <f t="shared" si="11"/>
        <v>City of Weaverville</v>
      </c>
      <c r="F744">
        <v>3060</v>
      </c>
      <c r="G744" t="s">
        <v>4498</v>
      </c>
      <c r="H744">
        <v>2787</v>
      </c>
      <c r="I744">
        <v>0</v>
      </c>
      <c r="J744">
        <v>2787</v>
      </c>
      <c r="K744">
        <v>0</v>
      </c>
      <c r="L744">
        <v>1077</v>
      </c>
      <c r="M744">
        <v>727</v>
      </c>
      <c r="N744">
        <v>350</v>
      </c>
      <c r="O744">
        <v>60700</v>
      </c>
      <c r="P744">
        <v>810</v>
      </c>
      <c r="Q744">
        <v>129</v>
      </c>
      <c r="R744">
        <v>53</v>
      </c>
      <c r="S744">
        <v>168</v>
      </c>
      <c r="T744" t="s">
        <v>4497</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4499</v>
      </c>
      <c r="B745">
        <v>1980</v>
      </c>
      <c r="C745" t="s">
        <v>191</v>
      </c>
      <c r="D745" t="s">
        <v>1230</v>
      </c>
      <c r="E745" t="str">
        <f t="shared" si="11"/>
        <v>City of Weed</v>
      </c>
      <c r="F745">
        <v>3063</v>
      </c>
      <c r="G745" t="s">
        <v>4500</v>
      </c>
      <c r="H745">
        <v>2879</v>
      </c>
      <c r="I745">
        <v>0</v>
      </c>
      <c r="J745">
        <v>2879</v>
      </c>
      <c r="K745">
        <v>0</v>
      </c>
      <c r="L745">
        <v>1056</v>
      </c>
      <c r="M745">
        <v>694</v>
      </c>
      <c r="N745">
        <v>362</v>
      </c>
      <c r="O745">
        <v>42700</v>
      </c>
      <c r="P745">
        <v>873</v>
      </c>
      <c r="Q745">
        <v>130</v>
      </c>
      <c r="R745">
        <v>85</v>
      </c>
      <c r="S745">
        <v>51</v>
      </c>
      <c r="T745" t="s">
        <v>1230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4501</v>
      </c>
      <c r="B746">
        <v>1980</v>
      </c>
      <c r="C746" t="s">
        <v>191</v>
      </c>
      <c r="D746" t="s">
        <v>4502</v>
      </c>
      <c r="E746" t="str">
        <f t="shared" si="11"/>
        <v>City of Weed Patch</v>
      </c>
      <c r="F746">
        <v>3064</v>
      </c>
      <c r="G746" t="s">
        <v>4503</v>
      </c>
      <c r="H746">
        <v>1553</v>
      </c>
      <c r="I746">
        <v>0</v>
      </c>
      <c r="J746">
        <v>0</v>
      </c>
      <c r="K746">
        <v>1553</v>
      </c>
      <c r="L746">
        <v>394</v>
      </c>
      <c r="M746">
        <v>186</v>
      </c>
      <c r="N746">
        <v>208</v>
      </c>
      <c r="O746">
        <v>24800</v>
      </c>
      <c r="P746">
        <v>250</v>
      </c>
      <c r="Q746">
        <v>88</v>
      </c>
      <c r="R746">
        <v>3</v>
      </c>
      <c r="S746">
        <v>80</v>
      </c>
      <c r="T746" t="s">
        <v>4502</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4504</v>
      </c>
      <c r="B747">
        <v>1980</v>
      </c>
      <c r="C747" t="s">
        <v>191</v>
      </c>
      <c r="D747" t="s">
        <v>4505</v>
      </c>
      <c r="E747" t="str">
        <f t="shared" si="11"/>
        <v>City of West Athens</v>
      </c>
      <c r="F747">
        <v>3066</v>
      </c>
      <c r="G747" t="s">
        <v>4506</v>
      </c>
      <c r="H747">
        <v>8531</v>
      </c>
      <c r="I747">
        <v>8531</v>
      </c>
      <c r="J747">
        <v>0</v>
      </c>
      <c r="K747">
        <v>0</v>
      </c>
      <c r="L747">
        <v>2475</v>
      </c>
      <c r="M747">
        <v>1359</v>
      </c>
      <c r="N747">
        <v>1116</v>
      </c>
      <c r="O747">
        <v>68400</v>
      </c>
      <c r="P747">
        <v>1831</v>
      </c>
      <c r="Q747">
        <v>329</v>
      </c>
      <c r="R747">
        <v>367</v>
      </c>
      <c r="S747">
        <v>29</v>
      </c>
      <c r="T747" t="s">
        <v>4505</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4507</v>
      </c>
      <c r="B748">
        <v>1980</v>
      </c>
      <c r="C748" t="s">
        <v>191</v>
      </c>
      <c r="D748" t="s">
        <v>4508</v>
      </c>
      <c r="E748" t="str">
        <f t="shared" si="11"/>
        <v>City of West Carson</v>
      </c>
      <c r="F748">
        <v>3067</v>
      </c>
      <c r="G748" t="s">
        <v>4509</v>
      </c>
      <c r="H748">
        <v>17997</v>
      </c>
      <c r="I748">
        <v>17997</v>
      </c>
      <c r="J748">
        <v>0</v>
      </c>
      <c r="K748">
        <v>0</v>
      </c>
      <c r="L748">
        <v>5798</v>
      </c>
      <c r="M748">
        <v>4198</v>
      </c>
      <c r="N748">
        <v>1600</v>
      </c>
      <c r="O748">
        <v>95100</v>
      </c>
      <c r="P748">
        <v>4247</v>
      </c>
      <c r="Q748">
        <v>614</v>
      </c>
      <c r="R748">
        <v>430</v>
      </c>
      <c r="S748">
        <v>909</v>
      </c>
      <c r="T748" t="s">
        <v>4508</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4510</v>
      </c>
      <c r="B749">
        <v>1980</v>
      </c>
      <c r="C749" t="s">
        <v>191</v>
      </c>
      <c r="D749" t="s">
        <v>4511</v>
      </c>
      <c r="E749" t="str">
        <f t="shared" si="11"/>
        <v>City of West Compton</v>
      </c>
      <c r="F749">
        <v>3068</v>
      </c>
      <c r="G749" t="s">
        <v>4512</v>
      </c>
      <c r="H749">
        <v>5907</v>
      </c>
      <c r="I749">
        <v>5907</v>
      </c>
      <c r="J749">
        <v>0</v>
      </c>
      <c r="K749">
        <v>0</v>
      </c>
      <c r="L749">
        <v>1616</v>
      </c>
      <c r="M749">
        <v>1218</v>
      </c>
      <c r="N749">
        <v>398</v>
      </c>
      <c r="O749">
        <v>47800</v>
      </c>
      <c r="P749">
        <v>1373</v>
      </c>
      <c r="Q749">
        <v>87</v>
      </c>
      <c r="R749">
        <v>75</v>
      </c>
      <c r="S749">
        <v>109</v>
      </c>
      <c r="T749" t="s">
        <v>4511</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4513</v>
      </c>
      <c r="B750">
        <v>1980</v>
      </c>
      <c r="C750" t="s">
        <v>191</v>
      </c>
      <c r="D750" t="s">
        <v>1232</v>
      </c>
      <c r="E750" t="str">
        <f t="shared" si="11"/>
        <v>City of West Covina</v>
      </c>
      <c r="F750">
        <v>3070</v>
      </c>
      <c r="G750" t="s">
        <v>4514</v>
      </c>
      <c r="H750">
        <v>80291</v>
      </c>
      <c r="I750">
        <v>80291</v>
      </c>
      <c r="J750">
        <v>0</v>
      </c>
      <c r="K750">
        <v>0</v>
      </c>
      <c r="L750">
        <v>26389</v>
      </c>
      <c r="M750">
        <v>18674</v>
      </c>
      <c r="N750">
        <v>7715</v>
      </c>
      <c r="O750">
        <v>84000</v>
      </c>
      <c r="P750">
        <v>21483</v>
      </c>
      <c r="Q750">
        <v>2021</v>
      </c>
      <c r="R750">
        <v>3701</v>
      </c>
      <c r="S750">
        <v>167</v>
      </c>
      <c r="T750" t="s">
        <v>1232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4515</v>
      </c>
      <c r="B751">
        <v>1980</v>
      </c>
      <c r="C751" t="s">
        <v>191</v>
      </c>
      <c r="D751" t="s">
        <v>4516</v>
      </c>
      <c r="E751" t="str">
        <f t="shared" si="11"/>
        <v>City of West Hollywood</v>
      </c>
      <c r="F751">
        <v>3080</v>
      </c>
      <c r="G751" t="s">
        <v>4517</v>
      </c>
      <c r="H751">
        <v>35703</v>
      </c>
      <c r="I751">
        <v>35703</v>
      </c>
      <c r="J751">
        <v>0</v>
      </c>
      <c r="K751">
        <v>0</v>
      </c>
      <c r="L751">
        <v>22152</v>
      </c>
      <c r="M751">
        <v>2684</v>
      </c>
      <c r="N751">
        <v>19468</v>
      </c>
      <c r="O751">
        <v>128000</v>
      </c>
      <c r="P751">
        <v>6812</v>
      </c>
      <c r="Q751">
        <v>4452</v>
      </c>
      <c r="R751">
        <v>13022</v>
      </c>
      <c r="S751">
        <v>25</v>
      </c>
      <c r="T751" t="s">
        <v>4516</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4518</v>
      </c>
      <c r="B752">
        <v>1980</v>
      </c>
      <c r="C752" t="s">
        <v>191</v>
      </c>
      <c r="D752" t="s">
        <v>1236</v>
      </c>
      <c r="E752" t="str">
        <f t="shared" si="11"/>
        <v>City of Westminster</v>
      </c>
      <c r="F752">
        <v>3085</v>
      </c>
      <c r="G752" t="s">
        <v>4519</v>
      </c>
      <c r="H752">
        <v>71133</v>
      </c>
      <c r="I752">
        <v>71133</v>
      </c>
      <c r="J752">
        <v>0</v>
      </c>
      <c r="K752">
        <v>0</v>
      </c>
      <c r="L752">
        <v>23837</v>
      </c>
      <c r="M752">
        <v>15878</v>
      </c>
      <c r="N752">
        <v>7959</v>
      </c>
      <c r="O752">
        <v>95300</v>
      </c>
      <c r="P752">
        <v>17417</v>
      </c>
      <c r="Q752">
        <v>1959</v>
      </c>
      <c r="R752">
        <v>2790</v>
      </c>
      <c r="S752">
        <v>2373</v>
      </c>
      <c r="T752" t="s">
        <v>1236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4520</v>
      </c>
      <c r="B753">
        <v>1980</v>
      </c>
      <c r="C753" t="s">
        <v>191</v>
      </c>
      <c r="D753" t="s">
        <v>4521</v>
      </c>
      <c r="E753" t="str">
        <f t="shared" si="11"/>
        <v>City of Westmont</v>
      </c>
      <c r="F753">
        <v>3091</v>
      </c>
      <c r="G753" t="s">
        <v>4522</v>
      </c>
      <c r="H753">
        <v>27916</v>
      </c>
      <c r="I753">
        <v>27916</v>
      </c>
      <c r="J753">
        <v>0</v>
      </c>
      <c r="K753">
        <v>0</v>
      </c>
      <c r="L753">
        <v>9165</v>
      </c>
      <c r="M753">
        <v>3218</v>
      </c>
      <c r="N753">
        <v>5947</v>
      </c>
      <c r="O753">
        <v>56400</v>
      </c>
      <c r="P753">
        <v>5858</v>
      </c>
      <c r="Q753">
        <v>2712</v>
      </c>
      <c r="R753">
        <v>959</v>
      </c>
      <c r="S753">
        <v>28</v>
      </c>
      <c r="T753" t="s">
        <v>4521</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4523</v>
      </c>
      <c r="B754">
        <v>1980</v>
      </c>
      <c r="C754" t="s">
        <v>191</v>
      </c>
      <c r="D754" t="s">
        <v>1238</v>
      </c>
      <c r="E754" t="str">
        <f t="shared" si="11"/>
        <v>City of Westmorland</v>
      </c>
      <c r="F754">
        <v>3092</v>
      </c>
      <c r="G754" t="s">
        <v>4524</v>
      </c>
      <c r="H754">
        <v>1590</v>
      </c>
      <c r="I754">
        <v>0</v>
      </c>
      <c r="J754">
        <v>0</v>
      </c>
      <c r="K754">
        <v>1590</v>
      </c>
      <c r="L754">
        <v>461</v>
      </c>
      <c r="M754">
        <v>245</v>
      </c>
      <c r="N754">
        <v>216</v>
      </c>
      <c r="O754">
        <v>35300</v>
      </c>
      <c r="P754">
        <v>407</v>
      </c>
      <c r="Q754">
        <v>60</v>
      </c>
      <c r="R754">
        <v>26</v>
      </c>
      <c r="S754">
        <v>16</v>
      </c>
      <c r="T754" t="s">
        <v>1238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4525</v>
      </c>
      <c r="B755">
        <v>1980</v>
      </c>
      <c r="C755" t="s">
        <v>191</v>
      </c>
      <c r="D755" t="s">
        <v>4526</v>
      </c>
      <c r="E755" t="str">
        <f t="shared" si="11"/>
        <v>City of West Parlier</v>
      </c>
      <c r="F755">
        <v>3093</v>
      </c>
      <c r="G755" t="s">
        <v>4527</v>
      </c>
      <c r="H755">
        <v>2811</v>
      </c>
      <c r="I755">
        <v>0</v>
      </c>
      <c r="J755">
        <v>2811</v>
      </c>
      <c r="K755">
        <v>0</v>
      </c>
      <c r="L755">
        <v>625</v>
      </c>
      <c r="M755">
        <v>274</v>
      </c>
      <c r="N755">
        <v>351</v>
      </c>
      <c r="O755">
        <v>29500</v>
      </c>
      <c r="P755">
        <v>356</v>
      </c>
      <c r="Q755">
        <v>189</v>
      </c>
      <c r="R755">
        <v>85</v>
      </c>
      <c r="S755">
        <v>4</v>
      </c>
      <c r="T755" t="s">
        <v>4526</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4528</v>
      </c>
      <c r="B756">
        <v>1980</v>
      </c>
      <c r="C756" t="s">
        <v>191</v>
      </c>
      <c r="D756" t="s">
        <v>4529</v>
      </c>
      <c r="E756" t="str">
        <f t="shared" si="11"/>
        <v>City of West Pittsburg</v>
      </c>
      <c r="F756">
        <v>3094</v>
      </c>
      <c r="G756" t="s">
        <v>4530</v>
      </c>
      <c r="H756">
        <v>8773</v>
      </c>
      <c r="I756">
        <v>8773</v>
      </c>
      <c r="J756">
        <v>0</v>
      </c>
      <c r="K756">
        <v>0</v>
      </c>
      <c r="L756">
        <v>3292</v>
      </c>
      <c r="M756">
        <v>2338</v>
      </c>
      <c r="N756">
        <v>954</v>
      </c>
      <c r="O756">
        <v>54100</v>
      </c>
      <c r="P756">
        <v>2542</v>
      </c>
      <c r="Q756">
        <v>265</v>
      </c>
      <c r="R756">
        <v>48</v>
      </c>
      <c r="S756">
        <v>608</v>
      </c>
      <c r="T756" t="s">
        <v>4529</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4531</v>
      </c>
      <c r="B757">
        <v>1980</v>
      </c>
      <c r="C757" t="s">
        <v>191</v>
      </c>
      <c r="D757" t="s">
        <v>4532</v>
      </c>
      <c r="E757" t="str">
        <f t="shared" si="11"/>
        <v>City of West Puente Valley</v>
      </c>
      <c r="F757">
        <v>3097</v>
      </c>
      <c r="G757" t="s">
        <v>4533</v>
      </c>
      <c r="H757">
        <v>20445</v>
      </c>
      <c r="I757">
        <v>20445</v>
      </c>
      <c r="J757">
        <v>0</v>
      </c>
      <c r="K757">
        <v>0</v>
      </c>
      <c r="L757">
        <v>4817</v>
      </c>
      <c r="M757">
        <v>4232</v>
      </c>
      <c r="N757">
        <v>585</v>
      </c>
      <c r="O757">
        <v>63800</v>
      </c>
      <c r="P757">
        <v>4570</v>
      </c>
      <c r="Q757">
        <v>175</v>
      </c>
      <c r="R757">
        <v>123</v>
      </c>
      <c r="S757">
        <v>3</v>
      </c>
      <c r="T757" t="s">
        <v>4532</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4534</v>
      </c>
      <c r="B758">
        <v>1980</v>
      </c>
      <c r="C758" t="s">
        <v>191</v>
      </c>
      <c r="D758" t="s">
        <v>1234</v>
      </c>
      <c r="E758" t="str">
        <f t="shared" si="11"/>
        <v>City of West Sacramento</v>
      </c>
      <c r="F758">
        <v>3098</v>
      </c>
      <c r="G758" t="s">
        <v>4535</v>
      </c>
      <c r="H758">
        <v>10875</v>
      </c>
      <c r="I758">
        <v>10875</v>
      </c>
      <c r="J758">
        <v>0</v>
      </c>
      <c r="K758">
        <v>0</v>
      </c>
      <c r="L758">
        <v>4863</v>
      </c>
      <c r="M758">
        <v>2815</v>
      </c>
      <c r="N758">
        <v>2048</v>
      </c>
      <c r="O758">
        <v>49300</v>
      </c>
      <c r="P758">
        <v>3116</v>
      </c>
      <c r="Q758">
        <v>525</v>
      </c>
      <c r="R758">
        <v>757</v>
      </c>
      <c r="S758">
        <v>762</v>
      </c>
      <c r="T758" t="s">
        <v>1234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4536</v>
      </c>
      <c r="B759">
        <v>1980</v>
      </c>
      <c r="C759" t="s">
        <v>191</v>
      </c>
      <c r="D759" t="s">
        <v>4537</v>
      </c>
      <c r="E759" t="str">
        <f t="shared" si="11"/>
        <v>City of West Whittier-Los Nietos</v>
      </c>
      <c r="F759">
        <v>3099</v>
      </c>
      <c r="G759" t="s">
        <v>4538</v>
      </c>
      <c r="H759">
        <v>21001</v>
      </c>
      <c r="I759">
        <v>21001</v>
      </c>
      <c r="J759">
        <v>0</v>
      </c>
      <c r="K759">
        <v>0</v>
      </c>
      <c r="L759">
        <v>6442</v>
      </c>
      <c r="M759">
        <v>4976</v>
      </c>
      <c r="N759">
        <v>1466</v>
      </c>
      <c r="O759">
        <v>66600</v>
      </c>
      <c r="P759">
        <v>5663</v>
      </c>
      <c r="Q759">
        <v>288</v>
      </c>
      <c r="R759">
        <v>358</v>
      </c>
      <c r="S759">
        <v>276</v>
      </c>
      <c r="T759" t="s">
        <v>4537</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4539</v>
      </c>
      <c r="B760">
        <v>1980</v>
      </c>
      <c r="C760" t="s">
        <v>191</v>
      </c>
      <c r="D760" t="s">
        <v>4540</v>
      </c>
      <c r="E760" t="str">
        <f t="shared" si="11"/>
        <v>City of Westwood</v>
      </c>
      <c r="F760">
        <v>3100</v>
      </c>
      <c r="G760" t="s">
        <v>4541</v>
      </c>
      <c r="H760">
        <v>2081</v>
      </c>
      <c r="I760">
        <v>0</v>
      </c>
      <c r="J760">
        <v>0</v>
      </c>
      <c r="K760">
        <v>2081</v>
      </c>
      <c r="L760">
        <v>779</v>
      </c>
      <c r="M760">
        <v>533</v>
      </c>
      <c r="N760">
        <v>246</v>
      </c>
      <c r="O760">
        <v>38300</v>
      </c>
      <c r="P760">
        <v>743</v>
      </c>
      <c r="Q760">
        <v>101</v>
      </c>
      <c r="R760">
        <v>0</v>
      </c>
      <c r="S760">
        <v>27</v>
      </c>
      <c r="T760" t="s">
        <v>4540</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4542</v>
      </c>
      <c r="B761">
        <v>1980</v>
      </c>
      <c r="C761" t="s">
        <v>191</v>
      </c>
      <c r="D761" t="s">
        <v>1240</v>
      </c>
      <c r="E761" t="str">
        <f t="shared" si="11"/>
        <v>City of Wheatland</v>
      </c>
      <c r="F761">
        <v>3105</v>
      </c>
      <c r="G761" t="s">
        <v>4543</v>
      </c>
      <c r="H761">
        <v>1474</v>
      </c>
      <c r="I761">
        <v>0</v>
      </c>
      <c r="J761">
        <v>0</v>
      </c>
      <c r="K761">
        <v>1474</v>
      </c>
      <c r="L761">
        <v>530</v>
      </c>
      <c r="M761">
        <v>313</v>
      </c>
      <c r="N761">
        <v>217</v>
      </c>
      <c r="O761">
        <v>42800</v>
      </c>
      <c r="P761">
        <v>405</v>
      </c>
      <c r="Q761">
        <v>153</v>
      </c>
      <c r="R761">
        <v>3</v>
      </c>
      <c r="S761">
        <v>4</v>
      </c>
      <c r="T761" t="s">
        <v>1240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4544</v>
      </c>
      <c r="B762">
        <v>1980</v>
      </c>
      <c r="C762" t="s">
        <v>191</v>
      </c>
      <c r="D762" t="s">
        <v>1242</v>
      </c>
      <c r="E762" t="str">
        <f t="shared" si="11"/>
        <v>City of Whittier</v>
      </c>
      <c r="F762">
        <v>3110</v>
      </c>
      <c r="G762" t="s">
        <v>4545</v>
      </c>
      <c r="H762">
        <v>69717</v>
      </c>
      <c r="I762">
        <v>69717</v>
      </c>
      <c r="J762">
        <v>0</v>
      </c>
      <c r="K762">
        <v>0</v>
      </c>
      <c r="L762">
        <v>26971</v>
      </c>
      <c r="M762">
        <v>16064</v>
      </c>
      <c r="N762">
        <v>10907</v>
      </c>
      <c r="O762">
        <v>86200</v>
      </c>
      <c r="P762">
        <v>20813</v>
      </c>
      <c r="Q762">
        <v>3926</v>
      </c>
      <c r="R762">
        <v>2867</v>
      </c>
      <c r="S762">
        <v>183</v>
      </c>
      <c r="T762" t="s">
        <v>1242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4546</v>
      </c>
      <c r="B763">
        <v>1980</v>
      </c>
      <c r="C763" t="s">
        <v>191</v>
      </c>
      <c r="D763" t="s">
        <v>1246</v>
      </c>
      <c r="E763" t="str">
        <f t="shared" si="11"/>
        <v>City of Williams</v>
      </c>
      <c r="F763">
        <v>3115</v>
      </c>
      <c r="G763" t="s">
        <v>4547</v>
      </c>
      <c r="H763">
        <v>1655</v>
      </c>
      <c r="I763">
        <v>0</v>
      </c>
      <c r="J763">
        <v>0</v>
      </c>
      <c r="K763">
        <v>1655</v>
      </c>
      <c r="L763">
        <v>600</v>
      </c>
      <c r="M763">
        <v>380</v>
      </c>
      <c r="N763">
        <v>220</v>
      </c>
      <c r="O763">
        <v>45700</v>
      </c>
      <c r="P763">
        <v>500</v>
      </c>
      <c r="Q763">
        <v>74</v>
      </c>
      <c r="R763">
        <v>22</v>
      </c>
      <c r="S763">
        <v>28</v>
      </c>
      <c r="T763" t="s">
        <v>1246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4548</v>
      </c>
      <c r="B764">
        <v>1980</v>
      </c>
      <c r="C764" t="s">
        <v>191</v>
      </c>
      <c r="D764" t="s">
        <v>1248</v>
      </c>
      <c r="E764" t="str">
        <f t="shared" si="11"/>
        <v>City of Willits</v>
      </c>
      <c r="F764">
        <v>3120</v>
      </c>
      <c r="G764" t="s">
        <v>4549</v>
      </c>
      <c r="H764">
        <v>4008</v>
      </c>
      <c r="I764">
        <v>0</v>
      </c>
      <c r="J764">
        <v>4008</v>
      </c>
      <c r="K764">
        <v>0</v>
      </c>
      <c r="L764">
        <v>1485</v>
      </c>
      <c r="M764">
        <v>875</v>
      </c>
      <c r="N764">
        <v>610</v>
      </c>
      <c r="O764">
        <v>58100</v>
      </c>
      <c r="P764">
        <v>1216</v>
      </c>
      <c r="Q764">
        <v>131</v>
      </c>
      <c r="R764">
        <v>98</v>
      </c>
      <c r="S764">
        <v>150</v>
      </c>
      <c r="T764" t="s">
        <v>1248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4550</v>
      </c>
      <c r="B765">
        <v>1980</v>
      </c>
      <c r="C765" t="s">
        <v>191</v>
      </c>
      <c r="D765" t="s">
        <v>4551</v>
      </c>
      <c r="E765" t="str">
        <f t="shared" si="11"/>
        <v>City of Willowbrook</v>
      </c>
      <c r="F765">
        <v>3121</v>
      </c>
      <c r="G765" t="s">
        <v>4552</v>
      </c>
      <c r="H765">
        <v>30845</v>
      </c>
      <c r="I765">
        <v>30845</v>
      </c>
      <c r="J765">
        <v>0</v>
      </c>
      <c r="K765">
        <v>0</v>
      </c>
      <c r="L765">
        <v>8247</v>
      </c>
      <c r="M765">
        <v>4746</v>
      </c>
      <c r="N765">
        <v>3501</v>
      </c>
      <c r="O765">
        <v>42000</v>
      </c>
      <c r="P765">
        <v>7076</v>
      </c>
      <c r="Q765">
        <v>1090</v>
      </c>
      <c r="R765">
        <v>317</v>
      </c>
      <c r="S765">
        <v>37</v>
      </c>
      <c r="T765" t="s">
        <v>4551</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4553</v>
      </c>
      <c r="B766">
        <v>1980</v>
      </c>
      <c r="C766" t="s">
        <v>191</v>
      </c>
      <c r="D766" t="s">
        <v>1250</v>
      </c>
      <c r="E766" t="str">
        <f t="shared" si="11"/>
        <v>City of Willows</v>
      </c>
      <c r="F766">
        <v>3125</v>
      </c>
      <c r="G766" t="s">
        <v>4554</v>
      </c>
      <c r="H766">
        <v>4777</v>
      </c>
      <c r="I766">
        <v>0</v>
      </c>
      <c r="J766">
        <v>4777</v>
      </c>
      <c r="K766">
        <v>0</v>
      </c>
      <c r="L766">
        <v>1834</v>
      </c>
      <c r="M766">
        <v>1149</v>
      </c>
      <c r="N766">
        <v>685</v>
      </c>
      <c r="O766">
        <v>48000</v>
      </c>
      <c r="P766">
        <v>1612</v>
      </c>
      <c r="Q766">
        <v>206</v>
      </c>
      <c r="R766">
        <v>95</v>
      </c>
      <c r="S766">
        <v>38</v>
      </c>
      <c r="T766" t="s">
        <v>1250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4555</v>
      </c>
      <c r="B767">
        <v>1980</v>
      </c>
      <c r="C767" t="s">
        <v>191</v>
      </c>
      <c r="D767" t="s">
        <v>1254</v>
      </c>
      <c r="E767" t="str">
        <f t="shared" si="11"/>
        <v>City of Winters</v>
      </c>
      <c r="F767">
        <v>3135</v>
      </c>
      <c r="G767" t="s">
        <v>4556</v>
      </c>
      <c r="H767">
        <v>2652</v>
      </c>
      <c r="I767">
        <v>0</v>
      </c>
      <c r="J767">
        <v>2652</v>
      </c>
      <c r="K767">
        <v>0</v>
      </c>
      <c r="L767">
        <v>929</v>
      </c>
      <c r="M767">
        <v>661</v>
      </c>
      <c r="N767">
        <v>268</v>
      </c>
      <c r="O767">
        <v>56400</v>
      </c>
      <c r="P767">
        <v>793</v>
      </c>
      <c r="Q767">
        <v>86</v>
      </c>
      <c r="R767">
        <v>15</v>
      </c>
      <c r="S767">
        <v>85</v>
      </c>
      <c r="T767" t="s">
        <v>1254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4557</v>
      </c>
      <c r="B768">
        <v>1980</v>
      </c>
      <c r="C768" t="s">
        <v>191</v>
      </c>
      <c r="D768" t="s">
        <v>4558</v>
      </c>
      <c r="E768" t="str">
        <f t="shared" si="11"/>
        <v>City of Winton</v>
      </c>
      <c r="F768">
        <v>3137</v>
      </c>
      <c r="G768" t="s">
        <v>4559</v>
      </c>
      <c r="H768">
        <v>4995</v>
      </c>
      <c r="I768">
        <v>0</v>
      </c>
      <c r="J768">
        <v>4995</v>
      </c>
      <c r="K768">
        <v>0</v>
      </c>
      <c r="L768">
        <v>1625</v>
      </c>
      <c r="M768">
        <v>933</v>
      </c>
      <c r="N768">
        <v>692</v>
      </c>
      <c r="O768">
        <v>45000</v>
      </c>
      <c r="P768">
        <v>1462</v>
      </c>
      <c r="Q768">
        <v>135</v>
      </c>
      <c r="R768">
        <v>50</v>
      </c>
      <c r="S768">
        <v>67</v>
      </c>
      <c r="T768" t="s">
        <v>4558</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4560</v>
      </c>
      <c r="B769">
        <v>1980</v>
      </c>
      <c r="C769" t="s">
        <v>191</v>
      </c>
      <c r="D769" t="s">
        <v>4561</v>
      </c>
      <c r="E769" t="str">
        <f t="shared" si="11"/>
        <v>City of Wofford Heights</v>
      </c>
      <c r="F769">
        <v>3138</v>
      </c>
      <c r="G769" t="s">
        <v>4562</v>
      </c>
      <c r="H769">
        <v>2112</v>
      </c>
      <c r="I769">
        <v>0</v>
      </c>
      <c r="J769">
        <v>0</v>
      </c>
      <c r="K769">
        <v>2112</v>
      </c>
      <c r="L769">
        <v>1035</v>
      </c>
      <c r="M769">
        <v>839</v>
      </c>
      <c r="N769">
        <v>196</v>
      </c>
      <c r="O769">
        <v>51300</v>
      </c>
      <c r="P769">
        <v>843</v>
      </c>
      <c r="Q769">
        <v>62</v>
      </c>
      <c r="R769">
        <v>12</v>
      </c>
      <c r="S769">
        <v>694</v>
      </c>
      <c r="T769" t="s">
        <v>4561</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4563</v>
      </c>
      <c r="B770">
        <v>1980</v>
      </c>
      <c r="C770" t="s">
        <v>191</v>
      </c>
      <c r="D770" t="s">
        <v>4564</v>
      </c>
      <c r="E770" t="str">
        <f t="shared" si="11"/>
        <v>City of Woodacre</v>
      </c>
      <c r="F770">
        <v>3139</v>
      </c>
      <c r="G770" t="s">
        <v>4565</v>
      </c>
      <c r="H770">
        <v>1300</v>
      </c>
      <c r="I770">
        <v>0</v>
      </c>
      <c r="J770">
        <v>0</v>
      </c>
      <c r="K770">
        <v>1300</v>
      </c>
      <c r="L770">
        <v>496</v>
      </c>
      <c r="M770">
        <v>382</v>
      </c>
      <c r="N770">
        <v>114</v>
      </c>
      <c r="O770">
        <v>128400</v>
      </c>
      <c r="P770">
        <v>471</v>
      </c>
      <c r="Q770">
        <v>50</v>
      </c>
      <c r="R770">
        <v>0</v>
      </c>
      <c r="S770">
        <v>0</v>
      </c>
      <c r="T770" t="s">
        <v>4564</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4566</v>
      </c>
      <c r="B771">
        <v>1980</v>
      </c>
      <c r="C771" t="s">
        <v>191</v>
      </c>
      <c r="D771" t="s">
        <v>4567</v>
      </c>
      <c r="E771" t="str">
        <f t="shared" si="11"/>
        <v>City of Woodbridge</v>
      </c>
      <c r="F771">
        <v>3140</v>
      </c>
      <c r="G771" t="s">
        <v>4568</v>
      </c>
      <c r="H771">
        <v>1672</v>
      </c>
      <c r="I771">
        <v>0</v>
      </c>
      <c r="J771">
        <v>0</v>
      </c>
      <c r="K771">
        <v>1672</v>
      </c>
      <c r="L771">
        <v>555</v>
      </c>
      <c r="M771">
        <v>337</v>
      </c>
      <c r="N771">
        <v>218</v>
      </c>
      <c r="O771">
        <v>44900</v>
      </c>
      <c r="P771">
        <v>417</v>
      </c>
      <c r="Q771">
        <v>32</v>
      </c>
      <c r="R771">
        <v>12</v>
      </c>
      <c r="S771">
        <v>113</v>
      </c>
      <c r="T771" t="s">
        <v>4567</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4569</v>
      </c>
      <c r="B772">
        <v>1980</v>
      </c>
      <c r="C772" t="s">
        <v>191</v>
      </c>
      <c r="D772" t="s">
        <v>1256</v>
      </c>
      <c r="E772" t="str">
        <f t="shared" si="11"/>
        <v>City of Woodlake</v>
      </c>
      <c r="F772">
        <v>3145</v>
      </c>
      <c r="G772" t="s">
        <v>4570</v>
      </c>
      <c r="H772">
        <v>4343</v>
      </c>
      <c r="I772">
        <v>0</v>
      </c>
      <c r="J772">
        <v>4343</v>
      </c>
      <c r="K772">
        <v>0</v>
      </c>
      <c r="L772">
        <v>1279</v>
      </c>
      <c r="M772">
        <v>778</v>
      </c>
      <c r="N772">
        <v>501</v>
      </c>
      <c r="O772">
        <v>35900</v>
      </c>
      <c r="P772">
        <v>1114</v>
      </c>
      <c r="Q772">
        <v>120</v>
      </c>
      <c r="R772">
        <v>40</v>
      </c>
      <c r="S772">
        <v>42</v>
      </c>
      <c r="T772" t="s">
        <v>1256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4571</v>
      </c>
      <c r="B773">
        <v>1980</v>
      </c>
      <c r="C773" t="s">
        <v>191</v>
      </c>
      <c r="D773" t="s">
        <v>1258</v>
      </c>
      <c r="E773" t="str">
        <f t="shared" ref="E773:E784" si="12">_xlfn.CONCAT("City of ",D773)</f>
        <v>City of Woodland</v>
      </c>
      <c r="F773">
        <v>3150</v>
      </c>
      <c r="G773" t="s">
        <v>4572</v>
      </c>
      <c r="H773">
        <v>30235</v>
      </c>
      <c r="I773">
        <v>0</v>
      </c>
      <c r="J773">
        <v>30235</v>
      </c>
      <c r="K773">
        <v>0</v>
      </c>
      <c r="L773">
        <v>10740</v>
      </c>
      <c r="M773">
        <v>6608</v>
      </c>
      <c r="N773">
        <v>4132</v>
      </c>
      <c r="O773">
        <v>66200</v>
      </c>
      <c r="P773">
        <v>8394</v>
      </c>
      <c r="Q773">
        <v>883</v>
      </c>
      <c r="R773">
        <v>1397</v>
      </c>
      <c r="S773">
        <v>565</v>
      </c>
      <c r="T773" t="s">
        <v>1258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4573</v>
      </c>
      <c r="B774">
        <v>1980</v>
      </c>
      <c r="C774" t="s">
        <v>191</v>
      </c>
      <c r="D774" t="s">
        <v>1260</v>
      </c>
      <c r="E774" t="str">
        <f t="shared" si="12"/>
        <v>City of Woodside</v>
      </c>
      <c r="F774">
        <v>3155</v>
      </c>
      <c r="G774" t="s">
        <v>4574</v>
      </c>
      <c r="H774">
        <v>5291</v>
      </c>
      <c r="I774">
        <v>5291</v>
      </c>
      <c r="J774">
        <v>0</v>
      </c>
      <c r="K774">
        <v>0</v>
      </c>
      <c r="L774">
        <v>1853</v>
      </c>
      <c r="M774">
        <v>1611</v>
      </c>
      <c r="N774">
        <v>242</v>
      </c>
      <c r="O774">
        <v>200100</v>
      </c>
      <c r="P774">
        <v>1613</v>
      </c>
      <c r="Q774">
        <v>289</v>
      </c>
      <c r="R774">
        <v>2</v>
      </c>
      <c r="S774">
        <v>1</v>
      </c>
      <c r="T774" t="s">
        <v>1260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4575</v>
      </c>
      <c r="B775">
        <v>1980</v>
      </c>
      <c r="C775" t="s">
        <v>191</v>
      </c>
      <c r="D775" t="s">
        <v>4576</v>
      </c>
      <c r="E775" t="str">
        <f t="shared" si="12"/>
        <v>City of Woodville</v>
      </c>
      <c r="F775">
        <v>3160</v>
      </c>
      <c r="G775" t="s">
        <v>4577</v>
      </c>
      <c r="H775">
        <v>1507</v>
      </c>
      <c r="I775">
        <v>0</v>
      </c>
      <c r="J775">
        <v>0</v>
      </c>
      <c r="K775">
        <v>1507</v>
      </c>
      <c r="L775">
        <v>400</v>
      </c>
      <c r="M775">
        <v>255</v>
      </c>
      <c r="N775">
        <v>145</v>
      </c>
      <c r="O775">
        <v>29900</v>
      </c>
      <c r="P775">
        <v>373</v>
      </c>
      <c r="Q775">
        <v>15</v>
      </c>
      <c r="R775">
        <v>0</v>
      </c>
      <c r="S775">
        <v>25</v>
      </c>
      <c r="T775" t="s">
        <v>4576</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4578</v>
      </c>
      <c r="B776">
        <v>1980</v>
      </c>
      <c r="C776" t="s">
        <v>191</v>
      </c>
      <c r="D776" t="s">
        <v>4579</v>
      </c>
      <c r="E776" t="str">
        <f t="shared" si="12"/>
        <v>City of Wrightwood</v>
      </c>
      <c r="F776">
        <v>3163</v>
      </c>
      <c r="G776" t="s">
        <v>4580</v>
      </c>
      <c r="H776">
        <v>2511</v>
      </c>
      <c r="I776">
        <v>0</v>
      </c>
      <c r="J776">
        <v>2511</v>
      </c>
      <c r="K776">
        <v>0</v>
      </c>
      <c r="L776">
        <v>917</v>
      </c>
      <c r="M776">
        <v>717</v>
      </c>
      <c r="N776">
        <v>200</v>
      </c>
      <c r="O776">
        <v>85400</v>
      </c>
      <c r="P776">
        <v>1844</v>
      </c>
      <c r="Q776">
        <v>53</v>
      </c>
      <c r="R776">
        <v>5</v>
      </c>
      <c r="S776">
        <v>20</v>
      </c>
      <c r="T776" t="s">
        <v>4579</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4581</v>
      </c>
      <c r="B777">
        <v>1980</v>
      </c>
      <c r="C777" t="s">
        <v>191</v>
      </c>
      <c r="D777" t="s">
        <v>4582</v>
      </c>
      <c r="E777" t="str">
        <f t="shared" si="12"/>
        <v>City of Yermo</v>
      </c>
      <c r="F777">
        <v>3167</v>
      </c>
      <c r="G777" t="s">
        <v>4583</v>
      </c>
      <c r="H777">
        <v>1092</v>
      </c>
      <c r="I777">
        <v>0</v>
      </c>
      <c r="J777">
        <v>0</v>
      </c>
      <c r="K777">
        <v>1092</v>
      </c>
      <c r="L777">
        <v>423</v>
      </c>
      <c r="M777">
        <v>262</v>
      </c>
      <c r="N777">
        <v>161</v>
      </c>
      <c r="O777">
        <v>39900</v>
      </c>
      <c r="P777">
        <v>387</v>
      </c>
      <c r="Q777">
        <v>86</v>
      </c>
      <c r="R777">
        <v>25</v>
      </c>
      <c r="S777">
        <v>15</v>
      </c>
      <c r="T777" t="s">
        <v>4582</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4584</v>
      </c>
      <c r="B778">
        <v>1980</v>
      </c>
      <c r="C778" t="s">
        <v>191</v>
      </c>
      <c r="D778" t="s">
        <v>1262</v>
      </c>
      <c r="E778" t="str">
        <f t="shared" si="12"/>
        <v>City of Yorba Linda</v>
      </c>
      <c r="F778">
        <v>3169</v>
      </c>
      <c r="G778" t="s">
        <v>4585</v>
      </c>
      <c r="H778">
        <v>28254</v>
      </c>
      <c r="I778">
        <v>28254</v>
      </c>
      <c r="J778">
        <v>0</v>
      </c>
      <c r="K778">
        <v>0</v>
      </c>
      <c r="L778">
        <v>8659</v>
      </c>
      <c r="M778">
        <v>7370</v>
      </c>
      <c r="N778">
        <v>1289</v>
      </c>
      <c r="O778">
        <v>126600</v>
      </c>
      <c r="P778">
        <v>8411</v>
      </c>
      <c r="Q778">
        <v>186</v>
      </c>
      <c r="R778">
        <v>229</v>
      </c>
      <c r="S778">
        <v>230</v>
      </c>
      <c r="T778" t="s">
        <v>1262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4586</v>
      </c>
      <c r="B779">
        <v>1980</v>
      </c>
      <c r="C779" t="s">
        <v>191</v>
      </c>
      <c r="D779" t="s">
        <v>4587</v>
      </c>
      <c r="E779" t="str">
        <f t="shared" si="12"/>
        <v>City of Yosemite Valley</v>
      </c>
      <c r="F779">
        <v>3176</v>
      </c>
      <c r="G779" t="s">
        <v>4588</v>
      </c>
      <c r="H779">
        <v>1073</v>
      </c>
      <c r="I779">
        <v>0</v>
      </c>
      <c r="J779">
        <v>0</v>
      </c>
      <c r="K779">
        <v>1073</v>
      </c>
      <c r="L779">
        <v>173</v>
      </c>
      <c r="M779">
        <v>2</v>
      </c>
      <c r="N779">
        <v>171</v>
      </c>
      <c r="O779">
        <v>0</v>
      </c>
      <c r="P779">
        <v>141</v>
      </c>
      <c r="Q779">
        <v>36</v>
      </c>
      <c r="R779">
        <v>7</v>
      </c>
      <c r="S779">
        <v>1</v>
      </c>
      <c r="T779" t="s">
        <v>4587</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4589</v>
      </c>
      <c r="B780">
        <v>1980</v>
      </c>
      <c r="C780" t="s">
        <v>191</v>
      </c>
      <c r="D780" t="s">
        <v>1264</v>
      </c>
      <c r="E780" t="str">
        <f t="shared" si="12"/>
        <v>City of Yountville</v>
      </c>
      <c r="F780">
        <v>3177</v>
      </c>
      <c r="G780" t="s">
        <v>4590</v>
      </c>
      <c r="H780">
        <v>2893</v>
      </c>
      <c r="I780">
        <v>0</v>
      </c>
      <c r="J780">
        <v>2893</v>
      </c>
      <c r="K780">
        <v>0</v>
      </c>
      <c r="L780">
        <v>771</v>
      </c>
      <c r="M780">
        <v>499</v>
      </c>
      <c r="N780">
        <v>272</v>
      </c>
      <c r="O780">
        <v>65900</v>
      </c>
      <c r="P780">
        <v>488</v>
      </c>
      <c r="Q780">
        <v>48</v>
      </c>
      <c r="R780">
        <v>7</v>
      </c>
      <c r="S780">
        <v>252</v>
      </c>
      <c r="T780" t="s">
        <v>1264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4591</v>
      </c>
      <c r="B781">
        <v>1980</v>
      </c>
      <c r="C781" t="s">
        <v>191</v>
      </c>
      <c r="D781" t="s">
        <v>1266</v>
      </c>
      <c r="E781" t="str">
        <f t="shared" si="12"/>
        <v>City of Yreka</v>
      </c>
      <c r="F781">
        <v>3180</v>
      </c>
      <c r="G781" t="s">
        <v>4592</v>
      </c>
      <c r="H781">
        <v>5916</v>
      </c>
      <c r="I781">
        <v>0</v>
      </c>
      <c r="J781">
        <v>5916</v>
      </c>
      <c r="K781">
        <v>0</v>
      </c>
      <c r="L781">
        <v>2378</v>
      </c>
      <c r="M781">
        <v>1492</v>
      </c>
      <c r="N781">
        <v>886</v>
      </c>
      <c r="O781">
        <v>58400</v>
      </c>
      <c r="P781">
        <v>1781</v>
      </c>
      <c r="Q781">
        <v>319</v>
      </c>
      <c r="R781">
        <v>241</v>
      </c>
      <c r="S781">
        <v>191</v>
      </c>
      <c r="T781" t="s">
        <v>1266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4593</v>
      </c>
      <c r="B782">
        <v>1980</v>
      </c>
      <c r="C782" t="s">
        <v>191</v>
      </c>
      <c r="D782" t="s">
        <v>1268</v>
      </c>
      <c r="E782" t="str">
        <f t="shared" si="12"/>
        <v>City of Yuba City</v>
      </c>
      <c r="F782">
        <v>3185</v>
      </c>
      <c r="G782" t="s">
        <v>4594</v>
      </c>
      <c r="H782">
        <v>18736</v>
      </c>
      <c r="I782">
        <v>18736</v>
      </c>
      <c r="J782">
        <v>0</v>
      </c>
      <c r="K782">
        <v>0</v>
      </c>
      <c r="L782">
        <v>7799</v>
      </c>
      <c r="M782">
        <v>3501</v>
      </c>
      <c r="N782">
        <v>4298</v>
      </c>
      <c r="O782">
        <v>52700</v>
      </c>
      <c r="P782">
        <v>5151</v>
      </c>
      <c r="Q782">
        <v>962</v>
      </c>
      <c r="R782">
        <v>2046</v>
      </c>
      <c r="S782">
        <v>318</v>
      </c>
      <c r="T782" t="s">
        <v>1268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4595</v>
      </c>
      <c r="B783">
        <v>1980</v>
      </c>
      <c r="C783" t="s">
        <v>191</v>
      </c>
      <c r="D783" t="s">
        <v>1270</v>
      </c>
      <c r="E783" t="str">
        <f t="shared" si="12"/>
        <v>City of Yucaipa</v>
      </c>
      <c r="F783">
        <v>3186</v>
      </c>
      <c r="G783" t="s">
        <v>4596</v>
      </c>
      <c r="H783">
        <v>23345</v>
      </c>
      <c r="I783">
        <v>23345</v>
      </c>
      <c r="J783">
        <v>0</v>
      </c>
      <c r="K783">
        <v>0</v>
      </c>
      <c r="L783">
        <v>10217</v>
      </c>
      <c r="M783">
        <v>7917</v>
      </c>
      <c r="N783">
        <v>2300</v>
      </c>
      <c r="O783">
        <v>60100</v>
      </c>
      <c r="P783">
        <v>7114</v>
      </c>
      <c r="Q783">
        <v>517</v>
      </c>
      <c r="R783">
        <v>178</v>
      </c>
      <c r="S783">
        <v>2892</v>
      </c>
      <c r="T783" t="s">
        <v>1270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4597</v>
      </c>
      <c r="B784">
        <v>1980</v>
      </c>
      <c r="C784" t="s">
        <v>191</v>
      </c>
      <c r="D784" t="s">
        <v>1272</v>
      </c>
      <c r="E784" t="str">
        <f t="shared" si="12"/>
        <v>City of Yucca Valley</v>
      </c>
      <c r="F784">
        <v>3187</v>
      </c>
      <c r="G784" t="s">
        <v>4598</v>
      </c>
      <c r="H784">
        <v>8294</v>
      </c>
      <c r="I784">
        <v>0</v>
      </c>
      <c r="J784">
        <v>8294</v>
      </c>
      <c r="K784">
        <v>0</v>
      </c>
      <c r="L784">
        <v>3766</v>
      </c>
      <c r="M784">
        <v>2779</v>
      </c>
      <c r="N784">
        <v>987</v>
      </c>
      <c r="O784">
        <v>54000</v>
      </c>
      <c r="P784">
        <v>3215</v>
      </c>
      <c r="Q784">
        <v>364</v>
      </c>
      <c r="R784">
        <v>105</v>
      </c>
      <c r="S784">
        <v>608</v>
      </c>
      <c r="T784" t="s">
        <v>1272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2530</v>
      </c>
    </row>
    <row r="2" spans="1:21" s="26" customFormat="1" ht="72" x14ac:dyDescent="0.3">
      <c r="A2" s="132" t="s">
        <v>2291</v>
      </c>
      <c r="B2" s="133" t="s">
        <v>2292</v>
      </c>
      <c r="C2" s="133" t="s">
        <v>2293</v>
      </c>
      <c r="D2" s="133" t="s">
        <v>2294</v>
      </c>
      <c r="E2" s="134" t="s">
        <v>2295</v>
      </c>
      <c r="F2" s="125" t="s">
        <v>2296</v>
      </c>
      <c r="G2" s="136" t="s">
        <v>2297</v>
      </c>
      <c r="H2" s="64" t="s">
        <v>2298</v>
      </c>
      <c r="I2" s="126" t="s">
        <v>2299</v>
      </c>
      <c r="J2" s="125" t="s">
        <v>2300</v>
      </c>
      <c r="K2" s="136" t="s">
        <v>2301</v>
      </c>
      <c r="L2" s="64" t="s">
        <v>2302</v>
      </c>
      <c r="M2" s="126" t="s">
        <v>2303</v>
      </c>
      <c r="N2" s="125" t="s">
        <v>2304</v>
      </c>
      <c r="O2" s="136" t="s">
        <v>2305</v>
      </c>
      <c r="P2" s="125" t="s">
        <v>2306</v>
      </c>
      <c r="Q2" s="136" t="s">
        <v>2307</v>
      </c>
      <c r="R2" s="125" t="s">
        <v>2308</v>
      </c>
      <c r="S2" s="136" t="s">
        <v>2309</v>
      </c>
      <c r="T2" s="132" t="s">
        <v>2310</v>
      </c>
      <c r="U2" s="134" t="s">
        <v>2311</v>
      </c>
    </row>
    <row r="3" spans="1:21" x14ac:dyDescent="0.3">
      <c r="A3" s="127" t="s">
        <v>2312</v>
      </c>
      <c r="B3" t="s">
        <v>2313</v>
      </c>
      <c r="C3" t="s">
        <v>2314</v>
      </c>
      <c r="D3">
        <v>2015</v>
      </c>
      <c r="E3" s="128" t="s">
        <v>2315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2312</v>
      </c>
      <c r="B4" t="s">
        <v>2313</v>
      </c>
      <c r="C4" t="s">
        <v>2314</v>
      </c>
      <c r="D4">
        <v>2016</v>
      </c>
      <c r="E4" s="128" t="s">
        <v>2315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2312</v>
      </c>
      <c r="B5" t="s">
        <v>2313</v>
      </c>
      <c r="C5" t="s">
        <v>2314</v>
      </c>
      <c r="D5">
        <v>2017</v>
      </c>
      <c r="E5" s="128" t="s">
        <v>2315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2312</v>
      </c>
      <c r="B6" t="s">
        <v>2313</v>
      </c>
      <c r="C6" t="s">
        <v>2316</v>
      </c>
      <c r="D6">
        <v>2018</v>
      </c>
      <c r="E6" s="128" t="s">
        <v>2315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2312</v>
      </c>
      <c r="B7" t="s">
        <v>2313</v>
      </c>
      <c r="C7" t="s">
        <v>2316</v>
      </c>
      <c r="D7">
        <v>2019</v>
      </c>
      <c r="E7" s="128" t="s">
        <v>2315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2317</v>
      </c>
      <c r="B8" t="s">
        <v>2318</v>
      </c>
      <c r="C8" t="s">
        <v>2319</v>
      </c>
      <c r="D8">
        <v>2016</v>
      </c>
      <c r="E8" s="128" t="s">
        <v>2315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2317</v>
      </c>
      <c r="B9" t="s">
        <v>2318</v>
      </c>
      <c r="C9" t="s">
        <v>2319</v>
      </c>
      <c r="D9">
        <v>2017</v>
      </c>
      <c r="E9" s="128" t="s">
        <v>2315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2317</v>
      </c>
      <c r="B10" t="s">
        <v>2318</v>
      </c>
      <c r="C10" t="s">
        <v>2320</v>
      </c>
      <c r="D10">
        <v>2018</v>
      </c>
      <c r="E10" s="128" t="s">
        <v>2315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2321</v>
      </c>
      <c r="B11" t="s">
        <v>2322</v>
      </c>
      <c r="C11" t="s">
        <v>2323</v>
      </c>
      <c r="D11">
        <v>2017</v>
      </c>
      <c r="E11" s="128" t="s">
        <v>2315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2321</v>
      </c>
      <c r="B12" t="s">
        <v>2322</v>
      </c>
      <c r="C12" t="s">
        <v>2324</v>
      </c>
      <c r="D12">
        <v>2018</v>
      </c>
      <c r="E12" s="128" t="s">
        <v>2315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2321</v>
      </c>
      <c r="B13" t="s">
        <v>2322</v>
      </c>
      <c r="C13" t="s">
        <v>2324</v>
      </c>
      <c r="D13">
        <v>2019</v>
      </c>
      <c r="E13" s="128" t="s">
        <v>2315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2312</v>
      </c>
      <c r="B14" t="s">
        <v>2325</v>
      </c>
      <c r="C14" t="s">
        <v>2314</v>
      </c>
      <c r="D14">
        <v>2017</v>
      </c>
      <c r="E14" s="128" t="s">
        <v>2315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2312</v>
      </c>
      <c r="B15" t="s">
        <v>2325</v>
      </c>
      <c r="C15" t="s">
        <v>2316</v>
      </c>
      <c r="D15">
        <v>2018</v>
      </c>
      <c r="E15" s="128" t="s">
        <v>2315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2312</v>
      </c>
      <c r="B16" t="s">
        <v>2325</v>
      </c>
      <c r="C16" t="s">
        <v>2316</v>
      </c>
      <c r="D16">
        <v>2019</v>
      </c>
      <c r="E16" s="128" t="s">
        <v>2315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2326</v>
      </c>
      <c r="B17" t="s">
        <v>2327</v>
      </c>
      <c r="C17" t="s">
        <v>2314</v>
      </c>
      <c r="D17">
        <v>2016</v>
      </c>
      <c r="E17" s="128" t="s">
        <v>2315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2326</v>
      </c>
      <c r="B18" t="s">
        <v>2327</v>
      </c>
      <c r="C18" t="s">
        <v>2314</v>
      </c>
      <c r="D18">
        <v>2017</v>
      </c>
      <c r="E18" s="128" t="s">
        <v>2315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2326</v>
      </c>
      <c r="B19" t="s">
        <v>2327</v>
      </c>
      <c r="C19" t="s">
        <v>2316</v>
      </c>
      <c r="D19">
        <v>2018</v>
      </c>
      <c r="E19" s="128" t="s">
        <v>2315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2326</v>
      </c>
      <c r="B20" t="s">
        <v>2327</v>
      </c>
      <c r="C20" t="s">
        <v>2316</v>
      </c>
      <c r="D20">
        <v>2019</v>
      </c>
      <c r="E20" s="128" t="s">
        <v>2315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2328</v>
      </c>
      <c r="B21" t="s">
        <v>2329</v>
      </c>
      <c r="C21" t="s">
        <v>2324</v>
      </c>
      <c r="D21">
        <v>2018</v>
      </c>
      <c r="E21" s="128" t="s">
        <v>2315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2328</v>
      </c>
      <c r="B22" t="s">
        <v>2329</v>
      </c>
      <c r="C22" t="s">
        <v>2324</v>
      </c>
      <c r="D22">
        <v>2019</v>
      </c>
      <c r="E22" s="128" t="s">
        <v>2315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2330</v>
      </c>
      <c r="B23" t="s">
        <v>2331</v>
      </c>
      <c r="C23" t="s">
        <v>2314</v>
      </c>
      <c r="D23">
        <v>2015</v>
      </c>
      <c r="E23" s="128" t="s">
        <v>2315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2330</v>
      </c>
      <c r="B24" t="s">
        <v>2331</v>
      </c>
      <c r="C24" t="s">
        <v>2314</v>
      </c>
      <c r="D24">
        <v>2016</v>
      </c>
      <c r="E24" s="128" t="s">
        <v>2315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2330</v>
      </c>
      <c r="B25" t="s">
        <v>2331</v>
      </c>
      <c r="C25" t="s">
        <v>2314</v>
      </c>
      <c r="D25">
        <v>2017</v>
      </c>
      <c r="E25" s="128" t="s">
        <v>2315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2330</v>
      </c>
      <c r="B26" t="s">
        <v>2331</v>
      </c>
      <c r="C26" t="s">
        <v>2316</v>
      </c>
      <c r="D26">
        <v>2018</v>
      </c>
      <c r="E26" s="128" t="s">
        <v>2315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2330</v>
      </c>
      <c r="B27" t="s">
        <v>2331</v>
      </c>
      <c r="C27" t="s">
        <v>2316</v>
      </c>
      <c r="D27">
        <v>2019</v>
      </c>
      <c r="E27" s="128" t="s">
        <v>2315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2330</v>
      </c>
      <c r="B28" t="s">
        <v>2332</v>
      </c>
      <c r="C28" t="s">
        <v>2314</v>
      </c>
      <c r="D28">
        <v>2015</v>
      </c>
      <c r="E28" s="128" t="s">
        <v>2315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2330</v>
      </c>
      <c r="B29" t="s">
        <v>2332</v>
      </c>
      <c r="C29" t="s">
        <v>2314</v>
      </c>
      <c r="D29">
        <v>2016</v>
      </c>
      <c r="E29" s="128" t="s">
        <v>2315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2330</v>
      </c>
      <c r="B30" t="s">
        <v>2332</v>
      </c>
      <c r="C30" t="s">
        <v>2314</v>
      </c>
      <c r="D30">
        <v>2017</v>
      </c>
      <c r="E30" s="128" t="s">
        <v>2315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2330</v>
      </c>
      <c r="B31" t="s">
        <v>2332</v>
      </c>
      <c r="C31" t="s">
        <v>2316</v>
      </c>
      <c r="D31">
        <v>2018</v>
      </c>
      <c r="E31" s="128" t="s">
        <v>2315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2330</v>
      </c>
      <c r="B32" t="s">
        <v>2332</v>
      </c>
      <c r="C32" t="s">
        <v>2316</v>
      </c>
      <c r="D32">
        <v>2019</v>
      </c>
      <c r="E32" s="128" t="s">
        <v>2315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2321</v>
      </c>
      <c r="B33" t="s">
        <v>2333</v>
      </c>
      <c r="C33" t="s">
        <v>2324</v>
      </c>
      <c r="D33">
        <v>2018</v>
      </c>
      <c r="E33" s="128" t="s">
        <v>2315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2321</v>
      </c>
      <c r="B34" t="s">
        <v>2333</v>
      </c>
      <c r="C34" t="s">
        <v>2324</v>
      </c>
      <c r="D34">
        <v>2019</v>
      </c>
      <c r="E34" s="128" t="s">
        <v>2315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2312</v>
      </c>
      <c r="B35" t="s">
        <v>2334</v>
      </c>
      <c r="C35" t="s">
        <v>2314</v>
      </c>
      <c r="D35">
        <v>2015</v>
      </c>
      <c r="E35" s="128" t="s">
        <v>2315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2312</v>
      </c>
      <c r="B36" t="s">
        <v>2334</v>
      </c>
      <c r="C36" t="s">
        <v>2314</v>
      </c>
      <c r="D36">
        <v>2016</v>
      </c>
      <c r="E36" s="128" t="s">
        <v>2315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2312</v>
      </c>
      <c r="B37" t="s">
        <v>2334</v>
      </c>
      <c r="C37" t="s">
        <v>2314</v>
      </c>
      <c r="D37">
        <v>2017</v>
      </c>
      <c r="E37" s="128" t="s">
        <v>2315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2312</v>
      </c>
      <c r="B38" t="s">
        <v>2334</v>
      </c>
      <c r="C38" t="s">
        <v>2316</v>
      </c>
      <c r="D38">
        <v>2018</v>
      </c>
      <c r="E38" s="128" t="s">
        <v>2315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2312</v>
      </c>
      <c r="B39" t="s">
        <v>2334</v>
      </c>
      <c r="C39" t="s">
        <v>2316</v>
      </c>
      <c r="D39">
        <v>2019</v>
      </c>
      <c r="E39" s="128" t="s">
        <v>2315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2335</v>
      </c>
      <c r="B40" t="s">
        <v>2336</v>
      </c>
      <c r="C40" t="s">
        <v>2314</v>
      </c>
      <c r="D40">
        <v>2015</v>
      </c>
      <c r="E40" s="128" t="s">
        <v>2315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2335</v>
      </c>
      <c r="B41" t="s">
        <v>2336</v>
      </c>
      <c r="C41" t="s">
        <v>2314</v>
      </c>
      <c r="D41">
        <v>2016</v>
      </c>
      <c r="E41" s="128" t="s">
        <v>2315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2335</v>
      </c>
      <c r="B42" t="s">
        <v>2336</v>
      </c>
      <c r="C42" t="s">
        <v>2314</v>
      </c>
      <c r="D42">
        <v>2017</v>
      </c>
      <c r="E42" s="128" t="s">
        <v>2315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2335</v>
      </c>
      <c r="B43" t="s">
        <v>2336</v>
      </c>
      <c r="C43" t="s">
        <v>2316</v>
      </c>
      <c r="D43">
        <v>2018</v>
      </c>
      <c r="E43" s="128" t="s">
        <v>2315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2335</v>
      </c>
      <c r="B44" t="s">
        <v>2336</v>
      </c>
      <c r="C44" t="s">
        <v>2316</v>
      </c>
      <c r="D44">
        <v>2019</v>
      </c>
      <c r="E44" s="128" t="s">
        <v>2315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2317</v>
      </c>
      <c r="B45" t="s">
        <v>2337</v>
      </c>
      <c r="C45" t="s">
        <v>2320</v>
      </c>
      <c r="D45">
        <v>2018</v>
      </c>
      <c r="E45" s="128" t="s">
        <v>2315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2317</v>
      </c>
      <c r="B46" t="s">
        <v>2337</v>
      </c>
      <c r="C46" t="s">
        <v>2320</v>
      </c>
      <c r="D46">
        <v>2019</v>
      </c>
      <c r="E46" s="128" t="s">
        <v>2315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2338</v>
      </c>
      <c r="B47" t="s">
        <v>2339</v>
      </c>
      <c r="C47" t="s">
        <v>2316</v>
      </c>
      <c r="D47">
        <v>2018</v>
      </c>
      <c r="E47" s="128" t="s">
        <v>2315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2338</v>
      </c>
      <c r="B48" t="s">
        <v>2339</v>
      </c>
      <c r="C48" t="s">
        <v>2316</v>
      </c>
      <c r="D48">
        <v>2019</v>
      </c>
      <c r="E48" s="128" t="s">
        <v>2315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2335</v>
      </c>
      <c r="B49" t="s">
        <v>2340</v>
      </c>
      <c r="C49" t="s">
        <v>2314</v>
      </c>
      <c r="D49">
        <v>2017</v>
      </c>
      <c r="E49" s="128" t="s">
        <v>2315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2335</v>
      </c>
      <c r="B50" t="s">
        <v>2340</v>
      </c>
      <c r="C50" t="s">
        <v>2316</v>
      </c>
      <c r="D50">
        <v>2018</v>
      </c>
      <c r="E50" s="128" t="s">
        <v>2315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2335</v>
      </c>
      <c r="B51" t="s">
        <v>2340</v>
      </c>
      <c r="C51" t="s">
        <v>2316</v>
      </c>
      <c r="D51">
        <v>2019</v>
      </c>
      <c r="E51" s="128" t="s">
        <v>2315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2335</v>
      </c>
      <c r="B52" t="s">
        <v>2341</v>
      </c>
      <c r="C52" t="s">
        <v>2314</v>
      </c>
      <c r="D52">
        <v>2016</v>
      </c>
      <c r="E52" s="128" t="s">
        <v>2315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2335</v>
      </c>
      <c r="B53" t="s">
        <v>2341</v>
      </c>
      <c r="C53" t="s">
        <v>2314</v>
      </c>
      <c r="D53">
        <v>2017</v>
      </c>
      <c r="E53" s="128" t="s">
        <v>2315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2335</v>
      </c>
      <c r="B54" t="s">
        <v>2341</v>
      </c>
      <c r="C54" t="s">
        <v>2316</v>
      </c>
      <c r="D54">
        <v>2018</v>
      </c>
      <c r="E54" s="128" t="s">
        <v>2315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2330</v>
      </c>
      <c r="B55" t="s">
        <v>2342</v>
      </c>
      <c r="C55" t="s">
        <v>2314</v>
      </c>
      <c r="D55">
        <v>2017</v>
      </c>
      <c r="E55" s="128" t="s">
        <v>2315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2330</v>
      </c>
      <c r="B56" t="s">
        <v>2342</v>
      </c>
      <c r="C56" t="s">
        <v>2316</v>
      </c>
      <c r="D56">
        <v>2018</v>
      </c>
      <c r="E56" s="128" t="s">
        <v>2315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2330</v>
      </c>
      <c r="B57" t="s">
        <v>2342</v>
      </c>
      <c r="C57" t="s">
        <v>2316</v>
      </c>
      <c r="D57">
        <v>2019</v>
      </c>
      <c r="E57" s="128" t="s">
        <v>2315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2330</v>
      </c>
      <c r="B58" t="s">
        <v>2343</v>
      </c>
      <c r="C58" t="s">
        <v>2314</v>
      </c>
      <c r="D58">
        <v>2016</v>
      </c>
      <c r="E58" s="128" t="s">
        <v>2315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2330</v>
      </c>
      <c r="B59" t="s">
        <v>2343</v>
      </c>
      <c r="C59" t="s">
        <v>2314</v>
      </c>
      <c r="D59">
        <v>2017</v>
      </c>
      <c r="E59" s="128" t="s">
        <v>2315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2330</v>
      </c>
      <c r="B60" t="s">
        <v>2343</v>
      </c>
      <c r="C60" t="s">
        <v>2316</v>
      </c>
      <c r="D60">
        <v>2018</v>
      </c>
      <c r="E60" s="128" t="s">
        <v>2315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2330</v>
      </c>
      <c r="B61" t="s">
        <v>2343</v>
      </c>
      <c r="C61" t="s">
        <v>2316</v>
      </c>
      <c r="D61">
        <v>2019</v>
      </c>
      <c r="E61" s="128" t="s">
        <v>2315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2330</v>
      </c>
      <c r="B62" t="s">
        <v>2330</v>
      </c>
      <c r="C62" t="s">
        <v>2314</v>
      </c>
      <c r="D62">
        <v>2015</v>
      </c>
      <c r="E62" s="128" t="s">
        <v>2315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2330</v>
      </c>
      <c r="B63" t="s">
        <v>2330</v>
      </c>
      <c r="C63" t="s">
        <v>2314</v>
      </c>
      <c r="D63">
        <v>2016</v>
      </c>
      <c r="E63" s="128" t="s">
        <v>2315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2330</v>
      </c>
      <c r="B64" t="s">
        <v>2330</v>
      </c>
      <c r="C64" t="s">
        <v>2314</v>
      </c>
      <c r="D64">
        <v>2017</v>
      </c>
      <c r="E64" s="128" t="s">
        <v>2315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2330</v>
      </c>
      <c r="B65" t="s">
        <v>2330</v>
      </c>
      <c r="C65" t="s">
        <v>2316</v>
      </c>
      <c r="D65">
        <v>2018</v>
      </c>
      <c r="E65" s="128" t="s">
        <v>2315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2330</v>
      </c>
      <c r="B66" t="s">
        <v>2330</v>
      </c>
      <c r="C66" t="s">
        <v>2316</v>
      </c>
      <c r="D66">
        <v>2019</v>
      </c>
      <c r="E66" s="128" t="s">
        <v>2315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2330</v>
      </c>
      <c r="B67" t="s">
        <v>2344</v>
      </c>
      <c r="C67" t="s">
        <v>2314</v>
      </c>
      <c r="D67">
        <v>2015</v>
      </c>
      <c r="E67" s="128" t="s">
        <v>2315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2330</v>
      </c>
      <c r="B68" t="s">
        <v>2344</v>
      </c>
      <c r="C68" t="s">
        <v>2314</v>
      </c>
      <c r="D68">
        <v>2016</v>
      </c>
      <c r="E68" s="128" t="s">
        <v>2315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2330</v>
      </c>
      <c r="B69" t="s">
        <v>2344</v>
      </c>
      <c r="C69" t="s">
        <v>2314</v>
      </c>
      <c r="D69">
        <v>2017</v>
      </c>
      <c r="E69" s="128" t="s">
        <v>2315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2330</v>
      </c>
      <c r="B70" t="s">
        <v>2344</v>
      </c>
      <c r="C70" t="s">
        <v>2316</v>
      </c>
      <c r="D70">
        <v>2018</v>
      </c>
      <c r="E70" s="128" t="s">
        <v>2315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2330</v>
      </c>
      <c r="B71" t="s">
        <v>2344</v>
      </c>
      <c r="C71" t="s">
        <v>2316</v>
      </c>
      <c r="D71">
        <v>2019</v>
      </c>
      <c r="E71" s="128" t="s">
        <v>2315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2317</v>
      </c>
      <c r="B72" t="s">
        <v>2345</v>
      </c>
      <c r="C72" t="s">
        <v>2320</v>
      </c>
      <c r="D72">
        <v>2018</v>
      </c>
      <c r="E72" s="128" t="s">
        <v>2315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2317</v>
      </c>
      <c r="B73" t="s">
        <v>2345</v>
      </c>
      <c r="C73" t="s">
        <v>2320</v>
      </c>
      <c r="D73">
        <v>2019</v>
      </c>
      <c r="E73" s="128" t="s">
        <v>2315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2321</v>
      </c>
      <c r="B74" t="s">
        <v>2346</v>
      </c>
      <c r="C74" t="s">
        <v>2323</v>
      </c>
      <c r="D74">
        <v>2016</v>
      </c>
      <c r="E74" s="128" t="s">
        <v>2315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2321</v>
      </c>
      <c r="B75" t="s">
        <v>2346</v>
      </c>
      <c r="C75" t="s">
        <v>2323</v>
      </c>
      <c r="D75">
        <v>2017</v>
      </c>
      <c r="E75" s="128" t="s">
        <v>2315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2321</v>
      </c>
      <c r="B76" t="s">
        <v>2346</v>
      </c>
      <c r="C76" t="s">
        <v>2324</v>
      </c>
      <c r="D76">
        <v>2018</v>
      </c>
      <c r="E76" s="128" t="s">
        <v>2315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2321</v>
      </c>
      <c r="B77" t="s">
        <v>2346</v>
      </c>
      <c r="C77" t="s">
        <v>2324</v>
      </c>
      <c r="D77">
        <v>2019</v>
      </c>
      <c r="E77" s="128" t="s">
        <v>2315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2326</v>
      </c>
      <c r="B78" t="s">
        <v>2347</v>
      </c>
      <c r="C78" t="s">
        <v>2314</v>
      </c>
      <c r="D78">
        <v>2015</v>
      </c>
      <c r="E78" s="128" t="s">
        <v>2315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2326</v>
      </c>
      <c r="B79" t="s">
        <v>2347</v>
      </c>
      <c r="C79" t="s">
        <v>2314</v>
      </c>
      <c r="D79">
        <v>2016</v>
      </c>
      <c r="E79" s="128" t="s">
        <v>2315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2326</v>
      </c>
      <c r="B80" t="s">
        <v>2347</v>
      </c>
      <c r="C80" t="s">
        <v>2314</v>
      </c>
      <c r="D80">
        <v>2017</v>
      </c>
      <c r="E80" s="128" t="s">
        <v>2315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2326</v>
      </c>
      <c r="B81" t="s">
        <v>2347</v>
      </c>
      <c r="C81" t="s">
        <v>2316</v>
      </c>
      <c r="D81">
        <v>2018</v>
      </c>
      <c r="E81" s="128" t="s">
        <v>2315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2326</v>
      </c>
      <c r="B82" t="s">
        <v>2347</v>
      </c>
      <c r="C82" t="s">
        <v>2316</v>
      </c>
      <c r="D82">
        <v>2019</v>
      </c>
      <c r="E82" s="128" t="s">
        <v>2315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2330</v>
      </c>
      <c r="B83" t="s">
        <v>2348</v>
      </c>
      <c r="C83" t="s">
        <v>2314</v>
      </c>
      <c r="D83">
        <v>2015</v>
      </c>
      <c r="E83" s="128" t="s">
        <v>2315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2330</v>
      </c>
      <c r="B84" t="s">
        <v>2348</v>
      </c>
      <c r="C84" t="s">
        <v>2314</v>
      </c>
      <c r="D84">
        <v>2016</v>
      </c>
      <c r="E84" s="128" t="s">
        <v>2315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2330</v>
      </c>
      <c r="B85" t="s">
        <v>2348</v>
      </c>
      <c r="C85" t="s">
        <v>2314</v>
      </c>
      <c r="D85">
        <v>2017</v>
      </c>
      <c r="E85" s="128" t="s">
        <v>2315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2330</v>
      </c>
      <c r="B86" t="s">
        <v>2348</v>
      </c>
      <c r="C86" t="s">
        <v>2316</v>
      </c>
      <c r="D86">
        <v>2018</v>
      </c>
      <c r="E86" s="128" t="s">
        <v>2315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2330</v>
      </c>
      <c r="B87" t="s">
        <v>2349</v>
      </c>
      <c r="C87" t="s">
        <v>2314</v>
      </c>
      <c r="D87">
        <v>2017</v>
      </c>
      <c r="E87" s="128" t="s">
        <v>2315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2330</v>
      </c>
      <c r="B88" t="s">
        <v>2349</v>
      </c>
      <c r="C88" t="s">
        <v>2316</v>
      </c>
      <c r="D88">
        <v>2018</v>
      </c>
      <c r="E88" s="128" t="s">
        <v>2315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2330</v>
      </c>
      <c r="B89" t="s">
        <v>2349</v>
      </c>
      <c r="C89" t="s">
        <v>2316</v>
      </c>
      <c r="D89">
        <v>2019</v>
      </c>
      <c r="E89" s="128" t="s">
        <v>2315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2312</v>
      </c>
      <c r="B90" t="s">
        <v>2350</v>
      </c>
      <c r="C90" t="s">
        <v>2314</v>
      </c>
      <c r="D90">
        <v>2015</v>
      </c>
      <c r="E90" s="128" t="s">
        <v>2315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2312</v>
      </c>
      <c r="B91" t="s">
        <v>2350</v>
      </c>
      <c r="C91" t="s">
        <v>2314</v>
      </c>
      <c r="D91">
        <v>2016</v>
      </c>
      <c r="E91" s="128" t="s">
        <v>2315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2312</v>
      </c>
      <c r="B92" t="s">
        <v>2350</v>
      </c>
      <c r="C92" t="s">
        <v>2314</v>
      </c>
      <c r="D92">
        <v>2017</v>
      </c>
      <c r="E92" s="128" t="s">
        <v>2315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2312</v>
      </c>
      <c r="B93" t="s">
        <v>2350</v>
      </c>
      <c r="C93" t="s">
        <v>2316</v>
      </c>
      <c r="D93">
        <v>2018</v>
      </c>
      <c r="E93" s="128" t="s">
        <v>2315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2312</v>
      </c>
      <c r="B94" t="s">
        <v>2350</v>
      </c>
      <c r="C94" t="s">
        <v>2316</v>
      </c>
      <c r="D94">
        <v>2019</v>
      </c>
      <c r="E94" s="128" t="s">
        <v>2315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2321</v>
      </c>
      <c r="B95" t="s">
        <v>2351</v>
      </c>
      <c r="C95" t="s">
        <v>2323</v>
      </c>
      <c r="D95">
        <v>2017</v>
      </c>
      <c r="E95" s="128" t="s">
        <v>2315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2321</v>
      </c>
      <c r="B96" t="s">
        <v>2351</v>
      </c>
      <c r="C96" t="s">
        <v>2324</v>
      </c>
      <c r="D96">
        <v>2018</v>
      </c>
      <c r="E96" s="128" t="s">
        <v>2315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2321</v>
      </c>
      <c r="B97" t="s">
        <v>2351</v>
      </c>
      <c r="C97" t="s">
        <v>2324</v>
      </c>
      <c r="D97">
        <v>2019</v>
      </c>
      <c r="E97" s="128" t="s">
        <v>2315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2330</v>
      </c>
      <c r="B98" t="s">
        <v>2352</v>
      </c>
      <c r="C98" t="s">
        <v>2314</v>
      </c>
      <c r="D98">
        <v>2017</v>
      </c>
      <c r="E98" s="128" t="s">
        <v>2315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2330</v>
      </c>
      <c r="B99" t="s">
        <v>2352</v>
      </c>
      <c r="C99" t="s">
        <v>2316</v>
      </c>
      <c r="D99">
        <v>2018</v>
      </c>
      <c r="E99" s="128" t="s">
        <v>2315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2330</v>
      </c>
      <c r="B100" t="s">
        <v>2352</v>
      </c>
      <c r="C100" t="s">
        <v>2316</v>
      </c>
      <c r="D100">
        <v>2019</v>
      </c>
      <c r="E100" s="128" t="s">
        <v>2315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2338</v>
      </c>
      <c r="B101" t="s">
        <v>2353</v>
      </c>
      <c r="C101" t="s">
        <v>2314</v>
      </c>
      <c r="D101">
        <v>2015</v>
      </c>
      <c r="E101" s="128" t="s">
        <v>2315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2338</v>
      </c>
      <c r="B102" t="s">
        <v>2353</v>
      </c>
      <c r="C102" t="s">
        <v>2314</v>
      </c>
      <c r="D102">
        <v>2016</v>
      </c>
      <c r="E102" s="128" t="s">
        <v>2315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2338</v>
      </c>
      <c r="B103" t="s">
        <v>2353</v>
      </c>
      <c r="C103" t="s">
        <v>2314</v>
      </c>
      <c r="D103">
        <v>2017</v>
      </c>
      <c r="E103" s="128" t="s">
        <v>2315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2338</v>
      </c>
      <c r="B104" t="s">
        <v>2353</v>
      </c>
      <c r="C104" t="s">
        <v>2316</v>
      </c>
      <c r="D104">
        <v>2018</v>
      </c>
      <c r="E104" s="128" t="s">
        <v>2315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2338</v>
      </c>
      <c r="B105" t="s">
        <v>2353</v>
      </c>
      <c r="C105" t="s">
        <v>2316</v>
      </c>
      <c r="D105">
        <v>2019</v>
      </c>
      <c r="E105" s="128" t="s">
        <v>2315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2321</v>
      </c>
      <c r="B106" t="s">
        <v>2354</v>
      </c>
      <c r="C106" t="s">
        <v>2324</v>
      </c>
      <c r="D106">
        <v>2018</v>
      </c>
      <c r="E106" s="128" t="s">
        <v>2315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2321</v>
      </c>
      <c r="B107" t="s">
        <v>2354</v>
      </c>
      <c r="C107" t="s">
        <v>2324</v>
      </c>
      <c r="D107">
        <v>2019</v>
      </c>
      <c r="E107" s="128" t="s">
        <v>2315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2335</v>
      </c>
      <c r="B108" t="s">
        <v>2355</v>
      </c>
      <c r="C108" t="s">
        <v>2314</v>
      </c>
      <c r="D108">
        <v>2015</v>
      </c>
      <c r="E108" s="128" t="s">
        <v>2315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2335</v>
      </c>
      <c r="B109" t="s">
        <v>2355</v>
      </c>
      <c r="C109" t="s">
        <v>2314</v>
      </c>
      <c r="D109">
        <v>2016</v>
      </c>
      <c r="E109" s="128" t="s">
        <v>2315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2335</v>
      </c>
      <c r="B110" t="s">
        <v>2355</v>
      </c>
      <c r="C110" t="s">
        <v>2314</v>
      </c>
      <c r="D110">
        <v>2017</v>
      </c>
      <c r="E110" s="128" t="s">
        <v>2315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2335</v>
      </c>
      <c r="B111" t="s">
        <v>2355</v>
      </c>
      <c r="C111" t="s">
        <v>2316</v>
      </c>
      <c r="D111">
        <v>2018</v>
      </c>
      <c r="E111" s="128" t="s">
        <v>2315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2335</v>
      </c>
      <c r="B112" t="s">
        <v>2355</v>
      </c>
      <c r="C112" t="s">
        <v>2316</v>
      </c>
      <c r="D112">
        <v>2019</v>
      </c>
      <c r="E112" s="128" t="s">
        <v>2315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2317</v>
      </c>
      <c r="B113" t="s">
        <v>2356</v>
      </c>
      <c r="C113" t="s">
        <v>2319</v>
      </c>
      <c r="D113">
        <v>2016</v>
      </c>
      <c r="E113" s="128" t="s">
        <v>2315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2317</v>
      </c>
      <c r="B114" t="s">
        <v>2356</v>
      </c>
      <c r="C114" t="s">
        <v>2319</v>
      </c>
      <c r="D114">
        <v>2017</v>
      </c>
      <c r="E114" s="128" t="s">
        <v>2315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2317</v>
      </c>
      <c r="B115" t="s">
        <v>2356</v>
      </c>
      <c r="C115" t="s">
        <v>2320</v>
      </c>
      <c r="D115">
        <v>2018</v>
      </c>
      <c r="E115" s="128" t="s">
        <v>2315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2317</v>
      </c>
      <c r="B116" t="s">
        <v>2356</v>
      </c>
      <c r="C116" t="s">
        <v>2320</v>
      </c>
      <c r="D116">
        <v>2019</v>
      </c>
      <c r="E116" s="128" t="s">
        <v>2315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2338</v>
      </c>
      <c r="B117" t="s">
        <v>2357</v>
      </c>
      <c r="C117" t="s">
        <v>2314</v>
      </c>
      <c r="D117">
        <v>2017</v>
      </c>
      <c r="E117" s="128" t="s">
        <v>2315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2338</v>
      </c>
      <c r="B118" t="s">
        <v>2357</v>
      </c>
      <c r="C118" t="s">
        <v>2316</v>
      </c>
      <c r="D118">
        <v>2018</v>
      </c>
      <c r="E118" s="128" t="s">
        <v>2315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2317</v>
      </c>
      <c r="B119" t="s">
        <v>2358</v>
      </c>
      <c r="C119" t="s">
        <v>2319</v>
      </c>
      <c r="D119">
        <v>2016</v>
      </c>
      <c r="E119" s="128" t="s">
        <v>2315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2317</v>
      </c>
      <c r="B120" t="s">
        <v>2358</v>
      </c>
      <c r="C120" t="s">
        <v>2319</v>
      </c>
      <c r="D120">
        <v>2017</v>
      </c>
      <c r="E120" s="128" t="s">
        <v>2315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2317</v>
      </c>
      <c r="B121" t="s">
        <v>2358</v>
      </c>
      <c r="C121" t="s">
        <v>2320</v>
      </c>
      <c r="D121">
        <v>2018</v>
      </c>
      <c r="E121" s="128" t="s">
        <v>2315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2317</v>
      </c>
      <c r="B122" t="s">
        <v>2358</v>
      </c>
      <c r="C122" t="s">
        <v>2320</v>
      </c>
      <c r="D122">
        <v>2019</v>
      </c>
      <c r="E122" s="128" t="s">
        <v>2315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2328</v>
      </c>
      <c r="B123" t="s">
        <v>2328</v>
      </c>
      <c r="C123" t="s">
        <v>2359</v>
      </c>
      <c r="D123">
        <v>2014</v>
      </c>
      <c r="E123" s="128" t="s">
        <v>2315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2328</v>
      </c>
      <c r="B124" t="s">
        <v>2328</v>
      </c>
      <c r="C124" t="s">
        <v>2359</v>
      </c>
      <c r="D124">
        <v>2015</v>
      </c>
      <c r="E124" s="128" t="s">
        <v>2315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2328</v>
      </c>
      <c r="B125" t="s">
        <v>2328</v>
      </c>
      <c r="C125" t="s">
        <v>2323</v>
      </c>
      <c r="D125">
        <v>2016</v>
      </c>
      <c r="E125" s="128" t="s">
        <v>2315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2328</v>
      </c>
      <c r="B126" t="s">
        <v>2328</v>
      </c>
      <c r="C126" t="s">
        <v>2323</v>
      </c>
      <c r="D126">
        <v>2017</v>
      </c>
      <c r="E126" s="128" t="s">
        <v>2315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2328</v>
      </c>
      <c r="B127" t="s">
        <v>2328</v>
      </c>
      <c r="C127" t="s">
        <v>2324</v>
      </c>
      <c r="D127">
        <v>2018</v>
      </c>
      <c r="E127" s="128" t="s">
        <v>2315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2328</v>
      </c>
      <c r="B128" t="s">
        <v>2328</v>
      </c>
      <c r="C128" t="s">
        <v>2324</v>
      </c>
      <c r="D128">
        <v>2019</v>
      </c>
      <c r="E128" s="128" t="s">
        <v>2315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2328</v>
      </c>
      <c r="B129" t="s">
        <v>2360</v>
      </c>
      <c r="C129" t="s">
        <v>2359</v>
      </c>
      <c r="D129">
        <v>2015</v>
      </c>
      <c r="E129" s="128" t="s">
        <v>2315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2328</v>
      </c>
      <c r="B130" t="s">
        <v>2360</v>
      </c>
      <c r="C130" t="s">
        <v>2323</v>
      </c>
      <c r="D130">
        <v>2016</v>
      </c>
      <c r="E130" s="128" t="s">
        <v>2315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2328</v>
      </c>
      <c r="B131" t="s">
        <v>2360</v>
      </c>
      <c r="C131" t="s">
        <v>2323</v>
      </c>
      <c r="D131">
        <v>2017</v>
      </c>
      <c r="E131" s="128" t="s">
        <v>2315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2328</v>
      </c>
      <c r="B132" t="s">
        <v>2360</v>
      </c>
      <c r="C132" t="s">
        <v>2324</v>
      </c>
      <c r="D132">
        <v>2018</v>
      </c>
      <c r="E132" s="128" t="s">
        <v>2315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2328</v>
      </c>
      <c r="B133" t="s">
        <v>2360</v>
      </c>
      <c r="C133" t="s">
        <v>2324</v>
      </c>
      <c r="D133">
        <v>2019</v>
      </c>
      <c r="E133" s="128" t="s">
        <v>2315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2338</v>
      </c>
      <c r="B134" t="s">
        <v>2361</v>
      </c>
      <c r="C134" t="s">
        <v>2316</v>
      </c>
      <c r="D134">
        <v>2018</v>
      </c>
      <c r="E134" s="128" t="s">
        <v>2315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2338</v>
      </c>
      <c r="B135" t="s">
        <v>2361</v>
      </c>
      <c r="C135" t="s">
        <v>2316</v>
      </c>
      <c r="D135">
        <v>2019</v>
      </c>
      <c r="E135" s="128" t="s">
        <v>2315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2312</v>
      </c>
      <c r="B136" t="s">
        <v>2362</v>
      </c>
      <c r="C136" t="s">
        <v>2316</v>
      </c>
      <c r="D136">
        <v>2018</v>
      </c>
      <c r="E136" s="128" t="s">
        <v>2315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2312</v>
      </c>
      <c r="B137" t="s">
        <v>2362</v>
      </c>
      <c r="C137" t="s">
        <v>2316</v>
      </c>
      <c r="D137">
        <v>2019</v>
      </c>
      <c r="E137" s="128" t="s">
        <v>2315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2312</v>
      </c>
      <c r="B138" t="s">
        <v>2363</v>
      </c>
      <c r="C138" t="s">
        <v>2314</v>
      </c>
      <c r="D138">
        <v>2016</v>
      </c>
      <c r="E138" s="128" t="s">
        <v>2315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2312</v>
      </c>
      <c r="B139" t="s">
        <v>2363</v>
      </c>
      <c r="C139" t="s">
        <v>2314</v>
      </c>
      <c r="D139">
        <v>2017</v>
      </c>
      <c r="E139" s="128" t="s">
        <v>2315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2312</v>
      </c>
      <c r="B140" t="s">
        <v>2363</v>
      </c>
      <c r="C140" t="s">
        <v>2316</v>
      </c>
      <c r="D140">
        <v>2019</v>
      </c>
      <c r="E140" s="128" t="s">
        <v>2315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2330</v>
      </c>
      <c r="B141" t="s">
        <v>2364</v>
      </c>
      <c r="C141" t="s">
        <v>2314</v>
      </c>
      <c r="D141">
        <v>2017</v>
      </c>
      <c r="E141" s="128" t="s">
        <v>2315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2317</v>
      </c>
      <c r="B142" t="s">
        <v>2317</v>
      </c>
      <c r="C142" t="s">
        <v>2319</v>
      </c>
      <c r="D142">
        <v>2017</v>
      </c>
      <c r="E142" s="128" t="s">
        <v>2315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2317</v>
      </c>
      <c r="B143" t="s">
        <v>2317</v>
      </c>
      <c r="C143" t="s">
        <v>2320</v>
      </c>
      <c r="D143">
        <v>2018</v>
      </c>
      <c r="E143" s="128" t="s">
        <v>2315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2317</v>
      </c>
      <c r="B144" t="s">
        <v>2317</v>
      </c>
      <c r="C144" t="s">
        <v>2320</v>
      </c>
      <c r="D144">
        <v>2019</v>
      </c>
      <c r="E144" s="128" t="s">
        <v>2315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2317</v>
      </c>
      <c r="B145" t="s">
        <v>2365</v>
      </c>
      <c r="C145" t="s">
        <v>2319</v>
      </c>
      <c r="D145">
        <v>2016</v>
      </c>
      <c r="E145" s="128" t="s">
        <v>2315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2317</v>
      </c>
      <c r="B146" t="s">
        <v>2365</v>
      </c>
      <c r="C146" t="s">
        <v>2319</v>
      </c>
      <c r="D146">
        <v>2017</v>
      </c>
      <c r="E146" s="128" t="s">
        <v>2315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2317</v>
      </c>
      <c r="B147" t="s">
        <v>2365</v>
      </c>
      <c r="C147" t="s">
        <v>2320</v>
      </c>
      <c r="D147">
        <v>2018</v>
      </c>
      <c r="E147" s="128" t="s">
        <v>2315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2317</v>
      </c>
      <c r="B148" t="s">
        <v>2365</v>
      </c>
      <c r="C148" t="s">
        <v>2320</v>
      </c>
      <c r="D148">
        <v>2019</v>
      </c>
      <c r="E148" s="128" t="s">
        <v>2315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2326</v>
      </c>
      <c r="B149" t="s">
        <v>2366</v>
      </c>
      <c r="C149" t="s">
        <v>2314</v>
      </c>
      <c r="D149">
        <v>2015</v>
      </c>
      <c r="E149" s="128" t="s">
        <v>2315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2326</v>
      </c>
      <c r="B150" t="s">
        <v>2366</v>
      </c>
      <c r="C150" t="s">
        <v>2314</v>
      </c>
      <c r="D150">
        <v>2016</v>
      </c>
      <c r="E150" s="128" t="s">
        <v>2315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2326</v>
      </c>
      <c r="B151" t="s">
        <v>2366</v>
      </c>
      <c r="C151" t="s">
        <v>2314</v>
      </c>
      <c r="D151">
        <v>2017</v>
      </c>
      <c r="E151" s="128" t="s">
        <v>2315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2326</v>
      </c>
      <c r="B152" t="s">
        <v>2366</v>
      </c>
      <c r="C152" t="s">
        <v>2316</v>
      </c>
      <c r="D152">
        <v>2018</v>
      </c>
      <c r="E152" s="128" t="s">
        <v>2315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2326</v>
      </c>
      <c r="B153" t="s">
        <v>2366</v>
      </c>
      <c r="C153" t="s">
        <v>2316</v>
      </c>
      <c r="D153">
        <v>2019</v>
      </c>
      <c r="E153" s="128" t="s">
        <v>2315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2326</v>
      </c>
      <c r="B154" t="s">
        <v>2367</v>
      </c>
      <c r="C154" t="s">
        <v>2316</v>
      </c>
      <c r="D154">
        <v>2018</v>
      </c>
      <c r="E154" s="128" t="s">
        <v>2315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2326</v>
      </c>
      <c r="B155" t="s">
        <v>2367</v>
      </c>
      <c r="C155" t="s">
        <v>2316</v>
      </c>
      <c r="D155">
        <v>2019</v>
      </c>
      <c r="E155" s="128" t="s">
        <v>2315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2326</v>
      </c>
      <c r="B156" t="s">
        <v>2368</v>
      </c>
      <c r="C156" t="s">
        <v>2314</v>
      </c>
      <c r="D156">
        <v>2016</v>
      </c>
      <c r="E156" s="128" t="s">
        <v>2315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2326</v>
      </c>
      <c r="B157" t="s">
        <v>2368</v>
      </c>
      <c r="C157" t="s">
        <v>2314</v>
      </c>
      <c r="D157">
        <v>2017</v>
      </c>
      <c r="E157" s="128" t="s">
        <v>2315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2326</v>
      </c>
      <c r="B158" t="s">
        <v>2368</v>
      </c>
      <c r="C158" t="s">
        <v>2316</v>
      </c>
      <c r="D158">
        <v>2018</v>
      </c>
      <c r="E158" s="128" t="s">
        <v>2315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2326</v>
      </c>
      <c r="B159" t="s">
        <v>2368</v>
      </c>
      <c r="C159" t="s">
        <v>2316</v>
      </c>
      <c r="D159">
        <v>2019</v>
      </c>
      <c r="E159" s="128" t="s">
        <v>2315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2330</v>
      </c>
      <c r="B160" t="s">
        <v>2369</v>
      </c>
      <c r="C160" t="s">
        <v>2314</v>
      </c>
      <c r="D160">
        <v>2017</v>
      </c>
      <c r="E160" s="128" t="s">
        <v>2315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2330</v>
      </c>
      <c r="B161" t="s">
        <v>2369</v>
      </c>
      <c r="C161" t="s">
        <v>2316</v>
      </c>
      <c r="D161">
        <v>2018</v>
      </c>
      <c r="E161" s="128" t="s">
        <v>2315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2330</v>
      </c>
      <c r="B162" t="s">
        <v>2369</v>
      </c>
      <c r="C162" t="s">
        <v>2316</v>
      </c>
      <c r="D162">
        <v>2019</v>
      </c>
      <c r="E162" s="128" t="s">
        <v>2315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2330</v>
      </c>
      <c r="B163" t="s">
        <v>2370</v>
      </c>
      <c r="C163" t="s">
        <v>2314</v>
      </c>
      <c r="D163">
        <v>2015</v>
      </c>
      <c r="E163" s="128" t="s">
        <v>2315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2330</v>
      </c>
      <c r="B164" t="s">
        <v>2370</v>
      </c>
      <c r="C164" t="s">
        <v>2314</v>
      </c>
      <c r="D164">
        <v>2016</v>
      </c>
      <c r="E164" s="128" t="s">
        <v>2315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2330</v>
      </c>
      <c r="B165" t="s">
        <v>2370</v>
      </c>
      <c r="C165" t="s">
        <v>2314</v>
      </c>
      <c r="D165">
        <v>2017</v>
      </c>
      <c r="E165" s="128" t="s">
        <v>2315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2330</v>
      </c>
      <c r="B166" t="s">
        <v>2370</v>
      </c>
      <c r="C166" t="s">
        <v>2316</v>
      </c>
      <c r="D166">
        <v>2018</v>
      </c>
      <c r="E166" s="128" t="s">
        <v>2315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2335</v>
      </c>
      <c r="B167" t="s">
        <v>2371</v>
      </c>
      <c r="C167" t="s">
        <v>2314</v>
      </c>
      <c r="D167">
        <v>2015</v>
      </c>
      <c r="E167" s="128" t="s">
        <v>2315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2335</v>
      </c>
      <c r="B168" t="s">
        <v>2371</v>
      </c>
      <c r="C168" t="s">
        <v>2314</v>
      </c>
      <c r="D168">
        <v>2016</v>
      </c>
      <c r="E168" s="128" t="s">
        <v>2315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2335</v>
      </c>
      <c r="B169" t="s">
        <v>2371</v>
      </c>
      <c r="C169" t="s">
        <v>2314</v>
      </c>
      <c r="D169">
        <v>2017</v>
      </c>
      <c r="E169" s="128" t="s">
        <v>2315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2335</v>
      </c>
      <c r="B170" t="s">
        <v>2371</v>
      </c>
      <c r="C170" t="s">
        <v>2316</v>
      </c>
      <c r="D170">
        <v>2018</v>
      </c>
      <c r="E170" s="128" t="s">
        <v>2315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2335</v>
      </c>
      <c r="B171" t="s">
        <v>2371</v>
      </c>
      <c r="C171" t="s">
        <v>2316</v>
      </c>
      <c r="D171">
        <v>2019</v>
      </c>
      <c r="E171" s="128" t="s">
        <v>2315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2330</v>
      </c>
      <c r="B172" t="s">
        <v>2372</v>
      </c>
      <c r="C172" t="s">
        <v>2314</v>
      </c>
      <c r="D172">
        <v>2015</v>
      </c>
      <c r="E172" s="128" t="s">
        <v>2315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2330</v>
      </c>
      <c r="B173" t="s">
        <v>2372</v>
      </c>
      <c r="C173" t="s">
        <v>2314</v>
      </c>
      <c r="D173">
        <v>2016</v>
      </c>
      <c r="E173" s="128" t="s">
        <v>2315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2330</v>
      </c>
      <c r="B174" t="s">
        <v>2372</v>
      </c>
      <c r="C174" t="s">
        <v>2314</v>
      </c>
      <c r="D174">
        <v>2017</v>
      </c>
      <c r="E174" s="128" t="s">
        <v>2315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2330</v>
      </c>
      <c r="B175" t="s">
        <v>2372</v>
      </c>
      <c r="C175" t="s">
        <v>2316</v>
      </c>
      <c r="D175">
        <v>2018</v>
      </c>
      <c r="E175" s="128" t="s">
        <v>2315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2330</v>
      </c>
      <c r="B176" t="s">
        <v>2372</v>
      </c>
      <c r="C176" t="s">
        <v>2316</v>
      </c>
      <c r="D176">
        <v>2019</v>
      </c>
      <c r="E176" s="128" t="s">
        <v>2315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2338</v>
      </c>
      <c r="B177" t="s">
        <v>2373</v>
      </c>
      <c r="C177" t="s">
        <v>2316</v>
      </c>
      <c r="D177">
        <v>2018</v>
      </c>
      <c r="E177" s="128" t="s">
        <v>2315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2338</v>
      </c>
      <c r="B178" t="s">
        <v>2373</v>
      </c>
      <c r="C178" t="s">
        <v>2316</v>
      </c>
      <c r="D178">
        <v>2019</v>
      </c>
      <c r="E178" s="128" t="s">
        <v>2315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2326</v>
      </c>
      <c r="B179" t="s">
        <v>2374</v>
      </c>
      <c r="C179" t="s">
        <v>2314</v>
      </c>
      <c r="D179">
        <v>2015</v>
      </c>
      <c r="E179" s="128" t="s">
        <v>2315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2326</v>
      </c>
      <c r="B180" t="s">
        <v>2374</v>
      </c>
      <c r="C180" t="s">
        <v>2314</v>
      </c>
      <c r="D180">
        <v>2016</v>
      </c>
      <c r="E180" s="128" t="s">
        <v>2315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2326</v>
      </c>
      <c r="B181" t="s">
        <v>2374</v>
      </c>
      <c r="C181" t="s">
        <v>2314</v>
      </c>
      <c r="D181">
        <v>2017</v>
      </c>
      <c r="E181" s="128" t="s">
        <v>2315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2326</v>
      </c>
      <c r="B182" t="s">
        <v>2374</v>
      </c>
      <c r="C182" t="s">
        <v>2316</v>
      </c>
      <c r="D182">
        <v>2018</v>
      </c>
      <c r="E182" s="128" t="s">
        <v>2315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2326</v>
      </c>
      <c r="B183" t="s">
        <v>2374</v>
      </c>
      <c r="C183" t="s">
        <v>2316</v>
      </c>
      <c r="D183">
        <v>2019</v>
      </c>
      <c r="E183" s="128" t="s">
        <v>2315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2330</v>
      </c>
      <c r="B184" t="s">
        <v>2338</v>
      </c>
      <c r="C184" t="s">
        <v>2316</v>
      </c>
      <c r="D184">
        <v>2018</v>
      </c>
      <c r="E184" s="128" t="s">
        <v>2315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2330</v>
      </c>
      <c r="B185" t="s">
        <v>2338</v>
      </c>
      <c r="C185" t="s">
        <v>2316</v>
      </c>
      <c r="D185">
        <v>2019</v>
      </c>
      <c r="E185" s="128" t="s">
        <v>2315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2338</v>
      </c>
      <c r="B186" t="s">
        <v>2375</v>
      </c>
      <c r="C186" t="s">
        <v>2314</v>
      </c>
      <c r="D186">
        <v>2015</v>
      </c>
      <c r="E186" s="128" t="s">
        <v>2315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2338</v>
      </c>
      <c r="B187" t="s">
        <v>2375</v>
      </c>
      <c r="C187" t="s">
        <v>2314</v>
      </c>
      <c r="D187">
        <v>2016</v>
      </c>
      <c r="E187" s="128" t="s">
        <v>2315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2338</v>
      </c>
      <c r="B188" t="s">
        <v>2375</v>
      </c>
      <c r="C188" t="s">
        <v>2314</v>
      </c>
      <c r="D188">
        <v>2017</v>
      </c>
      <c r="E188" s="128" t="s">
        <v>2315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2338</v>
      </c>
      <c r="B189" t="s">
        <v>2375</v>
      </c>
      <c r="C189" t="s">
        <v>2316</v>
      </c>
      <c r="D189">
        <v>2018</v>
      </c>
      <c r="E189" s="128" t="s">
        <v>2315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2338</v>
      </c>
      <c r="B190" t="s">
        <v>2375</v>
      </c>
      <c r="C190" t="s">
        <v>2316</v>
      </c>
      <c r="D190">
        <v>2019</v>
      </c>
      <c r="E190" s="128" t="s">
        <v>2315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2330</v>
      </c>
      <c r="B191" t="s">
        <v>2376</v>
      </c>
      <c r="C191" t="s">
        <v>2314</v>
      </c>
      <c r="D191">
        <v>2016</v>
      </c>
      <c r="E191" s="128" t="s">
        <v>2315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2330</v>
      </c>
      <c r="B192" t="s">
        <v>2376</v>
      </c>
      <c r="C192" t="s">
        <v>2316</v>
      </c>
      <c r="D192">
        <v>2018</v>
      </c>
      <c r="E192" s="128" t="s">
        <v>2315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2330</v>
      </c>
      <c r="B193" t="s">
        <v>2376</v>
      </c>
      <c r="C193" t="s">
        <v>2316</v>
      </c>
      <c r="D193">
        <v>2019</v>
      </c>
      <c r="E193" s="128" t="s">
        <v>2315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2330</v>
      </c>
      <c r="B194" t="s">
        <v>2377</v>
      </c>
      <c r="C194" t="s">
        <v>2314</v>
      </c>
      <c r="D194">
        <v>2015</v>
      </c>
      <c r="E194" s="128" t="s">
        <v>2315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2330</v>
      </c>
      <c r="B195" t="s">
        <v>2377</v>
      </c>
      <c r="C195" t="s">
        <v>2314</v>
      </c>
      <c r="D195">
        <v>2016</v>
      </c>
      <c r="E195" s="128" t="s">
        <v>2315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2330</v>
      </c>
      <c r="B196" t="s">
        <v>2377</v>
      </c>
      <c r="C196" t="s">
        <v>2314</v>
      </c>
      <c r="D196">
        <v>2017</v>
      </c>
      <c r="E196" s="128" t="s">
        <v>2315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2330</v>
      </c>
      <c r="B197" t="s">
        <v>2377</v>
      </c>
      <c r="C197" t="s">
        <v>2316</v>
      </c>
      <c r="D197">
        <v>2018</v>
      </c>
      <c r="E197" s="128" t="s">
        <v>2315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2330</v>
      </c>
      <c r="B198" t="s">
        <v>2377</v>
      </c>
      <c r="C198" t="s">
        <v>2316</v>
      </c>
      <c r="D198">
        <v>2019</v>
      </c>
      <c r="E198" s="128" t="s">
        <v>2315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2326</v>
      </c>
      <c r="B199" t="s">
        <v>2378</v>
      </c>
      <c r="C199" t="s">
        <v>2314</v>
      </c>
      <c r="D199">
        <v>2015</v>
      </c>
      <c r="E199" s="128" t="s">
        <v>2315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2326</v>
      </c>
      <c r="B200" t="s">
        <v>2378</v>
      </c>
      <c r="C200" t="s">
        <v>2314</v>
      </c>
      <c r="D200">
        <v>2016</v>
      </c>
      <c r="E200" s="128" t="s">
        <v>2315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2326</v>
      </c>
      <c r="B201" t="s">
        <v>2378</v>
      </c>
      <c r="C201" t="s">
        <v>2314</v>
      </c>
      <c r="D201">
        <v>2017</v>
      </c>
      <c r="E201" s="128" t="s">
        <v>2315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2326</v>
      </c>
      <c r="B202" t="s">
        <v>2378</v>
      </c>
      <c r="C202" t="s">
        <v>2316</v>
      </c>
      <c r="D202">
        <v>2018</v>
      </c>
      <c r="E202" s="128" t="s">
        <v>2315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2326</v>
      </c>
      <c r="B203" t="s">
        <v>2378</v>
      </c>
      <c r="C203" t="s">
        <v>2316</v>
      </c>
      <c r="D203">
        <v>2019</v>
      </c>
      <c r="E203" s="128" t="s">
        <v>2315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2338</v>
      </c>
      <c r="B204" t="s">
        <v>2379</v>
      </c>
      <c r="C204" t="s">
        <v>2314</v>
      </c>
      <c r="D204">
        <v>2017</v>
      </c>
      <c r="E204" s="128" t="s">
        <v>2315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2338</v>
      </c>
      <c r="B205" t="s">
        <v>2379</v>
      </c>
      <c r="C205" t="s">
        <v>2316</v>
      </c>
      <c r="D205">
        <v>2018</v>
      </c>
      <c r="E205" s="128" t="s">
        <v>2315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2338</v>
      </c>
      <c r="B206" t="s">
        <v>2379</v>
      </c>
      <c r="C206" t="s">
        <v>2316</v>
      </c>
      <c r="D206">
        <v>2019</v>
      </c>
      <c r="E206" s="128" t="s">
        <v>2315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2312</v>
      </c>
      <c r="B207" t="s">
        <v>2380</v>
      </c>
      <c r="C207" t="s">
        <v>2314</v>
      </c>
      <c r="D207">
        <v>2015</v>
      </c>
      <c r="E207" s="128" t="s">
        <v>2315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2312</v>
      </c>
      <c r="B208" t="s">
        <v>2380</v>
      </c>
      <c r="C208" t="s">
        <v>2314</v>
      </c>
      <c r="D208">
        <v>2016</v>
      </c>
      <c r="E208" s="128" t="s">
        <v>2315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2312</v>
      </c>
      <c r="B209" t="s">
        <v>2380</v>
      </c>
      <c r="C209" t="s">
        <v>2314</v>
      </c>
      <c r="D209">
        <v>2017</v>
      </c>
      <c r="E209" s="128" t="s">
        <v>2315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2312</v>
      </c>
      <c r="B210" t="s">
        <v>2380</v>
      </c>
      <c r="C210" t="s">
        <v>2316</v>
      </c>
      <c r="D210">
        <v>2018</v>
      </c>
      <c r="E210" s="128" t="s">
        <v>2315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2312</v>
      </c>
      <c r="B211" t="s">
        <v>2380</v>
      </c>
      <c r="C211" t="s">
        <v>2316</v>
      </c>
      <c r="D211">
        <v>2019</v>
      </c>
      <c r="E211" s="128" t="s">
        <v>2315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2312</v>
      </c>
      <c r="B212" t="s">
        <v>2381</v>
      </c>
      <c r="C212" t="s">
        <v>2316</v>
      </c>
      <c r="D212">
        <v>2018</v>
      </c>
      <c r="E212" s="128" t="s">
        <v>2315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2312</v>
      </c>
      <c r="B213" t="s">
        <v>2381</v>
      </c>
      <c r="C213" t="s">
        <v>2316</v>
      </c>
      <c r="D213">
        <v>2019</v>
      </c>
      <c r="E213" s="128" t="s">
        <v>2315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2338</v>
      </c>
      <c r="B214" t="s">
        <v>2382</v>
      </c>
      <c r="C214" t="s">
        <v>2314</v>
      </c>
      <c r="D214">
        <v>2015</v>
      </c>
      <c r="E214" s="128" t="s">
        <v>2315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2338</v>
      </c>
      <c r="B215" t="s">
        <v>2382</v>
      </c>
      <c r="C215" t="s">
        <v>2314</v>
      </c>
      <c r="D215">
        <v>2016</v>
      </c>
      <c r="E215" s="128" t="s">
        <v>2315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2338</v>
      </c>
      <c r="B216" t="s">
        <v>2382</v>
      </c>
      <c r="C216" t="s">
        <v>2314</v>
      </c>
      <c r="D216">
        <v>2017</v>
      </c>
      <c r="E216" s="128" t="s">
        <v>2315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2338</v>
      </c>
      <c r="B217" t="s">
        <v>2382</v>
      </c>
      <c r="C217" t="s">
        <v>2316</v>
      </c>
      <c r="D217">
        <v>2018</v>
      </c>
      <c r="E217" s="128" t="s">
        <v>2315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2338</v>
      </c>
      <c r="B218" t="s">
        <v>2382</v>
      </c>
      <c r="C218" t="s">
        <v>2316</v>
      </c>
      <c r="D218">
        <v>2019</v>
      </c>
      <c r="E218" s="128" t="s">
        <v>2315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2335</v>
      </c>
      <c r="B219" t="s">
        <v>2335</v>
      </c>
      <c r="C219" t="s">
        <v>2314</v>
      </c>
      <c r="D219">
        <v>2015</v>
      </c>
      <c r="E219" s="128" t="s">
        <v>2315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2335</v>
      </c>
      <c r="B220" t="s">
        <v>2335</v>
      </c>
      <c r="C220" t="s">
        <v>2314</v>
      </c>
      <c r="D220">
        <v>2016</v>
      </c>
      <c r="E220" s="128" t="s">
        <v>2315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2335</v>
      </c>
      <c r="B221" t="s">
        <v>2335</v>
      </c>
      <c r="C221" t="s">
        <v>2314</v>
      </c>
      <c r="D221">
        <v>2017</v>
      </c>
      <c r="E221" s="128" t="s">
        <v>2315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2335</v>
      </c>
      <c r="B222" t="s">
        <v>2335</v>
      </c>
      <c r="C222" t="s">
        <v>2316</v>
      </c>
      <c r="D222">
        <v>2018</v>
      </c>
      <c r="E222" s="128" t="s">
        <v>2315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2335</v>
      </c>
      <c r="B223" t="s">
        <v>2335</v>
      </c>
      <c r="C223" t="s">
        <v>2316</v>
      </c>
      <c r="D223">
        <v>2019</v>
      </c>
      <c r="E223" s="128" t="s">
        <v>2315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2335</v>
      </c>
      <c r="B224" t="s">
        <v>2383</v>
      </c>
      <c r="C224" t="s">
        <v>2314</v>
      </c>
      <c r="D224">
        <v>2015</v>
      </c>
      <c r="E224" s="128" t="s">
        <v>2315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2335</v>
      </c>
      <c r="B225" t="s">
        <v>2383</v>
      </c>
      <c r="C225" t="s">
        <v>2314</v>
      </c>
      <c r="D225">
        <v>2016</v>
      </c>
      <c r="E225" s="128" t="s">
        <v>2315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2335</v>
      </c>
      <c r="B226" t="s">
        <v>2383</v>
      </c>
      <c r="C226" t="s">
        <v>2314</v>
      </c>
      <c r="D226">
        <v>2017</v>
      </c>
      <c r="E226" s="128" t="s">
        <v>2315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2335</v>
      </c>
      <c r="B227" t="s">
        <v>2383</v>
      </c>
      <c r="C227" t="s">
        <v>2316</v>
      </c>
      <c r="D227">
        <v>2018</v>
      </c>
      <c r="E227" s="128" t="s">
        <v>2315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2335</v>
      </c>
      <c r="B228" t="s">
        <v>2383</v>
      </c>
      <c r="C228" t="s">
        <v>2316</v>
      </c>
      <c r="D228">
        <v>2019</v>
      </c>
      <c r="E228" s="128" t="s">
        <v>2315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2326</v>
      </c>
      <c r="B229" t="s">
        <v>2384</v>
      </c>
      <c r="C229" t="s">
        <v>2314</v>
      </c>
      <c r="D229">
        <v>2015</v>
      </c>
      <c r="E229" s="128" t="s">
        <v>2315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2326</v>
      </c>
      <c r="B230" t="s">
        <v>2384</v>
      </c>
      <c r="C230" t="s">
        <v>2314</v>
      </c>
      <c r="D230">
        <v>2016</v>
      </c>
      <c r="E230" s="128" t="s">
        <v>2315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2326</v>
      </c>
      <c r="B231" t="s">
        <v>2384</v>
      </c>
      <c r="C231" t="s">
        <v>2314</v>
      </c>
      <c r="D231">
        <v>2017</v>
      </c>
      <c r="E231" s="128" t="s">
        <v>2315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2326</v>
      </c>
      <c r="B232" t="s">
        <v>2384</v>
      </c>
      <c r="C232" t="s">
        <v>2316</v>
      </c>
      <c r="D232">
        <v>2018</v>
      </c>
      <c r="E232" s="128" t="s">
        <v>2315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2326</v>
      </c>
      <c r="B233" t="s">
        <v>2384</v>
      </c>
      <c r="C233" t="s">
        <v>2316</v>
      </c>
      <c r="D233">
        <v>2019</v>
      </c>
      <c r="E233" s="128" t="s">
        <v>2315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2335</v>
      </c>
      <c r="B234" t="s">
        <v>2385</v>
      </c>
      <c r="C234" t="s">
        <v>2314</v>
      </c>
      <c r="D234">
        <v>2015</v>
      </c>
      <c r="E234" s="128" t="s">
        <v>2315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2335</v>
      </c>
      <c r="B235" t="s">
        <v>2385</v>
      </c>
      <c r="C235" t="s">
        <v>2314</v>
      </c>
      <c r="D235">
        <v>2016</v>
      </c>
      <c r="E235" s="128" t="s">
        <v>2315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2335</v>
      </c>
      <c r="B236" t="s">
        <v>2385</v>
      </c>
      <c r="C236" t="s">
        <v>2314</v>
      </c>
      <c r="D236">
        <v>2017</v>
      </c>
      <c r="E236" s="128" t="s">
        <v>2315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2335</v>
      </c>
      <c r="B237" t="s">
        <v>2385</v>
      </c>
      <c r="C237" t="s">
        <v>2316</v>
      </c>
      <c r="D237">
        <v>2018</v>
      </c>
      <c r="E237" s="128" t="s">
        <v>2315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2335</v>
      </c>
      <c r="B238" t="s">
        <v>2385</v>
      </c>
      <c r="C238" t="s">
        <v>2316</v>
      </c>
      <c r="D238">
        <v>2019</v>
      </c>
      <c r="E238" s="128" t="s">
        <v>2315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2312</v>
      </c>
      <c r="B239" t="s">
        <v>2386</v>
      </c>
      <c r="C239" t="s">
        <v>2314</v>
      </c>
      <c r="D239">
        <v>2015</v>
      </c>
      <c r="E239" s="128" t="s">
        <v>2315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2312</v>
      </c>
      <c r="B240" t="s">
        <v>2386</v>
      </c>
      <c r="C240" t="s">
        <v>2314</v>
      </c>
      <c r="D240">
        <v>2016</v>
      </c>
      <c r="E240" s="128" t="s">
        <v>2315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2312</v>
      </c>
      <c r="B241" t="s">
        <v>2386</v>
      </c>
      <c r="C241" t="s">
        <v>2314</v>
      </c>
      <c r="D241">
        <v>2017</v>
      </c>
      <c r="E241" s="128" t="s">
        <v>2315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2312</v>
      </c>
      <c r="B242" t="s">
        <v>2386</v>
      </c>
      <c r="C242" t="s">
        <v>2316</v>
      </c>
      <c r="D242">
        <v>2018</v>
      </c>
      <c r="E242" s="128" t="s">
        <v>2315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2312</v>
      </c>
      <c r="B243" t="s">
        <v>2386</v>
      </c>
      <c r="C243" t="s">
        <v>2316</v>
      </c>
      <c r="D243">
        <v>2019</v>
      </c>
      <c r="E243" s="128" t="s">
        <v>2315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2326</v>
      </c>
      <c r="B244" t="s">
        <v>2387</v>
      </c>
      <c r="C244" t="s">
        <v>2314</v>
      </c>
      <c r="D244">
        <v>2015</v>
      </c>
      <c r="E244" s="128" t="s">
        <v>2315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2326</v>
      </c>
      <c r="B245" t="s">
        <v>2387</v>
      </c>
      <c r="C245" t="s">
        <v>2314</v>
      </c>
      <c r="D245">
        <v>2016</v>
      </c>
      <c r="E245" s="128" t="s">
        <v>2315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2326</v>
      </c>
      <c r="B246" t="s">
        <v>2387</v>
      </c>
      <c r="C246" t="s">
        <v>2314</v>
      </c>
      <c r="D246">
        <v>2017</v>
      </c>
      <c r="E246" s="128" t="s">
        <v>2315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2326</v>
      </c>
      <c r="B247" t="s">
        <v>2387</v>
      </c>
      <c r="C247" t="s">
        <v>2316</v>
      </c>
      <c r="D247">
        <v>2018</v>
      </c>
      <c r="E247" s="128" t="s">
        <v>2315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2326</v>
      </c>
      <c r="B248" t="s">
        <v>2387</v>
      </c>
      <c r="C248" t="s">
        <v>2316</v>
      </c>
      <c r="D248">
        <v>2019</v>
      </c>
      <c r="E248" s="128" t="s">
        <v>2315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2335</v>
      </c>
      <c r="B249" t="s">
        <v>2388</v>
      </c>
      <c r="C249" t="s">
        <v>2314</v>
      </c>
      <c r="D249">
        <v>2015</v>
      </c>
      <c r="E249" s="128" t="s">
        <v>2315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2335</v>
      </c>
      <c r="B250" t="s">
        <v>2388</v>
      </c>
      <c r="C250" t="s">
        <v>2314</v>
      </c>
      <c r="D250">
        <v>2016</v>
      </c>
      <c r="E250" s="128" t="s">
        <v>2315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2335</v>
      </c>
      <c r="B251" t="s">
        <v>2388</v>
      </c>
      <c r="C251" t="s">
        <v>2314</v>
      </c>
      <c r="D251">
        <v>2017</v>
      </c>
      <c r="E251" s="128" t="s">
        <v>2315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2335</v>
      </c>
      <c r="B252" t="s">
        <v>2388</v>
      </c>
      <c r="C252" t="s">
        <v>2316</v>
      </c>
      <c r="D252">
        <v>2018</v>
      </c>
      <c r="E252" s="128" t="s">
        <v>2315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2335</v>
      </c>
      <c r="B253" s="130" t="s">
        <v>2388</v>
      </c>
      <c r="C253" s="130" t="s">
        <v>2316</v>
      </c>
      <c r="D253" s="130">
        <v>2019</v>
      </c>
      <c r="E253" s="131" t="s">
        <v>2315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8" t="s">
        <v>2531</v>
      </c>
    </row>
    <row r="2" spans="1:4" x14ac:dyDescent="0.3">
      <c r="A2" s="297" t="s">
        <v>2389</v>
      </c>
    </row>
    <row r="3" spans="1:4" x14ac:dyDescent="0.3">
      <c r="A3" s="297" t="s">
        <v>4608</v>
      </c>
    </row>
    <row r="4" spans="1:4" x14ac:dyDescent="0.3">
      <c r="A4" s="297" t="s">
        <v>2390</v>
      </c>
    </row>
    <row r="5" spans="1:4" x14ac:dyDescent="0.3">
      <c r="A5" t="s">
        <v>2391</v>
      </c>
      <c r="B5" t="s">
        <v>2392</v>
      </c>
      <c r="C5" t="s">
        <v>2393</v>
      </c>
      <c r="D5" t="s">
        <v>192</v>
      </c>
    </row>
    <row r="6" spans="1:4" x14ac:dyDescent="0.3">
      <c r="A6" t="s">
        <v>2394</v>
      </c>
      <c r="B6" s="2">
        <v>100</v>
      </c>
      <c r="C6" s="2">
        <v>550</v>
      </c>
      <c r="D6" s="2">
        <v>650</v>
      </c>
    </row>
    <row r="7" spans="1:4" x14ac:dyDescent="0.3">
      <c r="A7" t="s">
        <v>2395</v>
      </c>
      <c r="B7" s="2">
        <v>135</v>
      </c>
      <c r="C7" s="2">
        <v>475</v>
      </c>
      <c r="D7" s="2">
        <v>610</v>
      </c>
    </row>
    <row r="8" spans="1:4" x14ac:dyDescent="0.3">
      <c r="A8" t="s">
        <v>2396</v>
      </c>
      <c r="B8" s="2">
        <v>235</v>
      </c>
      <c r="C8" s="2">
        <v>530</v>
      </c>
      <c r="D8" s="2">
        <v>765</v>
      </c>
    </row>
    <row r="9" spans="1:4" x14ac:dyDescent="0.3">
      <c r="A9" t="s">
        <v>2397</v>
      </c>
      <c r="B9" s="2">
        <v>120</v>
      </c>
      <c r="C9" s="2">
        <v>80</v>
      </c>
      <c r="D9" s="2">
        <v>200</v>
      </c>
    </row>
    <row r="10" spans="1:4" x14ac:dyDescent="0.3">
      <c r="A10" t="s">
        <v>2398</v>
      </c>
      <c r="B10" s="2">
        <v>375</v>
      </c>
      <c r="C10" s="2">
        <v>140</v>
      </c>
      <c r="D10" s="2">
        <v>515</v>
      </c>
    </row>
    <row r="11" spans="1:4" x14ac:dyDescent="0.3">
      <c r="A11" t="s">
        <v>192</v>
      </c>
      <c r="B11" s="2">
        <v>965</v>
      </c>
      <c r="C11" s="2">
        <v>1775</v>
      </c>
      <c r="D11" s="2">
        <v>2740</v>
      </c>
    </row>
    <row r="13" spans="1:4" x14ac:dyDescent="0.3">
      <c r="A13" t="s">
        <v>2399</v>
      </c>
      <c r="B13" t="s">
        <v>2392</v>
      </c>
      <c r="C13" t="s">
        <v>2393</v>
      </c>
      <c r="D13" t="s">
        <v>192</v>
      </c>
    </row>
    <row r="14" spans="1:4" x14ac:dyDescent="0.3">
      <c r="A14" t="s">
        <v>2400</v>
      </c>
      <c r="B14" s="2">
        <v>470</v>
      </c>
      <c r="C14" s="2">
        <v>1240</v>
      </c>
      <c r="D14" s="2">
        <v>1710</v>
      </c>
    </row>
    <row r="15" spans="1:4" x14ac:dyDescent="0.3">
      <c r="A15" t="s">
        <v>2401</v>
      </c>
      <c r="B15" s="2">
        <v>495</v>
      </c>
      <c r="C15" s="2">
        <v>540</v>
      </c>
      <c r="D15" s="2">
        <v>1035</v>
      </c>
    </row>
    <row r="16" spans="1:4" x14ac:dyDescent="0.3">
      <c r="A16" t="s">
        <v>192</v>
      </c>
      <c r="B16" s="2">
        <v>965</v>
      </c>
      <c r="C16" s="2">
        <v>1775</v>
      </c>
      <c r="D16" s="2">
        <v>2740</v>
      </c>
    </row>
    <row r="18" spans="1:4" x14ac:dyDescent="0.3">
      <c r="A18" t="s">
        <v>2402</v>
      </c>
      <c r="B18" t="s">
        <v>2392</v>
      </c>
      <c r="C18" t="s">
        <v>2393</v>
      </c>
      <c r="D18" t="s">
        <v>192</v>
      </c>
    </row>
    <row r="19" spans="1:4" x14ac:dyDescent="0.3">
      <c r="A19" t="s">
        <v>2403</v>
      </c>
      <c r="B19" s="2">
        <v>265</v>
      </c>
      <c r="C19" s="2">
        <v>970</v>
      </c>
      <c r="D19" s="2">
        <v>1235</v>
      </c>
    </row>
    <row r="20" spans="1:4" x14ac:dyDescent="0.3">
      <c r="A20" t="s">
        <v>2404</v>
      </c>
      <c r="B20" s="2">
        <v>695</v>
      </c>
      <c r="C20" s="2">
        <v>805</v>
      </c>
      <c r="D20" s="2">
        <v>1500</v>
      </c>
    </row>
    <row r="21" spans="1:4" x14ac:dyDescent="0.3">
      <c r="A21" t="s">
        <v>192</v>
      </c>
      <c r="B21" s="2">
        <v>965</v>
      </c>
      <c r="C21" s="2">
        <v>1775</v>
      </c>
      <c r="D21" s="2">
        <v>2740</v>
      </c>
    </row>
    <row r="23" spans="1:4" x14ac:dyDescent="0.3">
      <c r="A23" t="s">
        <v>2405</v>
      </c>
      <c r="B23" t="s">
        <v>2392</v>
      </c>
      <c r="C23" t="s">
        <v>2393</v>
      </c>
      <c r="D23" t="s">
        <v>192</v>
      </c>
    </row>
    <row r="24" spans="1:4" x14ac:dyDescent="0.3">
      <c r="A24" t="s">
        <v>2406</v>
      </c>
      <c r="B24" s="2">
        <v>600</v>
      </c>
      <c r="C24" s="2">
        <v>820</v>
      </c>
      <c r="D24" s="2">
        <v>1420</v>
      </c>
    </row>
    <row r="25" spans="1:4" x14ac:dyDescent="0.3">
      <c r="A25" t="s">
        <v>1361</v>
      </c>
      <c r="B25" s="2">
        <v>235</v>
      </c>
      <c r="C25" s="2">
        <v>400</v>
      </c>
      <c r="D25" s="2">
        <v>635</v>
      </c>
    </row>
    <row r="26" spans="1:4" x14ac:dyDescent="0.3">
      <c r="A26" t="s">
        <v>1362</v>
      </c>
      <c r="B26" s="2">
        <v>135</v>
      </c>
      <c r="C26" s="2">
        <v>510</v>
      </c>
      <c r="D26" s="2">
        <v>645</v>
      </c>
    </row>
    <row r="27" spans="1:4" x14ac:dyDescent="0.3">
      <c r="A27" t="s">
        <v>2407</v>
      </c>
      <c r="B27">
        <v>0</v>
      </c>
      <c r="C27" s="2">
        <v>50</v>
      </c>
      <c r="D27" s="2">
        <v>50</v>
      </c>
    </row>
    <row r="28" spans="1:4" x14ac:dyDescent="0.3">
      <c r="A28" t="s">
        <v>192</v>
      </c>
      <c r="B28" s="2">
        <v>965</v>
      </c>
      <c r="C28" s="2">
        <v>1775</v>
      </c>
      <c r="D28" s="2">
        <v>2740</v>
      </c>
    </row>
    <row r="30" spans="1:4" x14ac:dyDescent="0.3">
      <c r="A30" t="s">
        <v>2408</v>
      </c>
      <c r="B30" t="s">
        <v>2400</v>
      </c>
      <c r="C30" t="s">
        <v>2401</v>
      </c>
      <c r="D30" t="s">
        <v>192</v>
      </c>
    </row>
    <row r="31" spans="1:4" x14ac:dyDescent="0.3">
      <c r="A31" t="s">
        <v>2394</v>
      </c>
      <c r="B31" s="2">
        <v>485</v>
      </c>
      <c r="C31" s="2">
        <v>165</v>
      </c>
      <c r="D31" s="2">
        <v>650</v>
      </c>
    </row>
    <row r="32" spans="1:4" x14ac:dyDescent="0.3">
      <c r="A32" t="s">
        <v>2395</v>
      </c>
      <c r="B32" s="2">
        <v>540</v>
      </c>
      <c r="C32" s="2">
        <v>75</v>
      </c>
      <c r="D32" s="2">
        <v>610</v>
      </c>
    </row>
    <row r="33" spans="1:4" x14ac:dyDescent="0.3">
      <c r="A33" t="s">
        <v>2396</v>
      </c>
      <c r="B33" s="2">
        <v>510</v>
      </c>
      <c r="C33" s="2">
        <v>260</v>
      </c>
      <c r="D33" s="2">
        <v>765</v>
      </c>
    </row>
    <row r="34" spans="1:4" x14ac:dyDescent="0.3">
      <c r="A34" t="s">
        <v>2397</v>
      </c>
      <c r="B34" s="2">
        <v>80</v>
      </c>
      <c r="C34" s="2">
        <v>120</v>
      </c>
      <c r="D34" s="2">
        <v>200</v>
      </c>
    </row>
    <row r="35" spans="1:4" x14ac:dyDescent="0.3">
      <c r="A35" t="s">
        <v>2398</v>
      </c>
      <c r="B35" s="2">
        <v>95</v>
      </c>
      <c r="C35" s="2">
        <v>415</v>
      </c>
      <c r="D35" s="2">
        <v>515</v>
      </c>
    </row>
    <row r="36" spans="1:4" x14ac:dyDescent="0.3">
      <c r="A36" t="s">
        <v>192</v>
      </c>
      <c r="B36" s="2">
        <v>1710</v>
      </c>
      <c r="C36" s="2">
        <v>1035</v>
      </c>
      <c r="D36" s="2">
        <v>2740</v>
      </c>
    </row>
    <row r="38" spans="1:4" x14ac:dyDescent="0.3">
      <c r="A38" t="s">
        <v>2409</v>
      </c>
      <c r="B38" t="s">
        <v>2400</v>
      </c>
      <c r="C38" t="s">
        <v>2401</v>
      </c>
      <c r="D38" t="s">
        <v>192</v>
      </c>
    </row>
    <row r="39" spans="1:4" x14ac:dyDescent="0.3">
      <c r="A39" t="s">
        <v>2394</v>
      </c>
      <c r="B39" s="2">
        <v>420</v>
      </c>
      <c r="C39" s="2">
        <v>130</v>
      </c>
      <c r="D39" s="2">
        <v>550</v>
      </c>
    </row>
    <row r="40" spans="1:4" x14ac:dyDescent="0.3">
      <c r="A40" t="s">
        <v>2395</v>
      </c>
      <c r="B40" s="2">
        <v>440</v>
      </c>
      <c r="C40" s="2">
        <v>40</v>
      </c>
      <c r="D40" s="2">
        <v>475</v>
      </c>
    </row>
    <row r="41" spans="1:4" x14ac:dyDescent="0.3">
      <c r="A41" t="s">
        <v>2396</v>
      </c>
      <c r="B41" s="2">
        <v>315</v>
      </c>
      <c r="C41" s="2">
        <v>220</v>
      </c>
      <c r="D41" s="2">
        <v>530</v>
      </c>
    </row>
    <row r="42" spans="1:4" x14ac:dyDescent="0.3">
      <c r="A42" t="s">
        <v>2397</v>
      </c>
      <c r="B42" s="2">
        <v>40</v>
      </c>
      <c r="C42" s="2">
        <v>40</v>
      </c>
      <c r="D42" s="2">
        <v>80</v>
      </c>
    </row>
    <row r="43" spans="1:4" x14ac:dyDescent="0.3">
      <c r="A43" t="s">
        <v>2398</v>
      </c>
      <c r="B43" s="2">
        <v>30</v>
      </c>
      <c r="C43" s="2">
        <v>110</v>
      </c>
      <c r="D43" s="2">
        <v>140</v>
      </c>
    </row>
    <row r="44" spans="1:4" x14ac:dyDescent="0.3">
      <c r="A44" t="s">
        <v>192</v>
      </c>
      <c r="B44" s="2">
        <v>1240</v>
      </c>
      <c r="C44" s="2">
        <v>540</v>
      </c>
      <c r="D44" s="2">
        <v>1775</v>
      </c>
    </row>
    <row r="46" spans="1:4" x14ac:dyDescent="0.3">
      <c r="A46" t="s">
        <v>2410</v>
      </c>
      <c r="B46" t="s">
        <v>2400</v>
      </c>
      <c r="C46" t="s">
        <v>2401</v>
      </c>
      <c r="D46" t="s">
        <v>2411</v>
      </c>
    </row>
    <row r="47" spans="1:4" x14ac:dyDescent="0.3">
      <c r="A47" t="s">
        <v>2394</v>
      </c>
      <c r="B47" s="2">
        <v>65</v>
      </c>
      <c r="C47">
        <v>35</v>
      </c>
      <c r="D47" s="2">
        <v>100</v>
      </c>
    </row>
    <row r="48" spans="1:4" x14ac:dyDescent="0.3">
      <c r="A48" t="s">
        <v>2395</v>
      </c>
      <c r="B48" s="2">
        <v>100</v>
      </c>
      <c r="C48" s="2">
        <v>35</v>
      </c>
      <c r="D48" s="2">
        <v>135</v>
      </c>
    </row>
    <row r="49" spans="1:4" x14ac:dyDescent="0.3">
      <c r="A49" t="s">
        <v>2396</v>
      </c>
      <c r="B49" s="2">
        <v>195</v>
      </c>
      <c r="C49" s="2">
        <v>40</v>
      </c>
      <c r="D49" s="2">
        <v>235</v>
      </c>
    </row>
    <row r="50" spans="1:4" x14ac:dyDescent="0.3">
      <c r="A50" t="s">
        <v>2397</v>
      </c>
      <c r="B50" s="2">
        <v>40</v>
      </c>
      <c r="C50" s="2">
        <v>80</v>
      </c>
      <c r="D50" s="2">
        <v>120</v>
      </c>
    </row>
    <row r="51" spans="1:4" x14ac:dyDescent="0.3">
      <c r="A51" t="s">
        <v>2398</v>
      </c>
      <c r="B51" s="2">
        <v>65</v>
      </c>
      <c r="C51" s="2">
        <v>305</v>
      </c>
      <c r="D51" s="2">
        <v>375</v>
      </c>
    </row>
    <row r="52" spans="1:4" x14ac:dyDescent="0.3">
      <c r="A52" t="s">
        <v>192</v>
      </c>
      <c r="B52" s="2">
        <v>470</v>
      </c>
      <c r="C52" s="2">
        <v>495</v>
      </c>
      <c r="D52" s="2">
        <v>965</v>
      </c>
    </row>
    <row r="54" spans="1:4" x14ac:dyDescent="0.3">
      <c r="A54" t="s">
        <v>2412</v>
      </c>
      <c r="B54" t="s">
        <v>2413</v>
      </c>
      <c r="C54" t="s">
        <v>2414</v>
      </c>
      <c r="D54" t="s">
        <v>192</v>
      </c>
    </row>
    <row r="55" spans="1:4" x14ac:dyDescent="0.3">
      <c r="A55" t="s">
        <v>2394</v>
      </c>
      <c r="B55" s="2">
        <v>460</v>
      </c>
      <c r="C55" s="2">
        <v>380</v>
      </c>
      <c r="D55" s="2">
        <v>650</v>
      </c>
    </row>
    <row r="56" spans="1:4" x14ac:dyDescent="0.3">
      <c r="A56" t="s">
        <v>2395</v>
      </c>
      <c r="B56" s="2">
        <v>495</v>
      </c>
      <c r="C56" s="2">
        <v>180</v>
      </c>
      <c r="D56" s="2">
        <v>610</v>
      </c>
    </row>
    <row r="57" spans="1:4" x14ac:dyDescent="0.3">
      <c r="A57" t="s">
        <v>2396</v>
      </c>
      <c r="B57" s="2">
        <v>270</v>
      </c>
      <c r="C57" s="2">
        <v>85</v>
      </c>
      <c r="D57" s="2">
        <v>765</v>
      </c>
    </row>
    <row r="58" spans="1:4" x14ac:dyDescent="0.3">
      <c r="A58" t="s">
        <v>2397</v>
      </c>
      <c r="B58" s="2">
        <v>40</v>
      </c>
      <c r="C58">
        <v>0</v>
      </c>
      <c r="D58" s="2">
        <v>200</v>
      </c>
    </row>
    <row r="59" spans="1:4" x14ac:dyDescent="0.3">
      <c r="A59" t="s">
        <v>2398</v>
      </c>
      <c r="B59" s="2">
        <v>10</v>
      </c>
      <c r="C59">
        <v>0</v>
      </c>
      <c r="D59" s="2">
        <v>515</v>
      </c>
    </row>
    <row r="60" spans="1:4" x14ac:dyDescent="0.3">
      <c r="A60" t="s">
        <v>192</v>
      </c>
      <c r="B60" s="2">
        <v>1275</v>
      </c>
      <c r="C60" s="2">
        <v>645</v>
      </c>
      <c r="D60" s="2">
        <v>2740</v>
      </c>
    </row>
    <row r="62" spans="1:4" x14ac:dyDescent="0.3">
      <c r="A62" t="s">
        <v>2415</v>
      </c>
      <c r="B62" t="s">
        <v>2413</v>
      </c>
      <c r="C62" t="s">
        <v>2414</v>
      </c>
      <c r="D62" t="s">
        <v>192</v>
      </c>
    </row>
    <row r="63" spans="1:4" x14ac:dyDescent="0.3">
      <c r="A63" t="s">
        <v>2394</v>
      </c>
      <c r="B63" s="2">
        <v>390</v>
      </c>
      <c r="C63" s="2">
        <v>335</v>
      </c>
      <c r="D63" s="2">
        <v>550</v>
      </c>
    </row>
    <row r="64" spans="1:4" x14ac:dyDescent="0.3">
      <c r="A64" t="s">
        <v>2395</v>
      </c>
      <c r="B64" s="2">
        <v>400</v>
      </c>
      <c r="C64" s="2">
        <v>120</v>
      </c>
      <c r="D64" s="2">
        <v>475</v>
      </c>
    </row>
    <row r="65" spans="1:4" x14ac:dyDescent="0.3">
      <c r="A65" t="s">
        <v>2396</v>
      </c>
      <c r="B65" s="2">
        <v>120</v>
      </c>
      <c r="C65" s="2">
        <v>55</v>
      </c>
      <c r="D65" s="2">
        <v>530</v>
      </c>
    </row>
    <row r="66" spans="1:4" x14ac:dyDescent="0.3">
      <c r="A66" t="s">
        <v>2397</v>
      </c>
      <c r="B66" s="2">
        <v>0</v>
      </c>
      <c r="C66">
        <v>0</v>
      </c>
      <c r="D66" s="2">
        <v>80</v>
      </c>
    </row>
    <row r="67" spans="1:4" x14ac:dyDescent="0.3">
      <c r="A67" t="s">
        <v>2398</v>
      </c>
      <c r="B67" s="2">
        <v>0</v>
      </c>
      <c r="C67">
        <v>0</v>
      </c>
      <c r="D67" s="2">
        <v>140</v>
      </c>
    </row>
    <row r="68" spans="1:4" x14ac:dyDescent="0.3">
      <c r="A68" t="s">
        <v>192</v>
      </c>
      <c r="B68" s="2">
        <v>910</v>
      </c>
      <c r="C68" s="2">
        <v>510</v>
      </c>
      <c r="D68" s="2">
        <v>1775</v>
      </c>
    </row>
    <row r="70" spans="1:4" x14ac:dyDescent="0.3">
      <c r="A70" t="s">
        <v>2416</v>
      </c>
      <c r="B70" t="s">
        <v>2413</v>
      </c>
      <c r="C70" t="s">
        <v>2414</v>
      </c>
      <c r="D70" t="s">
        <v>192</v>
      </c>
    </row>
    <row r="71" spans="1:4" x14ac:dyDescent="0.3">
      <c r="A71" t="s">
        <v>2394</v>
      </c>
      <c r="B71" s="2">
        <v>65</v>
      </c>
      <c r="C71" s="2">
        <v>40</v>
      </c>
      <c r="D71" s="2">
        <v>100</v>
      </c>
    </row>
    <row r="72" spans="1:4" x14ac:dyDescent="0.3">
      <c r="A72" t="s">
        <v>2395</v>
      </c>
      <c r="B72" s="2">
        <v>100</v>
      </c>
      <c r="C72" s="2">
        <v>60</v>
      </c>
      <c r="D72" s="2">
        <v>135</v>
      </c>
    </row>
    <row r="73" spans="1:4" x14ac:dyDescent="0.3">
      <c r="A73" t="s">
        <v>2396</v>
      </c>
      <c r="B73" s="2">
        <v>155</v>
      </c>
      <c r="C73" s="2">
        <v>35</v>
      </c>
      <c r="D73" s="2">
        <v>235</v>
      </c>
    </row>
    <row r="74" spans="1:4" x14ac:dyDescent="0.3">
      <c r="A74" t="s">
        <v>2397</v>
      </c>
      <c r="B74" s="2">
        <v>40</v>
      </c>
      <c r="C74">
        <v>0</v>
      </c>
      <c r="D74" s="2">
        <v>120</v>
      </c>
    </row>
    <row r="75" spans="1:4" x14ac:dyDescent="0.3">
      <c r="A75" t="s">
        <v>2398</v>
      </c>
      <c r="B75" s="2">
        <v>10</v>
      </c>
      <c r="C75">
        <v>0</v>
      </c>
      <c r="D75" s="2">
        <v>375</v>
      </c>
    </row>
    <row r="76" spans="1:4" x14ac:dyDescent="0.3">
      <c r="A76" t="s">
        <v>192</v>
      </c>
      <c r="B76" s="2">
        <v>370</v>
      </c>
      <c r="C76" s="2">
        <v>135</v>
      </c>
      <c r="D76" s="2">
        <v>965</v>
      </c>
    </row>
    <row r="78" spans="1:4" x14ac:dyDescent="0.3">
      <c r="A78" t="s">
        <v>2417</v>
      </c>
    </row>
    <row r="80" spans="1:4" x14ac:dyDescent="0.3">
      <c r="A80" t="s">
        <v>2418</v>
      </c>
    </row>
    <row r="82" spans="1:1" x14ac:dyDescent="0.3">
      <c r="A82" t="s">
        <v>2419</v>
      </c>
    </row>
    <row r="83" spans="1:1" x14ac:dyDescent="0.3">
      <c r="A83" t="s">
        <v>2420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2421</v>
      </c>
    </row>
    <row r="2" spans="1:8" x14ac:dyDescent="0.3">
      <c r="A2" t="s">
        <v>2422</v>
      </c>
      <c r="B2" t="s">
        <v>2423</v>
      </c>
      <c r="C2" t="s">
        <v>2424</v>
      </c>
      <c r="D2" t="s">
        <v>2425</v>
      </c>
      <c r="E2" t="s">
        <v>2426</v>
      </c>
      <c r="F2" t="s">
        <v>2427</v>
      </c>
      <c r="G2" t="s">
        <v>2428</v>
      </c>
      <c r="H2" t="s">
        <v>2429</v>
      </c>
    </row>
    <row r="3" spans="1:8" x14ac:dyDescent="0.3">
      <c r="A3" t="s">
        <v>2430</v>
      </c>
      <c r="B3">
        <v>6</v>
      </c>
      <c r="C3" t="s">
        <v>2330</v>
      </c>
      <c r="D3">
        <v>19</v>
      </c>
      <c r="E3" t="s">
        <v>2431</v>
      </c>
      <c r="F3" t="s">
        <v>2432</v>
      </c>
      <c r="H3" s="2">
        <v>2540</v>
      </c>
    </row>
    <row r="4" spans="1:8" x14ac:dyDescent="0.3">
      <c r="A4" t="s">
        <v>2430</v>
      </c>
      <c r="B4">
        <v>6</v>
      </c>
      <c r="C4" t="s">
        <v>2330</v>
      </c>
      <c r="D4">
        <v>19</v>
      </c>
      <c r="E4" t="s">
        <v>2431</v>
      </c>
      <c r="F4" t="s">
        <v>2432</v>
      </c>
      <c r="G4" t="s">
        <v>2433</v>
      </c>
      <c r="H4">
        <v>498</v>
      </c>
    </row>
    <row r="5" spans="1:8" x14ac:dyDescent="0.3">
      <c r="A5" t="s">
        <v>2430</v>
      </c>
      <c r="B5">
        <v>6</v>
      </c>
      <c r="C5" t="s">
        <v>2330</v>
      </c>
      <c r="D5">
        <v>19</v>
      </c>
      <c r="E5" t="s">
        <v>2431</v>
      </c>
      <c r="F5" t="s">
        <v>2432</v>
      </c>
      <c r="G5" t="s">
        <v>2434</v>
      </c>
      <c r="H5">
        <v>465</v>
      </c>
    </row>
    <row r="6" spans="1:8" x14ac:dyDescent="0.3">
      <c r="A6" t="s">
        <v>2430</v>
      </c>
      <c r="B6">
        <v>6</v>
      </c>
      <c r="C6" t="s">
        <v>2330</v>
      </c>
      <c r="D6">
        <v>19</v>
      </c>
      <c r="E6" t="s">
        <v>2431</v>
      </c>
      <c r="F6" t="s">
        <v>2432</v>
      </c>
      <c r="G6" t="s">
        <v>2435</v>
      </c>
      <c r="H6">
        <v>426</v>
      </c>
    </row>
    <row r="7" spans="1:8" x14ac:dyDescent="0.3">
      <c r="A7" t="s">
        <v>2430</v>
      </c>
      <c r="B7">
        <v>6</v>
      </c>
      <c r="C7" t="s">
        <v>2330</v>
      </c>
      <c r="D7">
        <v>19</v>
      </c>
      <c r="E7" t="s">
        <v>2431</v>
      </c>
      <c r="F7" t="s">
        <v>2432</v>
      </c>
      <c r="G7" t="s">
        <v>2436</v>
      </c>
      <c r="H7">
        <v>451</v>
      </c>
    </row>
    <row r="8" spans="1:8" x14ac:dyDescent="0.3">
      <c r="A8" t="s">
        <v>2430</v>
      </c>
      <c r="B8">
        <v>6</v>
      </c>
      <c r="C8" t="s">
        <v>2330</v>
      </c>
      <c r="D8">
        <v>19</v>
      </c>
      <c r="E8" t="s">
        <v>2431</v>
      </c>
      <c r="F8" t="s">
        <v>2432</v>
      </c>
      <c r="G8" t="s">
        <v>2437</v>
      </c>
      <c r="H8">
        <v>700</v>
      </c>
    </row>
    <row r="9" spans="1:8" x14ac:dyDescent="0.3">
      <c r="A9" t="s">
        <v>2430</v>
      </c>
      <c r="B9">
        <v>6</v>
      </c>
      <c r="C9" t="s">
        <v>2330</v>
      </c>
      <c r="D9">
        <v>19</v>
      </c>
      <c r="E9" t="s">
        <v>2431</v>
      </c>
      <c r="F9" t="s">
        <v>2432</v>
      </c>
      <c r="G9" t="s">
        <v>2438</v>
      </c>
      <c r="H9">
        <v>770</v>
      </c>
    </row>
    <row r="10" spans="1:8" x14ac:dyDescent="0.3">
      <c r="A10" t="s">
        <v>2430</v>
      </c>
      <c r="B10">
        <v>6</v>
      </c>
      <c r="C10" t="s">
        <v>2330</v>
      </c>
      <c r="D10">
        <v>19</v>
      </c>
      <c r="E10" t="s">
        <v>2431</v>
      </c>
      <c r="F10" t="s">
        <v>2439</v>
      </c>
      <c r="H10" s="2">
        <v>37819</v>
      </c>
    </row>
    <row r="11" spans="1:8" x14ac:dyDescent="0.3">
      <c r="A11" t="s">
        <v>2430</v>
      </c>
      <c r="B11">
        <v>6</v>
      </c>
      <c r="C11" t="s">
        <v>2330</v>
      </c>
      <c r="D11">
        <v>19</v>
      </c>
      <c r="E11" t="s">
        <v>2431</v>
      </c>
      <c r="F11" t="s">
        <v>2439</v>
      </c>
      <c r="G11" t="s">
        <v>2433</v>
      </c>
      <c r="H11">
        <v>498</v>
      </c>
    </row>
    <row r="12" spans="1:8" x14ac:dyDescent="0.3">
      <c r="A12" t="s">
        <v>2430</v>
      </c>
      <c r="B12">
        <v>6</v>
      </c>
      <c r="C12" t="s">
        <v>2330</v>
      </c>
      <c r="D12">
        <v>19</v>
      </c>
      <c r="E12" t="s">
        <v>2431</v>
      </c>
      <c r="F12" t="s">
        <v>2439</v>
      </c>
      <c r="G12" t="s">
        <v>2434</v>
      </c>
      <c r="H12">
        <v>930</v>
      </c>
    </row>
    <row r="13" spans="1:8" x14ac:dyDescent="0.3">
      <c r="A13" t="s">
        <v>2430</v>
      </c>
      <c r="B13">
        <v>6</v>
      </c>
      <c r="C13" t="s">
        <v>2330</v>
      </c>
      <c r="D13">
        <v>19</v>
      </c>
      <c r="E13" t="s">
        <v>2431</v>
      </c>
      <c r="F13" t="s">
        <v>2439</v>
      </c>
      <c r="G13" t="s">
        <v>2435</v>
      </c>
      <c r="H13" s="2">
        <v>1480</v>
      </c>
    </row>
    <row r="14" spans="1:8" x14ac:dyDescent="0.3">
      <c r="A14" t="s">
        <v>2430</v>
      </c>
      <c r="B14">
        <v>6</v>
      </c>
      <c r="C14" t="s">
        <v>2330</v>
      </c>
      <c r="D14">
        <v>19</v>
      </c>
      <c r="E14" t="s">
        <v>2431</v>
      </c>
      <c r="F14" t="s">
        <v>2439</v>
      </c>
      <c r="G14" t="s">
        <v>2436</v>
      </c>
      <c r="H14" s="2">
        <v>2934</v>
      </c>
    </row>
    <row r="15" spans="1:8" x14ac:dyDescent="0.3">
      <c r="A15" t="s">
        <v>2430</v>
      </c>
      <c r="B15">
        <v>6</v>
      </c>
      <c r="C15" t="s">
        <v>2330</v>
      </c>
      <c r="D15">
        <v>19</v>
      </c>
      <c r="E15" t="s">
        <v>2431</v>
      </c>
      <c r="F15" t="s">
        <v>2439</v>
      </c>
      <c r="G15" t="s">
        <v>2437</v>
      </c>
      <c r="H15" s="2">
        <v>31977</v>
      </c>
    </row>
    <row r="16" spans="1:8" x14ac:dyDescent="0.3">
      <c r="A16" t="s">
        <v>2430</v>
      </c>
      <c r="B16">
        <v>6</v>
      </c>
      <c r="C16" t="s">
        <v>2330</v>
      </c>
      <c r="D16">
        <v>19</v>
      </c>
      <c r="E16" t="s">
        <v>2431</v>
      </c>
      <c r="F16" t="s">
        <v>2440</v>
      </c>
      <c r="H16" s="2">
        <v>646397000</v>
      </c>
    </row>
    <row r="17" spans="1:8" x14ac:dyDescent="0.3">
      <c r="A17" t="s">
        <v>2430</v>
      </c>
      <c r="B17">
        <v>6</v>
      </c>
      <c r="C17" t="s">
        <v>2330</v>
      </c>
      <c r="D17">
        <v>19</v>
      </c>
      <c r="E17" t="s">
        <v>2431</v>
      </c>
      <c r="F17" t="s">
        <v>2440</v>
      </c>
      <c r="G17" t="s">
        <v>2438</v>
      </c>
      <c r="H17" s="2">
        <v>428842000</v>
      </c>
    </row>
    <row r="18" spans="1:8" x14ac:dyDescent="0.3">
      <c r="A18" t="s">
        <v>2430</v>
      </c>
      <c r="B18">
        <v>6</v>
      </c>
      <c r="C18" t="s">
        <v>2330</v>
      </c>
      <c r="D18">
        <v>19</v>
      </c>
      <c r="E18" t="s">
        <v>2431</v>
      </c>
      <c r="F18" t="s">
        <v>2441</v>
      </c>
      <c r="H18" s="2">
        <v>1557</v>
      </c>
    </row>
    <row r="19" spans="1:8" x14ac:dyDescent="0.3">
      <c r="A19" t="s">
        <v>2430</v>
      </c>
      <c r="B19">
        <v>6</v>
      </c>
      <c r="C19" t="s">
        <v>2330</v>
      </c>
      <c r="D19">
        <v>19</v>
      </c>
      <c r="E19" t="s">
        <v>2431</v>
      </c>
      <c r="F19" t="s">
        <v>2441</v>
      </c>
      <c r="G19" t="s">
        <v>2433</v>
      </c>
      <c r="H19">
        <v>416</v>
      </c>
    </row>
    <row r="20" spans="1:8" x14ac:dyDescent="0.3">
      <c r="A20" t="s">
        <v>2430</v>
      </c>
      <c r="B20">
        <v>6</v>
      </c>
      <c r="C20" t="s">
        <v>2330</v>
      </c>
      <c r="D20">
        <v>19</v>
      </c>
      <c r="E20" t="s">
        <v>2431</v>
      </c>
      <c r="F20" t="s">
        <v>2441</v>
      </c>
      <c r="G20" t="s">
        <v>2434</v>
      </c>
      <c r="H20">
        <v>281</v>
      </c>
    </row>
    <row r="21" spans="1:8" x14ac:dyDescent="0.3">
      <c r="A21" t="s">
        <v>2430</v>
      </c>
      <c r="B21">
        <v>6</v>
      </c>
      <c r="C21" t="s">
        <v>2330</v>
      </c>
      <c r="D21">
        <v>19</v>
      </c>
      <c r="E21" t="s">
        <v>2431</v>
      </c>
      <c r="F21" t="s">
        <v>2441</v>
      </c>
      <c r="G21" t="s">
        <v>2435</v>
      </c>
      <c r="H21">
        <v>312</v>
      </c>
    </row>
    <row r="22" spans="1:8" x14ac:dyDescent="0.3">
      <c r="A22" t="s">
        <v>2430</v>
      </c>
      <c r="B22">
        <v>6</v>
      </c>
      <c r="C22" t="s">
        <v>2330</v>
      </c>
      <c r="D22">
        <v>19</v>
      </c>
      <c r="E22" t="s">
        <v>2431</v>
      </c>
      <c r="F22" t="s">
        <v>2441</v>
      </c>
      <c r="G22" t="s">
        <v>2436</v>
      </c>
      <c r="H22">
        <v>222</v>
      </c>
    </row>
    <row r="23" spans="1:8" x14ac:dyDescent="0.3">
      <c r="A23" t="s">
        <v>2430</v>
      </c>
      <c r="B23">
        <v>6</v>
      </c>
      <c r="C23" t="s">
        <v>2330</v>
      </c>
      <c r="D23">
        <v>19</v>
      </c>
      <c r="E23" t="s">
        <v>2431</v>
      </c>
      <c r="F23" t="s">
        <v>2441</v>
      </c>
      <c r="G23" t="s">
        <v>2437</v>
      </c>
      <c r="H23">
        <v>326</v>
      </c>
    </row>
    <row r="24" spans="1:8" x14ac:dyDescent="0.3">
      <c r="A24" t="s">
        <v>2430</v>
      </c>
      <c r="B24">
        <v>6</v>
      </c>
      <c r="C24" t="s">
        <v>2330</v>
      </c>
      <c r="D24">
        <v>19</v>
      </c>
      <c r="E24" t="s">
        <v>2431</v>
      </c>
      <c r="F24" t="s">
        <v>2441</v>
      </c>
      <c r="G24" t="s">
        <v>2442</v>
      </c>
      <c r="H24">
        <v>787</v>
      </c>
    </row>
    <row r="25" spans="1:8" x14ac:dyDescent="0.3">
      <c r="A25" t="s">
        <v>2430</v>
      </c>
      <c r="B25">
        <v>6</v>
      </c>
      <c r="C25" t="s">
        <v>2330</v>
      </c>
      <c r="D25">
        <v>19</v>
      </c>
      <c r="E25" t="s">
        <v>2431</v>
      </c>
      <c r="F25" t="s">
        <v>2443</v>
      </c>
      <c r="H25" s="2">
        <v>16876</v>
      </c>
    </row>
    <row r="26" spans="1:8" x14ac:dyDescent="0.3">
      <c r="A26" t="s">
        <v>2430</v>
      </c>
      <c r="B26">
        <v>6</v>
      </c>
      <c r="C26" t="s">
        <v>2330</v>
      </c>
      <c r="D26">
        <v>19</v>
      </c>
      <c r="E26" t="s">
        <v>2431</v>
      </c>
      <c r="F26" t="s">
        <v>2443</v>
      </c>
      <c r="G26" t="s">
        <v>2433</v>
      </c>
      <c r="H26">
        <v>416</v>
      </c>
    </row>
    <row r="27" spans="1:8" x14ac:dyDescent="0.3">
      <c r="A27" t="s">
        <v>2430</v>
      </c>
      <c r="B27">
        <v>6</v>
      </c>
      <c r="C27" t="s">
        <v>2330</v>
      </c>
      <c r="D27">
        <v>19</v>
      </c>
      <c r="E27" t="s">
        <v>2431</v>
      </c>
      <c r="F27" t="s">
        <v>2443</v>
      </c>
      <c r="G27" t="s">
        <v>2434</v>
      </c>
      <c r="H27">
        <v>562</v>
      </c>
    </row>
    <row r="28" spans="1:8" x14ac:dyDescent="0.3">
      <c r="A28" t="s">
        <v>2430</v>
      </c>
      <c r="B28">
        <v>6</v>
      </c>
      <c r="C28" t="s">
        <v>2330</v>
      </c>
      <c r="D28">
        <v>19</v>
      </c>
      <c r="E28" t="s">
        <v>2431</v>
      </c>
      <c r="F28" t="s">
        <v>2443</v>
      </c>
      <c r="G28" t="s">
        <v>2435</v>
      </c>
      <c r="H28" s="2">
        <v>1075</v>
      </c>
    </row>
    <row r="29" spans="1:8" x14ac:dyDescent="0.3">
      <c r="A29" t="s">
        <v>2430</v>
      </c>
      <c r="B29">
        <v>6</v>
      </c>
      <c r="C29" t="s">
        <v>2330</v>
      </c>
      <c r="D29">
        <v>19</v>
      </c>
      <c r="E29" t="s">
        <v>2431</v>
      </c>
      <c r="F29" t="s">
        <v>2443</v>
      </c>
      <c r="G29" t="s">
        <v>2436</v>
      </c>
      <c r="H29" s="2">
        <v>1407</v>
      </c>
    </row>
    <row r="30" spans="1:8" x14ac:dyDescent="0.3">
      <c r="A30" t="s">
        <v>2430</v>
      </c>
      <c r="B30">
        <v>6</v>
      </c>
      <c r="C30" t="s">
        <v>2330</v>
      </c>
      <c r="D30">
        <v>19</v>
      </c>
      <c r="E30" t="s">
        <v>2431</v>
      </c>
      <c r="F30" t="s">
        <v>2443</v>
      </c>
      <c r="G30" t="s">
        <v>2437</v>
      </c>
      <c r="H30" s="2">
        <v>13416</v>
      </c>
    </row>
    <row r="31" spans="1:8" x14ac:dyDescent="0.3">
      <c r="A31" t="s">
        <v>2430</v>
      </c>
      <c r="B31">
        <v>6</v>
      </c>
      <c r="C31" t="s">
        <v>2330</v>
      </c>
      <c r="D31">
        <v>19</v>
      </c>
      <c r="E31" t="s">
        <v>2431</v>
      </c>
      <c r="F31" t="s">
        <v>2443</v>
      </c>
      <c r="G31" t="s">
        <v>2442</v>
      </c>
      <c r="H31" s="2">
        <v>5657</v>
      </c>
    </row>
    <row r="32" spans="1:8" x14ac:dyDescent="0.3">
      <c r="A32" t="s">
        <v>2430</v>
      </c>
      <c r="B32">
        <v>6</v>
      </c>
      <c r="C32" t="s">
        <v>2330</v>
      </c>
      <c r="D32">
        <v>19</v>
      </c>
      <c r="E32" t="s">
        <v>2431</v>
      </c>
      <c r="F32" t="s">
        <v>2443</v>
      </c>
      <c r="G32" t="s">
        <v>2438</v>
      </c>
      <c r="H32" s="2">
        <v>11219</v>
      </c>
    </row>
    <row r="33" spans="1:8" x14ac:dyDescent="0.3">
      <c r="A33" t="s">
        <v>2430</v>
      </c>
      <c r="B33">
        <v>6</v>
      </c>
      <c r="C33" t="s">
        <v>2330</v>
      </c>
      <c r="D33">
        <v>19</v>
      </c>
      <c r="E33" t="s">
        <v>2431</v>
      </c>
      <c r="F33" t="s">
        <v>2444</v>
      </c>
      <c r="H33" s="2">
        <v>1753</v>
      </c>
    </row>
    <row r="34" spans="1:8" x14ac:dyDescent="0.3">
      <c r="A34" t="s">
        <v>2430</v>
      </c>
      <c r="B34">
        <v>6</v>
      </c>
      <c r="C34" t="s">
        <v>2330</v>
      </c>
      <c r="D34">
        <v>19</v>
      </c>
      <c r="E34" t="s">
        <v>2431</v>
      </c>
      <c r="F34" t="s">
        <v>2444</v>
      </c>
      <c r="G34" t="s">
        <v>2433</v>
      </c>
      <c r="H34">
        <v>431</v>
      </c>
    </row>
    <row r="35" spans="1:8" x14ac:dyDescent="0.3">
      <c r="A35" t="s">
        <v>2430</v>
      </c>
      <c r="B35">
        <v>6</v>
      </c>
      <c r="C35" t="s">
        <v>2330</v>
      </c>
      <c r="D35">
        <v>19</v>
      </c>
      <c r="E35" t="s">
        <v>2431</v>
      </c>
      <c r="F35" t="s">
        <v>2444</v>
      </c>
      <c r="G35" t="s">
        <v>2434</v>
      </c>
      <c r="H35">
        <v>348</v>
      </c>
    </row>
    <row r="36" spans="1:8" x14ac:dyDescent="0.3">
      <c r="A36" t="s">
        <v>2430</v>
      </c>
      <c r="B36">
        <v>6</v>
      </c>
      <c r="C36" t="s">
        <v>2330</v>
      </c>
      <c r="D36">
        <v>19</v>
      </c>
      <c r="E36" t="s">
        <v>2431</v>
      </c>
      <c r="F36" t="s">
        <v>2444</v>
      </c>
      <c r="G36" t="s">
        <v>2435</v>
      </c>
      <c r="H36">
        <v>262</v>
      </c>
    </row>
    <row r="37" spans="1:8" x14ac:dyDescent="0.3">
      <c r="A37" t="s">
        <v>2430</v>
      </c>
      <c r="B37">
        <v>6</v>
      </c>
      <c r="C37" t="s">
        <v>2330</v>
      </c>
      <c r="D37">
        <v>19</v>
      </c>
      <c r="E37" t="s">
        <v>2431</v>
      </c>
      <c r="F37" t="s">
        <v>2444</v>
      </c>
      <c r="G37" t="s">
        <v>2436</v>
      </c>
      <c r="H37">
        <v>256</v>
      </c>
    </row>
    <row r="38" spans="1:8" x14ac:dyDescent="0.3">
      <c r="A38" t="s">
        <v>2430</v>
      </c>
      <c r="B38">
        <v>6</v>
      </c>
      <c r="C38" t="s">
        <v>2330</v>
      </c>
      <c r="D38">
        <v>19</v>
      </c>
      <c r="E38" t="s">
        <v>2431</v>
      </c>
      <c r="F38" t="s">
        <v>2444</v>
      </c>
      <c r="G38" t="s">
        <v>2437</v>
      </c>
      <c r="H38">
        <v>456</v>
      </c>
    </row>
    <row r="39" spans="1:8" x14ac:dyDescent="0.3">
      <c r="A39" t="s">
        <v>2430</v>
      </c>
      <c r="B39">
        <v>6</v>
      </c>
      <c r="C39" t="s">
        <v>2330</v>
      </c>
      <c r="D39">
        <v>19</v>
      </c>
      <c r="E39" t="s">
        <v>2431</v>
      </c>
      <c r="F39" t="s">
        <v>2444</v>
      </c>
      <c r="G39" t="s">
        <v>2445</v>
      </c>
      <c r="H39">
        <v>983</v>
      </c>
    </row>
    <row r="40" spans="1:8" x14ac:dyDescent="0.3">
      <c r="A40" t="s">
        <v>2430</v>
      </c>
      <c r="B40">
        <v>6</v>
      </c>
      <c r="C40" t="s">
        <v>2330</v>
      </c>
      <c r="D40">
        <v>19</v>
      </c>
      <c r="E40" t="s">
        <v>2431</v>
      </c>
      <c r="F40" t="s">
        <v>2446</v>
      </c>
      <c r="H40" s="2">
        <v>20943</v>
      </c>
    </row>
    <row r="41" spans="1:8" x14ac:dyDescent="0.3">
      <c r="A41" t="s">
        <v>2430</v>
      </c>
      <c r="B41">
        <v>6</v>
      </c>
      <c r="C41" t="s">
        <v>2330</v>
      </c>
      <c r="D41">
        <v>19</v>
      </c>
      <c r="E41" t="s">
        <v>2431</v>
      </c>
      <c r="F41" t="s">
        <v>2446</v>
      </c>
      <c r="G41" t="s">
        <v>2433</v>
      </c>
      <c r="H41">
        <v>431</v>
      </c>
    </row>
    <row r="42" spans="1:8" x14ac:dyDescent="0.3">
      <c r="A42" t="s">
        <v>2430</v>
      </c>
      <c r="B42">
        <v>6</v>
      </c>
      <c r="C42" t="s">
        <v>2330</v>
      </c>
      <c r="D42">
        <v>19</v>
      </c>
      <c r="E42" t="s">
        <v>2431</v>
      </c>
      <c r="F42" t="s">
        <v>2446</v>
      </c>
      <c r="G42" t="s">
        <v>2434</v>
      </c>
      <c r="H42">
        <v>696</v>
      </c>
    </row>
    <row r="43" spans="1:8" x14ac:dyDescent="0.3">
      <c r="A43" t="s">
        <v>2430</v>
      </c>
      <c r="B43">
        <v>6</v>
      </c>
      <c r="C43" t="s">
        <v>2330</v>
      </c>
      <c r="D43">
        <v>19</v>
      </c>
      <c r="E43" t="s">
        <v>2431</v>
      </c>
      <c r="F43" t="s">
        <v>2446</v>
      </c>
      <c r="G43" t="s">
        <v>2435</v>
      </c>
      <c r="H43">
        <v>891</v>
      </c>
    </row>
    <row r="44" spans="1:8" x14ac:dyDescent="0.3">
      <c r="A44" t="s">
        <v>2430</v>
      </c>
      <c r="B44">
        <v>6</v>
      </c>
      <c r="C44" t="s">
        <v>2330</v>
      </c>
      <c r="D44">
        <v>19</v>
      </c>
      <c r="E44" t="s">
        <v>2431</v>
      </c>
      <c r="F44" t="s">
        <v>2446</v>
      </c>
      <c r="G44" t="s">
        <v>2436</v>
      </c>
      <c r="H44" s="2">
        <v>1619</v>
      </c>
    </row>
    <row r="45" spans="1:8" x14ac:dyDescent="0.3">
      <c r="A45" t="s">
        <v>2430</v>
      </c>
      <c r="B45">
        <v>6</v>
      </c>
      <c r="C45" t="s">
        <v>2330</v>
      </c>
      <c r="D45">
        <v>19</v>
      </c>
      <c r="E45" t="s">
        <v>2431</v>
      </c>
      <c r="F45" t="s">
        <v>2446</v>
      </c>
      <c r="G45" t="s">
        <v>2437</v>
      </c>
      <c r="H45" s="2">
        <v>17306</v>
      </c>
    </row>
    <row r="46" spans="1:8" x14ac:dyDescent="0.3">
      <c r="A46" t="s">
        <v>2430</v>
      </c>
      <c r="B46">
        <v>6</v>
      </c>
      <c r="C46" t="s">
        <v>2330</v>
      </c>
      <c r="D46">
        <v>19</v>
      </c>
      <c r="E46" t="s">
        <v>2431</v>
      </c>
      <c r="F46" t="s">
        <v>2446</v>
      </c>
      <c r="G46" t="s">
        <v>2445</v>
      </c>
      <c r="H46" s="2">
        <v>6653</v>
      </c>
    </row>
    <row r="47" spans="1:8" x14ac:dyDescent="0.3">
      <c r="A47" t="s">
        <v>2430</v>
      </c>
      <c r="B47">
        <v>6</v>
      </c>
      <c r="C47" t="s">
        <v>2330</v>
      </c>
      <c r="D47">
        <v>19</v>
      </c>
      <c r="E47" t="s">
        <v>2431</v>
      </c>
      <c r="F47" t="s">
        <v>2446</v>
      </c>
      <c r="G47" t="s">
        <v>2438</v>
      </c>
      <c r="H47" s="2">
        <v>14290</v>
      </c>
    </row>
    <row r="48" spans="1:8" x14ac:dyDescent="0.3">
      <c r="A48" t="s">
        <v>2430</v>
      </c>
      <c r="B48">
        <v>6</v>
      </c>
      <c r="C48" t="s">
        <v>2330</v>
      </c>
      <c r="D48">
        <v>19</v>
      </c>
      <c r="E48" t="s">
        <v>2431</v>
      </c>
      <c r="F48" t="s">
        <v>2447</v>
      </c>
    </row>
    <row r="49" spans="1:8" x14ac:dyDescent="0.3">
      <c r="A49" t="s">
        <v>2430</v>
      </c>
      <c r="B49">
        <v>6</v>
      </c>
      <c r="C49" t="s">
        <v>2330</v>
      </c>
      <c r="D49">
        <v>19</v>
      </c>
      <c r="E49" t="s">
        <v>2431</v>
      </c>
      <c r="F49" t="s">
        <v>2447</v>
      </c>
      <c r="G49" t="s">
        <v>2442</v>
      </c>
      <c r="H49" s="2">
        <v>184112000</v>
      </c>
    </row>
    <row r="50" spans="1:8" x14ac:dyDescent="0.3">
      <c r="A50" t="s">
        <v>2430</v>
      </c>
      <c r="B50">
        <v>6</v>
      </c>
      <c r="C50" t="s">
        <v>2330</v>
      </c>
      <c r="D50">
        <v>19</v>
      </c>
      <c r="E50" t="s">
        <v>2431</v>
      </c>
      <c r="F50" t="s">
        <v>2448</v>
      </c>
    </row>
    <row r="51" spans="1:8" x14ac:dyDescent="0.3">
      <c r="A51" t="s">
        <v>2430</v>
      </c>
      <c r="B51">
        <v>6</v>
      </c>
      <c r="C51" t="s">
        <v>2330</v>
      </c>
      <c r="D51">
        <v>19</v>
      </c>
      <c r="E51" t="s">
        <v>2431</v>
      </c>
      <c r="F51" t="s">
        <v>2448</v>
      </c>
      <c r="G51" t="s">
        <v>2445</v>
      </c>
      <c r="H51" s="2">
        <v>33444000</v>
      </c>
    </row>
    <row r="52" spans="1:8" x14ac:dyDescent="0.3">
      <c r="A52" t="s">
        <v>2430</v>
      </c>
      <c r="B52">
        <v>6</v>
      </c>
      <c r="C52" t="s">
        <v>2330</v>
      </c>
      <c r="D52">
        <v>19</v>
      </c>
      <c r="E52" t="s">
        <v>2431</v>
      </c>
      <c r="F52" t="s">
        <v>2449</v>
      </c>
      <c r="H52">
        <v>450</v>
      </c>
    </row>
    <row r="53" spans="1:8" x14ac:dyDescent="0.3">
      <c r="A53" t="s">
        <v>2430</v>
      </c>
      <c r="B53">
        <v>6</v>
      </c>
      <c r="C53" t="s">
        <v>2330</v>
      </c>
      <c r="D53">
        <v>19</v>
      </c>
      <c r="E53" t="s">
        <v>2431</v>
      </c>
      <c r="F53" t="s">
        <v>2449</v>
      </c>
      <c r="G53" t="s">
        <v>2450</v>
      </c>
      <c r="H53">
        <v>294</v>
      </c>
    </row>
    <row r="54" spans="1:8" x14ac:dyDescent="0.3">
      <c r="A54" t="s">
        <v>2430</v>
      </c>
      <c r="B54">
        <v>6</v>
      </c>
      <c r="C54" t="s">
        <v>2330</v>
      </c>
      <c r="D54">
        <v>19</v>
      </c>
      <c r="E54" t="s">
        <v>2431</v>
      </c>
      <c r="F54" t="s">
        <v>2449</v>
      </c>
      <c r="G54" t="s">
        <v>2451</v>
      </c>
      <c r="H54">
        <v>156</v>
      </c>
    </row>
    <row r="55" spans="1:8" x14ac:dyDescent="0.3">
      <c r="A55" t="s">
        <v>2430</v>
      </c>
      <c r="B55">
        <v>6</v>
      </c>
      <c r="C55" t="s">
        <v>2330</v>
      </c>
      <c r="D55">
        <v>19</v>
      </c>
      <c r="E55" t="s">
        <v>2431</v>
      </c>
      <c r="F55" t="s">
        <v>2452</v>
      </c>
      <c r="H55" s="2">
        <v>13894</v>
      </c>
    </row>
    <row r="56" spans="1:8" x14ac:dyDescent="0.3">
      <c r="A56" t="s">
        <v>2430</v>
      </c>
      <c r="B56">
        <v>6</v>
      </c>
      <c r="C56" t="s">
        <v>2330</v>
      </c>
      <c r="D56">
        <v>19</v>
      </c>
      <c r="E56" t="s">
        <v>2431</v>
      </c>
      <c r="F56" t="s">
        <v>2452</v>
      </c>
      <c r="G56" t="s">
        <v>2450</v>
      </c>
      <c r="H56" s="2">
        <v>10398</v>
      </c>
    </row>
    <row r="57" spans="1:8" x14ac:dyDescent="0.3">
      <c r="A57" t="s">
        <v>2430</v>
      </c>
      <c r="B57">
        <v>6</v>
      </c>
      <c r="C57" t="s">
        <v>2330</v>
      </c>
      <c r="D57">
        <v>19</v>
      </c>
      <c r="E57" t="s">
        <v>2431</v>
      </c>
      <c r="F57" t="s">
        <v>2452</v>
      </c>
      <c r="G57" t="s">
        <v>2451</v>
      </c>
      <c r="H57" s="2">
        <v>3496</v>
      </c>
    </row>
    <row r="58" spans="1:8" x14ac:dyDescent="0.3">
      <c r="A58" t="s">
        <v>2430</v>
      </c>
      <c r="B58">
        <v>6</v>
      </c>
      <c r="C58" t="s">
        <v>2330</v>
      </c>
      <c r="D58">
        <v>19</v>
      </c>
      <c r="E58" t="s">
        <v>2431</v>
      </c>
      <c r="F58" t="s">
        <v>2453</v>
      </c>
      <c r="H58" s="2">
        <v>1762</v>
      </c>
    </row>
    <row r="59" spans="1:8" x14ac:dyDescent="0.3">
      <c r="A59" t="s">
        <v>2430</v>
      </c>
      <c r="B59">
        <v>6</v>
      </c>
      <c r="C59" t="s">
        <v>2330</v>
      </c>
      <c r="D59">
        <v>19</v>
      </c>
      <c r="E59" t="s">
        <v>2431</v>
      </c>
      <c r="F59" t="s">
        <v>2454</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2533</v>
      </c>
    </row>
    <row r="2" spans="1:11" x14ac:dyDescent="0.3">
      <c r="A2" s="299" t="s">
        <v>342</v>
      </c>
      <c r="B2" t="s">
        <v>343</v>
      </c>
      <c r="C2" t="s">
        <v>344</v>
      </c>
      <c r="D2" t="s">
        <v>345</v>
      </c>
      <c r="E2" t="s">
        <v>346</v>
      </c>
      <c r="F2" t="s">
        <v>347</v>
      </c>
      <c r="G2" t="s">
        <v>348</v>
      </c>
      <c r="H2" t="s">
        <v>349</v>
      </c>
      <c r="I2" t="s">
        <v>350</v>
      </c>
      <c r="J2" t="s">
        <v>351</v>
      </c>
      <c r="K2" t="s">
        <v>352</v>
      </c>
    </row>
    <row r="3" spans="1:11" x14ac:dyDescent="0.3">
      <c r="A3" t="s">
        <v>353</v>
      </c>
      <c r="B3" s="72" t="s">
        <v>354</v>
      </c>
      <c r="C3">
        <v>197</v>
      </c>
      <c r="D3">
        <v>232</v>
      </c>
      <c r="E3">
        <v>342</v>
      </c>
      <c r="F3">
        <v>23</v>
      </c>
      <c r="G3">
        <v>37</v>
      </c>
      <c r="H3">
        <v>0</v>
      </c>
      <c r="I3">
        <v>25</v>
      </c>
      <c r="J3">
        <v>5</v>
      </c>
      <c r="K3">
        <v>34791</v>
      </c>
    </row>
    <row r="4" spans="1:11" x14ac:dyDescent="0.3">
      <c r="A4" t="s">
        <v>355</v>
      </c>
      <c r="B4" s="72" t="s">
        <v>356</v>
      </c>
      <c r="C4">
        <v>123</v>
      </c>
      <c r="D4">
        <v>101</v>
      </c>
      <c r="E4">
        <v>221</v>
      </c>
      <c r="F4">
        <v>5</v>
      </c>
      <c r="G4">
        <v>0</v>
      </c>
      <c r="H4">
        <v>0</v>
      </c>
      <c r="I4">
        <v>0</v>
      </c>
      <c r="J4">
        <v>0</v>
      </c>
      <c r="K4">
        <v>26021</v>
      </c>
    </row>
    <row r="5" spans="1:11" x14ac:dyDescent="0.3">
      <c r="A5" t="s">
        <v>357</v>
      </c>
      <c r="B5" s="72" t="s">
        <v>358</v>
      </c>
      <c r="C5">
        <v>272</v>
      </c>
      <c r="D5">
        <v>300</v>
      </c>
      <c r="E5">
        <v>502</v>
      </c>
      <c r="F5">
        <v>51</v>
      </c>
      <c r="G5">
        <v>10</v>
      </c>
      <c r="H5">
        <v>0</v>
      </c>
      <c r="I5">
        <v>5</v>
      </c>
      <c r="J5">
        <v>5</v>
      </c>
      <c r="K5">
        <v>79827</v>
      </c>
    </row>
    <row r="6" spans="1:11" x14ac:dyDescent="0.3">
      <c r="A6" t="s">
        <v>359</v>
      </c>
      <c r="B6" s="72" t="s">
        <v>360</v>
      </c>
      <c r="C6">
        <v>65</v>
      </c>
      <c r="D6">
        <v>38</v>
      </c>
      <c r="E6">
        <v>95</v>
      </c>
      <c r="F6">
        <v>5</v>
      </c>
      <c r="G6">
        <v>0</v>
      </c>
      <c r="H6">
        <v>0</v>
      </c>
      <c r="I6">
        <v>0</v>
      </c>
      <c r="J6">
        <v>5</v>
      </c>
      <c r="K6">
        <v>21404</v>
      </c>
    </row>
    <row r="7" spans="1:11" x14ac:dyDescent="0.3">
      <c r="A7" t="s">
        <v>361</v>
      </c>
      <c r="B7" s="72" t="s">
        <v>362</v>
      </c>
      <c r="C7">
        <v>396</v>
      </c>
      <c r="D7">
        <v>353</v>
      </c>
      <c r="E7">
        <v>670</v>
      </c>
      <c r="F7">
        <v>38</v>
      </c>
      <c r="G7">
        <v>25</v>
      </c>
      <c r="H7">
        <v>0</v>
      </c>
      <c r="I7">
        <v>10</v>
      </c>
      <c r="J7">
        <v>10</v>
      </c>
      <c r="K7">
        <v>84254</v>
      </c>
    </row>
    <row r="8" spans="1:11" x14ac:dyDescent="0.3">
      <c r="A8" t="s">
        <v>363</v>
      </c>
      <c r="B8" s="72" t="s">
        <v>364</v>
      </c>
      <c r="C8">
        <v>149</v>
      </c>
      <c r="D8">
        <v>133</v>
      </c>
      <c r="E8">
        <v>258</v>
      </c>
      <c r="F8">
        <v>18</v>
      </c>
      <c r="G8">
        <v>0</v>
      </c>
      <c r="H8">
        <v>0</v>
      </c>
      <c r="I8">
        <v>5</v>
      </c>
      <c r="J8">
        <v>0</v>
      </c>
      <c r="K8">
        <v>51940</v>
      </c>
    </row>
    <row r="9" spans="1:11" x14ac:dyDescent="0.3">
      <c r="A9" t="s">
        <v>365</v>
      </c>
      <c r="B9" s="72" t="s">
        <v>366</v>
      </c>
      <c r="C9">
        <v>18</v>
      </c>
      <c r="D9">
        <v>29</v>
      </c>
      <c r="E9">
        <v>33</v>
      </c>
      <c r="F9">
        <v>5</v>
      </c>
      <c r="G9">
        <v>0</v>
      </c>
      <c r="H9">
        <v>0</v>
      </c>
      <c r="I9">
        <v>5</v>
      </c>
      <c r="J9">
        <v>5</v>
      </c>
      <c r="K9">
        <v>5152</v>
      </c>
    </row>
    <row r="10" spans="1:11" x14ac:dyDescent="0.3">
      <c r="A10" t="s">
        <v>367</v>
      </c>
      <c r="B10" s="72" t="s">
        <v>368</v>
      </c>
      <c r="C10">
        <v>0</v>
      </c>
      <c r="D10">
        <v>5</v>
      </c>
      <c r="E10">
        <v>5</v>
      </c>
      <c r="F10">
        <v>0</v>
      </c>
      <c r="G10">
        <v>0</v>
      </c>
      <c r="H10">
        <v>0</v>
      </c>
      <c r="I10">
        <v>0</v>
      </c>
      <c r="J10">
        <v>0</v>
      </c>
      <c r="K10">
        <v>136</v>
      </c>
    </row>
    <row r="11" spans="1:11" x14ac:dyDescent="0.3">
      <c r="A11" t="s">
        <v>369</v>
      </c>
      <c r="B11" s="72" t="s">
        <v>370</v>
      </c>
      <c r="C11">
        <v>104</v>
      </c>
      <c r="D11">
        <v>110</v>
      </c>
      <c r="E11">
        <v>188</v>
      </c>
      <c r="F11">
        <v>14</v>
      </c>
      <c r="G11">
        <v>5</v>
      </c>
      <c r="H11">
        <v>0</v>
      </c>
      <c r="I11">
        <v>5</v>
      </c>
      <c r="J11">
        <v>0</v>
      </c>
      <c r="K11">
        <v>20295</v>
      </c>
    </row>
    <row r="12" spans="1:11" x14ac:dyDescent="0.3">
      <c r="A12" t="s">
        <v>371</v>
      </c>
      <c r="B12" s="72" t="s">
        <v>372</v>
      </c>
      <c r="C12">
        <v>1418</v>
      </c>
      <c r="D12">
        <v>1968</v>
      </c>
      <c r="E12">
        <v>2485</v>
      </c>
      <c r="F12">
        <v>233</v>
      </c>
      <c r="G12">
        <v>425</v>
      </c>
      <c r="H12">
        <v>147</v>
      </c>
      <c r="I12">
        <v>59</v>
      </c>
      <c r="J12">
        <v>41</v>
      </c>
      <c r="K12">
        <v>370560</v>
      </c>
    </row>
    <row r="13" spans="1:11" x14ac:dyDescent="0.3">
      <c r="A13" t="s">
        <v>373</v>
      </c>
      <c r="B13" s="72" t="s">
        <v>374</v>
      </c>
      <c r="C13">
        <v>194</v>
      </c>
      <c r="D13">
        <v>206</v>
      </c>
      <c r="E13">
        <v>319</v>
      </c>
      <c r="F13">
        <v>53</v>
      </c>
      <c r="G13">
        <v>18</v>
      </c>
      <c r="H13">
        <v>0</v>
      </c>
      <c r="I13">
        <v>5</v>
      </c>
      <c r="J13">
        <v>0</v>
      </c>
      <c r="K13">
        <v>23670</v>
      </c>
    </row>
    <row r="14" spans="1:11" x14ac:dyDescent="0.3">
      <c r="A14" t="s">
        <v>375</v>
      </c>
      <c r="B14" s="72" t="s">
        <v>376</v>
      </c>
      <c r="C14">
        <v>22</v>
      </c>
      <c r="D14">
        <v>19</v>
      </c>
      <c r="E14">
        <v>35</v>
      </c>
      <c r="F14">
        <v>5</v>
      </c>
      <c r="G14">
        <v>0</v>
      </c>
      <c r="H14">
        <v>0</v>
      </c>
      <c r="I14">
        <v>0</v>
      </c>
      <c r="J14">
        <v>0</v>
      </c>
      <c r="K14">
        <v>5418</v>
      </c>
    </row>
    <row r="15" spans="1:11" x14ac:dyDescent="0.3">
      <c r="A15" t="s">
        <v>377</v>
      </c>
      <c r="B15" s="72" t="s">
        <v>378</v>
      </c>
      <c r="C15">
        <v>605</v>
      </c>
      <c r="D15">
        <v>873</v>
      </c>
      <c r="E15">
        <v>1029</v>
      </c>
      <c r="F15">
        <v>76</v>
      </c>
      <c r="G15">
        <v>267</v>
      </c>
      <c r="H15">
        <v>64</v>
      </c>
      <c r="I15">
        <v>29</v>
      </c>
      <c r="J15">
        <v>10</v>
      </c>
      <c r="K15">
        <v>111458</v>
      </c>
    </row>
    <row r="16" spans="1:11" x14ac:dyDescent="0.3">
      <c r="A16" t="s">
        <v>379</v>
      </c>
      <c r="B16" s="72" t="s">
        <v>380</v>
      </c>
      <c r="C16">
        <v>409</v>
      </c>
      <c r="D16">
        <v>530</v>
      </c>
      <c r="E16">
        <v>714</v>
      </c>
      <c r="F16">
        <v>56</v>
      </c>
      <c r="G16">
        <v>120</v>
      </c>
      <c r="H16">
        <v>16</v>
      </c>
      <c r="I16">
        <v>21</v>
      </c>
      <c r="J16">
        <v>10</v>
      </c>
      <c r="K16">
        <v>81223</v>
      </c>
    </row>
    <row r="17" spans="1:11" x14ac:dyDescent="0.3">
      <c r="A17" t="s">
        <v>381</v>
      </c>
      <c r="B17" s="72" t="s">
        <v>382</v>
      </c>
      <c r="C17">
        <v>269</v>
      </c>
      <c r="D17">
        <v>185</v>
      </c>
      <c r="E17">
        <v>423</v>
      </c>
      <c r="F17">
        <v>10</v>
      </c>
      <c r="G17">
        <v>5</v>
      </c>
      <c r="H17">
        <v>0</v>
      </c>
      <c r="I17">
        <v>10</v>
      </c>
      <c r="J17">
        <v>5</v>
      </c>
      <c r="K17">
        <v>66353</v>
      </c>
    </row>
    <row r="18" spans="1:11" x14ac:dyDescent="0.3">
      <c r="A18" t="s">
        <v>383</v>
      </c>
      <c r="B18" s="72" t="s">
        <v>384</v>
      </c>
      <c r="C18">
        <v>103</v>
      </c>
      <c r="D18">
        <v>150</v>
      </c>
      <c r="E18">
        <v>147</v>
      </c>
      <c r="F18">
        <v>84</v>
      </c>
      <c r="G18">
        <v>0</v>
      </c>
      <c r="H18">
        <v>5</v>
      </c>
      <c r="I18">
        <v>5</v>
      </c>
      <c r="J18">
        <v>5</v>
      </c>
      <c r="K18">
        <v>24045</v>
      </c>
    </row>
    <row r="19" spans="1:11" x14ac:dyDescent="0.3">
      <c r="A19" t="s">
        <v>385</v>
      </c>
      <c r="B19" s="72" t="s">
        <v>386</v>
      </c>
      <c r="C19">
        <v>93</v>
      </c>
      <c r="D19">
        <v>167</v>
      </c>
      <c r="E19">
        <v>204</v>
      </c>
      <c r="F19">
        <v>21</v>
      </c>
      <c r="G19">
        <v>12</v>
      </c>
      <c r="H19">
        <v>20</v>
      </c>
      <c r="I19">
        <v>5</v>
      </c>
      <c r="J19">
        <v>5</v>
      </c>
      <c r="K19">
        <v>29915</v>
      </c>
    </row>
    <row r="20" spans="1:11" x14ac:dyDescent="0.3">
      <c r="A20" t="s">
        <v>387</v>
      </c>
      <c r="B20" s="72" t="s">
        <v>388</v>
      </c>
      <c r="C20">
        <v>91</v>
      </c>
      <c r="D20">
        <v>140</v>
      </c>
      <c r="E20">
        <v>169</v>
      </c>
      <c r="F20">
        <v>5</v>
      </c>
      <c r="G20">
        <v>33</v>
      </c>
      <c r="H20">
        <v>19</v>
      </c>
      <c r="I20">
        <v>5</v>
      </c>
      <c r="J20">
        <v>5</v>
      </c>
      <c r="K20">
        <v>16500</v>
      </c>
    </row>
    <row r="21" spans="1:11" x14ac:dyDescent="0.3">
      <c r="A21" t="s">
        <v>389</v>
      </c>
      <c r="B21" s="72" t="s">
        <v>390</v>
      </c>
      <c r="C21">
        <v>120</v>
      </c>
      <c r="D21">
        <v>87</v>
      </c>
      <c r="E21">
        <v>195</v>
      </c>
      <c r="F21">
        <v>5</v>
      </c>
      <c r="G21">
        <v>5</v>
      </c>
      <c r="H21">
        <v>0</v>
      </c>
      <c r="I21">
        <v>5</v>
      </c>
      <c r="J21">
        <v>5</v>
      </c>
      <c r="K21">
        <v>22546</v>
      </c>
    </row>
    <row r="22" spans="1:11" x14ac:dyDescent="0.3">
      <c r="A22" t="s">
        <v>391</v>
      </c>
      <c r="B22" s="72" t="s">
        <v>392</v>
      </c>
      <c r="C22">
        <v>176</v>
      </c>
      <c r="D22">
        <v>192</v>
      </c>
      <c r="E22">
        <v>250</v>
      </c>
      <c r="F22">
        <v>40</v>
      </c>
      <c r="G22">
        <v>61</v>
      </c>
      <c r="H22">
        <v>5</v>
      </c>
      <c r="I22">
        <v>5</v>
      </c>
      <c r="J22">
        <v>5</v>
      </c>
      <c r="K22">
        <v>34005</v>
      </c>
    </row>
    <row r="23" spans="1:11" x14ac:dyDescent="0.3">
      <c r="A23" t="s">
        <v>393</v>
      </c>
      <c r="B23" s="72" t="s">
        <v>394</v>
      </c>
      <c r="C23">
        <v>5</v>
      </c>
      <c r="D23">
        <v>15</v>
      </c>
      <c r="E23">
        <v>22</v>
      </c>
      <c r="F23">
        <v>0</v>
      </c>
      <c r="G23">
        <v>0</v>
      </c>
      <c r="H23">
        <v>0</v>
      </c>
      <c r="I23">
        <v>0</v>
      </c>
      <c r="J23">
        <v>0</v>
      </c>
      <c r="K23">
        <v>7193</v>
      </c>
    </row>
    <row r="24" spans="1:11" x14ac:dyDescent="0.3">
      <c r="A24" t="s">
        <v>395</v>
      </c>
      <c r="B24" s="72" t="s">
        <v>396</v>
      </c>
      <c r="C24">
        <v>232</v>
      </c>
      <c r="D24">
        <v>246</v>
      </c>
      <c r="E24">
        <v>385</v>
      </c>
      <c r="F24">
        <v>47</v>
      </c>
      <c r="G24">
        <v>29</v>
      </c>
      <c r="H24">
        <v>11</v>
      </c>
      <c r="I24">
        <v>5</v>
      </c>
      <c r="J24">
        <v>5</v>
      </c>
      <c r="K24">
        <v>39922</v>
      </c>
    </row>
    <row r="25" spans="1:11" x14ac:dyDescent="0.3">
      <c r="A25" t="s">
        <v>397</v>
      </c>
      <c r="B25" s="72" t="s">
        <v>398</v>
      </c>
      <c r="C25">
        <v>167</v>
      </c>
      <c r="D25">
        <v>311</v>
      </c>
      <c r="E25">
        <v>303</v>
      </c>
      <c r="F25">
        <v>65</v>
      </c>
      <c r="G25">
        <v>86</v>
      </c>
      <c r="H25">
        <v>5</v>
      </c>
      <c r="I25">
        <v>10</v>
      </c>
      <c r="J25">
        <v>10</v>
      </c>
      <c r="K25">
        <v>48518</v>
      </c>
    </row>
    <row r="26" spans="1:11" x14ac:dyDescent="0.3">
      <c r="A26" t="s">
        <v>399</v>
      </c>
      <c r="B26" s="72" t="s">
        <v>400</v>
      </c>
      <c r="C26">
        <v>18</v>
      </c>
      <c r="D26">
        <v>5</v>
      </c>
      <c r="E26">
        <v>23</v>
      </c>
      <c r="F26">
        <v>5</v>
      </c>
      <c r="G26">
        <v>0</v>
      </c>
      <c r="H26">
        <v>0</v>
      </c>
      <c r="I26">
        <v>0</v>
      </c>
      <c r="J26">
        <v>0</v>
      </c>
      <c r="K26">
        <v>4201</v>
      </c>
    </row>
    <row r="27" spans="1:11" x14ac:dyDescent="0.3">
      <c r="A27" t="s">
        <v>401</v>
      </c>
      <c r="B27" s="72" t="s">
        <v>402</v>
      </c>
      <c r="C27">
        <v>79</v>
      </c>
      <c r="D27">
        <v>29</v>
      </c>
      <c r="E27">
        <v>102</v>
      </c>
      <c r="F27">
        <v>10</v>
      </c>
      <c r="G27">
        <v>0</v>
      </c>
      <c r="H27">
        <v>0</v>
      </c>
      <c r="I27">
        <v>0</v>
      </c>
      <c r="J27">
        <v>5</v>
      </c>
      <c r="K27">
        <v>14818</v>
      </c>
    </row>
    <row r="28" spans="1:11" x14ac:dyDescent="0.3">
      <c r="A28" t="s">
        <v>403</v>
      </c>
      <c r="B28" s="72" t="s">
        <v>404</v>
      </c>
      <c r="C28">
        <v>343</v>
      </c>
      <c r="D28">
        <v>397</v>
      </c>
      <c r="E28">
        <v>601</v>
      </c>
      <c r="F28">
        <v>43</v>
      </c>
      <c r="G28">
        <v>35</v>
      </c>
      <c r="H28">
        <v>51</v>
      </c>
      <c r="I28">
        <v>5</v>
      </c>
      <c r="J28">
        <v>0</v>
      </c>
      <c r="K28">
        <v>61464</v>
      </c>
    </row>
    <row r="29" spans="1:11" x14ac:dyDescent="0.3">
      <c r="A29" t="s">
        <v>405</v>
      </c>
      <c r="B29" s="72" t="s">
        <v>406</v>
      </c>
      <c r="C29">
        <v>3437</v>
      </c>
      <c r="D29">
        <v>3147</v>
      </c>
      <c r="E29">
        <v>5305</v>
      </c>
      <c r="F29">
        <v>506</v>
      </c>
      <c r="G29">
        <v>360</v>
      </c>
      <c r="H29">
        <v>79</v>
      </c>
      <c r="I29">
        <v>275</v>
      </c>
      <c r="J29">
        <v>56</v>
      </c>
      <c r="K29">
        <v>480569</v>
      </c>
    </row>
    <row r="30" spans="1:11" x14ac:dyDescent="0.3">
      <c r="A30" t="s">
        <v>407</v>
      </c>
      <c r="B30" s="72" t="s">
        <v>408</v>
      </c>
      <c r="C30">
        <v>111</v>
      </c>
      <c r="D30">
        <v>126</v>
      </c>
      <c r="E30">
        <v>198</v>
      </c>
      <c r="F30">
        <v>14</v>
      </c>
      <c r="G30">
        <v>5</v>
      </c>
      <c r="H30">
        <v>5</v>
      </c>
      <c r="I30">
        <v>5</v>
      </c>
      <c r="J30">
        <v>0</v>
      </c>
      <c r="K30">
        <v>33360</v>
      </c>
    </row>
    <row r="31" spans="1:11" x14ac:dyDescent="0.3">
      <c r="A31" t="s">
        <v>409</v>
      </c>
      <c r="B31" s="72" t="s">
        <v>410</v>
      </c>
      <c r="C31">
        <v>153</v>
      </c>
      <c r="D31">
        <v>177</v>
      </c>
      <c r="E31">
        <v>252</v>
      </c>
      <c r="F31">
        <v>59</v>
      </c>
      <c r="G31">
        <v>5</v>
      </c>
      <c r="H31">
        <v>0</v>
      </c>
      <c r="I31">
        <v>15</v>
      </c>
      <c r="J31">
        <v>5</v>
      </c>
      <c r="K31">
        <v>34137</v>
      </c>
    </row>
    <row r="32" spans="1:11" x14ac:dyDescent="0.3">
      <c r="A32" t="s">
        <v>411</v>
      </c>
      <c r="B32" s="72" t="s">
        <v>412</v>
      </c>
      <c r="C32">
        <v>281</v>
      </c>
      <c r="D32">
        <v>242</v>
      </c>
      <c r="E32">
        <v>442</v>
      </c>
      <c r="F32">
        <v>24</v>
      </c>
      <c r="G32">
        <v>19</v>
      </c>
      <c r="H32">
        <v>5</v>
      </c>
      <c r="I32">
        <v>26</v>
      </c>
      <c r="J32">
        <v>5</v>
      </c>
      <c r="K32">
        <v>56925</v>
      </c>
    </row>
    <row r="33" spans="1:11" x14ac:dyDescent="0.3">
      <c r="A33" t="s">
        <v>413</v>
      </c>
      <c r="B33" s="72" t="s">
        <v>414</v>
      </c>
      <c r="C33">
        <v>743</v>
      </c>
      <c r="D33">
        <v>470</v>
      </c>
      <c r="E33">
        <v>1129</v>
      </c>
      <c r="F33">
        <v>27</v>
      </c>
      <c r="G33">
        <v>29</v>
      </c>
      <c r="H33">
        <v>0</v>
      </c>
      <c r="I33">
        <v>25</v>
      </c>
      <c r="J33">
        <v>5</v>
      </c>
      <c r="K33">
        <v>100512</v>
      </c>
    </row>
    <row r="34" spans="1:11" x14ac:dyDescent="0.3">
      <c r="A34" t="s">
        <v>415</v>
      </c>
      <c r="B34" s="72" t="s">
        <v>416</v>
      </c>
      <c r="C34">
        <v>533</v>
      </c>
      <c r="D34">
        <v>504</v>
      </c>
      <c r="E34">
        <v>842</v>
      </c>
      <c r="F34">
        <v>47</v>
      </c>
      <c r="G34">
        <v>85</v>
      </c>
      <c r="H34">
        <v>24</v>
      </c>
      <c r="I34">
        <v>31</v>
      </c>
      <c r="J34">
        <v>5</v>
      </c>
      <c r="K34">
        <v>76339</v>
      </c>
    </row>
    <row r="35" spans="1:11" x14ac:dyDescent="0.3">
      <c r="A35" t="s">
        <v>417</v>
      </c>
      <c r="B35" s="72" t="s">
        <v>418</v>
      </c>
      <c r="C35">
        <v>48</v>
      </c>
      <c r="D35">
        <v>117</v>
      </c>
      <c r="E35">
        <v>91</v>
      </c>
      <c r="F35">
        <v>37</v>
      </c>
      <c r="G35">
        <v>29</v>
      </c>
      <c r="H35">
        <v>5</v>
      </c>
      <c r="I35">
        <v>5</v>
      </c>
      <c r="J35">
        <v>5</v>
      </c>
      <c r="K35">
        <v>27001</v>
      </c>
    </row>
    <row r="36" spans="1:11" x14ac:dyDescent="0.3">
      <c r="A36" t="s">
        <v>419</v>
      </c>
      <c r="B36" s="72" t="s">
        <v>420</v>
      </c>
      <c r="C36">
        <v>75</v>
      </c>
      <c r="D36">
        <v>97</v>
      </c>
      <c r="E36">
        <v>147</v>
      </c>
      <c r="F36">
        <v>21</v>
      </c>
      <c r="G36">
        <v>0</v>
      </c>
      <c r="H36">
        <v>0</v>
      </c>
      <c r="I36">
        <v>5</v>
      </c>
      <c r="J36">
        <v>5</v>
      </c>
      <c r="K36">
        <v>28297</v>
      </c>
    </row>
    <row r="37" spans="1:11" x14ac:dyDescent="0.3">
      <c r="A37" t="s">
        <v>421</v>
      </c>
      <c r="B37" s="72" t="s">
        <v>422</v>
      </c>
      <c r="C37">
        <v>153</v>
      </c>
      <c r="D37">
        <v>270</v>
      </c>
      <c r="E37">
        <v>311</v>
      </c>
      <c r="F37">
        <v>100</v>
      </c>
      <c r="G37">
        <v>10</v>
      </c>
      <c r="H37">
        <v>5</v>
      </c>
      <c r="I37">
        <v>5</v>
      </c>
      <c r="J37">
        <v>20</v>
      </c>
      <c r="K37">
        <v>112771</v>
      </c>
    </row>
    <row r="38" spans="1:11" x14ac:dyDescent="0.3">
      <c r="A38" t="s">
        <v>423</v>
      </c>
      <c r="B38" s="72" t="s">
        <v>424</v>
      </c>
      <c r="C38">
        <v>77</v>
      </c>
      <c r="D38">
        <v>38</v>
      </c>
      <c r="E38">
        <v>111</v>
      </c>
      <c r="F38">
        <v>10</v>
      </c>
      <c r="G38">
        <v>0</v>
      </c>
      <c r="H38">
        <v>0</v>
      </c>
      <c r="I38">
        <v>0</v>
      </c>
      <c r="J38">
        <v>0</v>
      </c>
      <c r="K38">
        <v>21089</v>
      </c>
    </row>
    <row r="39" spans="1:11" x14ac:dyDescent="0.3">
      <c r="A39" t="s">
        <v>425</v>
      </c>
      <c r="B39" s="72" t="s">
        <v>426</v>
      </c>
      <c r="C39">
        <v>43</v>
      </c>
      <c r="D39">
        <v>40</v>
      </c>
      <c r="E39">
        <v>74</v>
      </c>
      <c r="F39">
        <v>20</v>
      </c>
      <c r="G39">
        <v>0</v>
      </c>
      <c r="H39">
        <v>0</v>
      </c>
      <c r="I39">
        <v>10</v>
      </c>
      <c r="J39">
        <v>0</v>
      </c>
      <c r="K39">
        <v>18438</v>
      </c>
    </row>
    <row r="40" spans="1:11" x14ac:dyDescent="0.3">
      <c r="A40" t="s">
        <v>427</v>
      </c>
      <c r="B40" s="72" t="s">
        <v>428</v>
      </c>
      <c r="C40">
        <v>32</v>
      </c>
      <c r="D40">
        <v>24</v>
      </c>
      <c r="E40">
        <v>51</v>
      </c>
      <c r="F40">
        <v>5</v>
      </c>
      <c r="G40">
        <v>0</v>
      </c>
      <c r="H40">
        <v>0</v>
      </c>
      <c r="I40">
        <v>5</v>
      </c>
      <c r="J40">
        <v>0</v>
      </c>
      <c r="K40">
        <v>3881</v>
      </c>
    </row>
    <row r="41" spans="1:11" x14ac:dyDescent="0.3">
      <c r="A41" t="s">
        <v>429</v>
      </c>
      <c r="B41" s="72" t="s">
        <v>430</v>
      </c>
      <c r="C41">
        <v>71</v>
      </c>
      <c r="D41">
        <v>42</v>
      </c>
      <c r="E41">
        <v>93</v>
      </c>
      <c r="F41">
        <v>16</v>
      </c>
      <c r="G41">
        <v>0</v>
      </c>
      <c r="H41">
        <v>0</v>
      </c>
      <c r="I41">
        <v>5</v>
      </c>
      <c r="J41">
        <v>5</v>
      </c>
      <c r="K41">
        <v>14423</v>
      </c>
    </row>
    <row r="42" spans="1:11" x14ac:dyDescent="0.3">
      <c r="A42" t="s">
        <v>431</v>
      </c>
      <c r="B42" s="72" t="s">
        <v>432</v>
      </c>
      <c r="C42">
        <v>5</v>
      </c>
      <c r="D42">
        <v>5</v>
      </c>
      <c r="E42">
        <v>15</v>
      </c>
      <c r="F42">
        <v>5</v>
      </c>
      <c r="G42">
        <v>0</v>
      </c>
      <c r="H42">
        <v>0</v>
      </c>
      <c r="I42">
        <v>0</v>
      </c>
      <c r="J42">
        <v>0</v>
      </c>
      <c r="K42">
        <v>1403</v>
      </c>
    </row>
    <row r="43" spans="1:11" x14ac:dyDescent="0.3">
      <c r="A43" t="s">
        <v>433</v>
      </c>
      <c r="B43" s="72" t="s">
        <v>434</v>
      </c>
      <c r="C43">
        <v>60</v>
      </c>
      <c r="D43">
        <v>56</v>
      </c>
      <c r="E43">
        <v>95</v>
      </c>
      <c r="F43">
        <v>14</v>
      </c>
      <c r="G43">
        <v>0</v>
      </c>
      <c r="H43">
        <v>0</v>
      </c>
      <c r="I43">
        <v>5</v>
      </c>
      <c r="J43">
        <v>0</v>
      </c>
      <c r="K43">
        <v>22520</v>
      </c>
    </row>
    <row r="44" spans="1:11" x14ac:dyDescent="0.3">
      <c r="A44" t="s">
        <v>435</v>
      </c>
      <c r="B44" s="72" t="s">
        <v>436</v>
      </c>
      <c r="C44">
        <v>5</v>
      </c>
      <c r="D44">
        <v>5</v>
      </c>
      <c r="E44">
        <v>5</v>
      </c>
      <c r="F44">
        <v>0</v>
      </c>
      <c r="G44">
        <v>0</v>
      </c>
      <c r="H44">
        <v>0</v>
      </c>
      <c r="I44">
        <v>5</v>
      </c>
      <c r="J44">
        <v>0</v>
      </c>
      <c r="K44">
        <v>1079</v>
      </c>
    </row>
    <row r="45" spans="1:11" x14ac:dyDescent="0.3">
      <c r="A45" t="s">
        <v>437</v>
      </c>
      <c r="B45" s="72" t="s">
        <v>438</v>
      </c>
      <c r="C45">
        <v>371</v>
      </c>
      <c r="D45">
        <v>168</v>
      </c>
      <c r="E45">
        <v>495</v>
      </c>
      <c r="F45">
        <v>28</v>
      </c>
      <c r="G45">
        <v>5</v>
      </c>
      <c r="H45">
        <v>5</v>
      </c>
      <c r="I45">
        <v>5</v>
      </c>
      <c r="J45">
        <v>5</v>
      </c>
      <c r="K45">
        <v>27165</v>
      </c>
    </row>
    <row r="46" spans="1:11" x14ac:dyDescent="0.3">
      <c r="A46" t="s">
        <v>439</v>
      </c>
      <c r="B46" s="72" t="s">
        <v>440</v>
      </c>
      <c r="C46">
        <v>170</v>
      </c>
      <c r="D46">
        <v>161</v>
      </c>
      <c r="E46">
        <v>287</v>
      </c>
      <c r="F46">
        <v>19</v>
      </c>
      <c r="G46">
        <v>25</v>
      </c>
      <c r="H46">
        <v>0</v>
      </c>
      <c r="I46">
        <v>5</v>
      </c>
      <c r="J46">
        <v>5</v>
      </c>
      <c r="K46">
        <v>44136</v>
      </c>
    </row>
    <row r="47" spans="1:11" x14ac:dyDescent="0.3">
      <c r="A47" t="s">
        <v>441</v>
      </c>
      <c r="B47" s="72" t="s">
        <v>442</v>
      </c>
      <c r="C47">
        <v>373</v>
      </c>
      <c r="D47">
        <v>285</v>
      </c>
      <c r="E47">
        <v>584</v>
      </c>
      <c r="F47">
        <v>5</v>
      </c>
      <c r="G47">
        <v>57</v>
      </c>
      <c r="H47">
        <v>0</v>
      </c>
      <c r="I47">
        <v>5</v>
      </c>
      <c r="J47">
        <v>0</v>
      </c>
      <c r="K47">
        <v>65454</v>
      </c>
    </row>
    <row r="48" spans="1:11" x14ac:dyDescent="0.3">
      <c r="A48" t="s">
        <v>443</v>
      </c>
      <c r="B48" s="72" t="s">
        <v>444</v>
      </c>
      <c r="C48">
        <v>12</v>
      </c>
      <c r="D48">
        <v>13</v>
      </c>
      <c r="E48">
        <v>25</v>
      </c>
      <c r="F48">
        <v>0</v>
      </c>
      <c r="G48">
        <v>0</v>
      </c>
      <c r="H48">
        <v>0</v>
      </c>
      <c r="I48">
        <v>0</v>
      </c>
      <c r="J48">
        <v>0</v>
      </c>
      <c r="K48">
        <v>4645</v>
      </c>
    </row>
    <row r="49" spans="1:11" x14ac:dyDescent="0.3">
      <c r="A49" t="s">
        <v>445</v>
      </c>
      <c r="B49" s="72" t="s">
        <v>446</v>
      </c>
      <c r="C49">
        <v>39</v>
      </c>
      <c r="D49">
        <v>17</v>
      </c>
      <c r="E49">
        <v>53</v>
      </c>
      <c r="F49">
        <v>5</v>
      </c>
      <c r="G49">
        <v>0</v>
      </c>
      <c r="H49">
        <v>0</v>
      </c>
      <c r="I49">
        <v>5</v>
      </c>
      <c r="J49">
        <v>0</v>
      </c>
      <c r="K49">
        <v>6195</v>
      </c>
    </row>
    <row r="50" spans="1:11" x14ac:dyDescent="0.3">
      <c r="A50" t="s">
        <v>447</v>
      </c>
      <c r="B50" s="72" t="s">
        <v>448</v>
      </c>
      <c r="C50">
        <v>319</v>
      </c>
      <c r="D50">
        <v>660</v>
      </c>
      <c r="E50">
        <v>565</v>
      </c>
      <c r="F50">
        <v>16</v>
      </c>
      <c r="G50">
        <v>221</v>
      </c>
      <c r="H50">
        <v>146</v>
      </c>
      <c r="I50">
        <v>10</v>
      </c>
      <c r="J50">
        <v>12</v>
      </c>
      <c r="K50">
        <v>81676</v>
      </c>
    </row>
    <row r="51" spans="1:11" x14ac:dyDescent="0.3">
      <c r="A51" t="s">
        <v>449</v>
      </c>
      <c r="B51" s="72" t="s">
        <v>450</v>
      </c>
      <c r="C51">
        <v>557</v>
      </c>
      <c r="D51">
        <v>458</v>
      </c>
      <c r="E51">
        <v>877</v>
      </c>
      <c r="F51">
        <v>42</v>
      </c>
      <c r="G51">
        <v>79</v>
      </c>
      <c r="H51">
        <v>5</v>
      </c>
      <c r="I51">
        <v>15</v>
      </c>
      <c r="J51">
        <v>20</v>
      </c>
      <c r="K51">
        <v>107655</v>
      </c>
    </row>
    <row r="52" spans="1:11" x14ac:dyDescent="0.3">
      <c r="A52" t="s">
        <v>451</v>
      </c>
      <c r="B52" s="72" t="s">
        <v>452</v>
      </c>
      <c r="C52">
        <v>97</v>
      </c>
      <c r="D52">
        <v>71</v>
      </c>
      <c r="E52">
        <v>162</v>
      </c>
      <c r="F52">
        <v>5</v>
      </c>
      <c r="G52">
        <v>0</v>
      </c>
      <c r="H52">
        <v>0</v>
      </c>
      <c r="I52">
        <v>0</v>
      </c>
      <c r="J52">
        <v>0</v>
      </c>
      <c r="K52">
        <v>26961</v>
      </c>
    </row>
    <row r="53" spans="1:11" x14ac:dyDescent="0.3">
      <c r="A53" t="s">
        <v>453</v>
      </c>
      <c r="B53" s="72" t="s">
        <v>454</v>
      </c>
      <c r="C53">
        <v>444</v>
      </c>
      <c r="D53">
        <v>246</v>
      </c>
      <c r="E53">
        <v>662</v>
      </c>
      <c r="F53">
        <v>5</v>
      </c>
      <c r="G53">
        <v>5</v>
      </c>
      <c r="H53">
        <v>0</v>
      </c>
      <c r="I53">
        <v>11</v>
      </c>
      <c r="J53">
        <v>5</v>
      </c>
      <c r="K53">
        <v>39884</v>
      </c>
    </row>
    <row r="54" spans="1:11" x14ac:dyDescent="0.3">
      <c r="A54" t="s">
        <v>455</v>
      </c>
      <c r="B54" s="72" t="s">
        <v>191</v>
      </c>
      <c r="C54">
        <v>98</v>
      </c>
      <c r="D54">
        <v>70</v>
      </c>
      <c r="E54">
        <v>148</v>
      </c>
      <c r="F54">
        <v>16</v>
      </c>
      <c r="G54">
        <v>0</v>
      </c>
      <c r="H54">
        <v>0</v>
      </c>
      <c r="I54">
        <v>5</v>
      </c>
      <c r="J54">
        <v>5</v>
      </c>
      <c r="K54">
        <v>13993</v>
      </c>
    </row>
    <row r="55" spans="1:11" x14ac:dyDescent="0.3">
      <c r="A55" t="s">
        <v>456</v>
      </c>
      <c r="B55" s="72" t="s">
        <v>457</v>
      </c>
      <c r="C55">
        <v>28</v>
      </c>
      <c r="D55">
        <v>39</v>
      </c>
      <c r="E55">
        <v>56</v>
      </c>
      <c r="F55">
        <v>5</v>
      </c>
      <c r="G55">
        <v>5</v>
      </c>
      <c r="H55">
        <v>5</v>
      </c>
      <c r="I55">
        <v>5</v>
      </c>
      <c r="J55">
        <v>5</v>
      </c>
      <c r="K55">
        <v>9022</v>
      </c>
    </row>
    <row r="56" spans="1:11" x14ac:dyDescent="0.3">
      <c r="A56" t="s">
        <v>458</v>
      </c>
      <c r="B56" s="72" t="s">
        <v>459</v>
      </c>
      <c r="C56">
        <v>66</v>
      </c>
      <c r="D56">
        <v>22</v>
      </c>
      <c r="E56">
        <v>87</v>
      </c>
      <c r="F56">
        <v>0</v>
      </c>
      <c r="G56">
        <v>0</v>
      </c>
      <c r="H56">
        <v>0</v>
      </c>
      <c r="I56">
        <v>5</v>
      </c>
      <c r="J56">
        <v>0</v>
      </c>
      <c r="K56">
        <v>7520</v>
      </c>
    </row>
    <row r="57" spans="1:11" x14ac:dyDescent="0.3">
      <c r="A57" t="s">
        <v>460</v>
      </c>
      <c r="B57" s="72" t="s">
        <v>461</v>
      </c>
      <c r="C57">
        <v>19</v>
      </c>
      <c r="D57">
        <v>11</v>
      </c>
      <c r="E57">
        <v>29</v>
      </c>
      <c r="F57">
        <v>5</v>
      </c>
      <c r="G57">
        <v>0</v>
      </c>
      <c r="H57">
        <v>0</v>
      </c>
      <c r="I57">
        <v>0</v>
      </c>
      <c r="J57">
        <v>0</v>
      </c>
      <c r="K57">
        <v>7525</v>
      </c>
    </row>
    <row r="58" spans="1:11" x14ac:dyDescent="0.3">
      <c r="A58" t="s">
        <v>462</v>
      </c>
      <c r="B58" s="72" t="s">
        <v>463</v>
      </c>
      <c r="C58">
        <v>440</v>
      </c>
      <c r="D58">
        <v>336</v>
      </c>
      <c r="E58">
        <v>720</v>
      </c>
      <c r="F58">
        <v>41</v>
      </c>
      <c r="G58">
        <v>5</v>
      </c>
      <c r="H58">
        <v>5</v>
      </c>
      <c r="I58">
        <v>10</v>
      </c>
      <c r="J58">
        <v>5</v>
      </c>
      <c r="K58">
        <v>85085</v>
      </c>
    </row>
    <row r="59" spans="1:11" x14ac:dyDescent="0.3">
      <c r="A59" t="s">
        <v>464</v>
      </c>
      <c r="B59" s="72" t="s">
        <v>465</v>
      </c>
      <c r="C59">
        <v>135</v>
      </c>
      <c r="D59">
        <v>138</v>
      </c>
      <c r="E59">
        <v>206</v>
      </c>
      <c r="F59">
        <v>18</v>
      </c>
      <c r="G59">
        <v>27</v>
      </c>
      <c r="H59">
        <v>5</v>
      </c>
      <c r="I59">
        <v>0</v>
      </c>
      <c r="J59">
        <v>16</v>
      </c>
      <c r="K59">
        <v>47886</v>
      </c>
    </row>
    <row r="60" spans="1:11" x14ac:dyDescent="0.3">
      <c r="A60" t="s">
        <v>466</v>
      </c>
      <c r="B60" s="72" t="s">
        <v>467</v>
      </c>
      <c r="C60">
        <v>91</v>
      </c>
      <c r="D60">
        <v>55</v>
      </c>
      <c r="E60">
        <v>139</v>
      </c>
      <c r="F60">
        <v>5</v>
      </c>
      <c r="G60">
        <v>5</v>
      </c>
      <c r="H60">
        <v>0</v>
      </c>
      <c r="I60">
        <v>5</v>
      </c>
      <c r="J60">
        <v>0</v>
      </c>
      <c r="K60">
        <v>18017</v>
      </c>
    </row>
    <row r="61" spans="1:11" x14ac:dyDescent="0.3">
      <c r="A61" t="s">
        <v>468</v>
      </c>
      <c r="B61" s="72" t="s">
        <v>469</v>
      </c>
      <c r="C61">
        <v>15</v>
      </c>
      <c r="D61">
        <v>71</v>
      </c>
      <c r="E61">
        <v>41</v>
      </c>
      <c r="F61">
        <v>31</v>
      </c>
      <c r="G61">
        <v>14</v>
      </c>
      <c r="H61">
        <v>0</v>
      </c>
      <c r="I61">
        <v>0</v>
      </c>
      <c r="J61">
        <v>0</v>
      </c>
      <c r="K61">
        <v>8908</v>
      </c>
    </row>
    <row r="62" spans="1:11" x14ac:dyDescent="0.3">
      <c r="A62" t="s">
        <v>470</v>
      </c>
      <c r="B62" s="72" t="s">
        <v>471</v>
      </c>
      <c r="C62">
        <v>387</v>
      </c>
      <c r="D62">
        <v>326</v>
      </c>
      <c r="E62">
        <v>647</v>
      </c>
      <c r="F62">
        <v>49</v>
      </c>
      <c r="G62">
        <v>5</v>
      </c>
      <c r="H62">
        <v>10</v>
      </c>
      <c r="I62">
        <v>5</v>
      </c>
      <c r="J62">
        <v>0</v>
      </c>
      <c r="K62">
        <v>114411</v>
      </c>
    </row>
    <row r="63" spans="1:11" x14ac:dyDescent="0.3">
      <c r="A63" t="s">
        <v>472</v>
      </c>
      <c r="B63" s="72" t="s">
        <v>473</v>
      </c>
      <c r="C63">
        <v>10</v>
      </c>
      <c r="D63">
        <v>20</v>
      </c>
      <c r="E63">
        <v>23</v>
      </c>
      <c r="F63">
        <v>5</v>
      </c>
      <c r="G63">
        <v>5</v>
      </c>
      <c r="H63">
        <v>0</v>
      </c>
      <c r="I63">
        <v>0</v>
      </c>
      <c r="J63">
        <v>0</v>
      </c>
      <c r="K63">
        <v>15873</v>
      </c>
    </row>
    <row r="64" spans="1:11" x14ac:dyDescent="0.3">
      <c r="A64" t="s">
        <v>474</v>
      </c>
      <c r="B64" s="72" t="s">
        <v>475</v>
      </c>
      <c r="C64">
        <v>82</v>
      </c>
      <c r="D64">
        <v>82</v>
      </c>
      <c r="E64">
        <v>138</v>
      </c>
      <c r="F64">
        <v>13</v>
      </c>
      <c r="G64">
        <v>5</v>
      </c>
      <c r="H64">
        <v>5</v>
      </c>
      <c r="I64">
        <v>5</v>
      </c>
      <c r="J64">
        <v>0</v>
      </c>
      <c r="K64">
        <v>17021</v>
      </c>
    </row>
    <row r="65" spans="1:11" x14ac:dyDescent="0.3">
      <c r="A65" t="s">
        <v>476</v>
      </c>
      <c r="B65" s="72" t="s">
        <v>477</v>
      </c>
      <c r="C65">
        <v>718</v>
      </c>
      <c r="D65">
        <v>879</v>
      </c>
      <c r="E65">
        <v>1245</v>
      </c>
      <c r="F65">
        <v>57</v>
      </c>
      <c r="G65">
        <v>211</v>
      </c>
      <c r="H65">
        <v>24</v>
      </c>
      <c r="I65">
        <v>54</v>
      </c>
      <c r="J65">
        <v>15</v>
      </c>
      <c r="K65">
        <v>119682</v>
      </c>
    </row>
    <row r="66" spans="1:11" x14ac:dyDescent="0.3">
      <c r="A66" t="s">
        <v>478</v>
      </c>
      <c r="B66" s="72" t="s">
        <v>479</v>
      </c>
      <c r="C66">
        <v>178</v>
      </c>
      <c r="D66">
        <v>176</v>
      </c>
      <c r="E66">
        <v>311</v>
      </c>
      <c r="F66">
        <v>17</v>
      </c>
      <c r="G66">
        <v>21</v>
      </c>
      <c r="H66">
        <v>0</v>
      </c>
      <c r="I66">
        <v>10</v>
      </c>
      <c r="J66">
        <v>5</v>
      </c>
      <c r="K66">
        <v>62507</v>
      </c>
    </row>
    <row r="67" spans="1:11" x14ac:dyDescent="0.3">
      <c r="A67" t="s">
        <v>480</v>
      </c>
      <c r="B67" s="72" t="s">
        <v>481</v>
      </c>
      <c r="C67">
        <v>324</v>
      </c>
      <c r="D67">
        <v>184</v>
      </c>
      <c r="E67">
        <v>463</v>
      </c>
      <c r="F67">
        <v>27</v>
      </c>
      <c r="G67">
        <v>5</v>
      </c>
      <c r="H67">
        <v>0</v>
      </c>
      <c r="I67">
        <v>11</v>
      </c>
      <c r="J67">
        <v>5</v>
      </c>
      <c r="K67">
        <v>47130</v>
      </c>
    </row>
    <row r="68" spans="1:11" x14ac:dyDescent="0.3">
      <c r="A68" t="s">
        <v>482</v>
      </c>
      <c r="B68" s="72" t="s">
        <v>483</v>
      </c>
      <c r="C68">
        <v>188</v>
      </c>
      <c r="D68">
        <v>286</v>
      </c>
      <c r="E68">
        <v>358</v>
      </c>
      <c r="F68">
        <v>5</v>
      </c>
      <c r="G68">
        <v>59</v>
      </c>
      <c r="H68">
        <v>5</v>
      </c>
      <c r="I68">
        <v>5</v>
      </c>
      <c r="J68">
        <v>40</v>
      </c>
      <c r="K68">
        <v>49633</v>
      </c>
    </row>
    <row r="69" spans="1:11" x14ac:dyDescent="0.3">
      <c r="A69" t="s">
        <v>484</v>
      </c>
      <c r="B69" s="72" t="s">
        <v>485</v>
      </c>
      <c r="C69">
        <v>414</v>
      </c>
      <c r="D69">
        <v>595</v>
      </c>
      <c r="E69">
        <v>654</v>
      </c>
      <c r="F69">
        <v>302</v>
      </c>
      <c r="G69">
        <v>30</v>
      </c>
      <c r="H69">
        <v>0</v>
      </c>
      <c r="I69">
        <v>10</v>
      </c>
      <c r="J69">
        <v>10</v>
      </c>
      <c r="K69">
        <v>80045</v>
      </c>
    </row>
    <row r="70" spans="1:11" x14ac:dyDescent="0.3">
      <c r="A70" t="s">
        <v>486</v>
      </c>
      <c r="B70" s="72" t="s">
        <v>487</v>
      </c>
      <c r="C70">
        <v>365</v>
      </c>
      <c r="D70">
        <v>375</v>
      </c>
      <c r="E70">
        <v>597</v>
      </c>
      <c r="F70">
        <v>19</v>
      </c>
      <c r="G70">
        <v>85</v>
      </c>
      <c r="H70">
        <v>26</v>
      </c>
      <c r="I70">
        <v>21</v>
      </c>
      <c r="J70">
        <v>0</v>
      </c>
      <c r="K70">
        <v>95361</v>
      </c>
    </row>
    <row r="71" spans="1:11" x14ac:dyDescent="0.3">
      <c r="A71" t="s">
        <v>488</v>
      </c>
      <c r="B71" s="72" t="s">
        <v>489</v>
      </c>
      <c r="C71">
        <v>225</v>
      </c>
      <c r="D71">
        <v>165</v>
      </c>
      <c r="E71">
        <v>377</v>
      </c>
      <c r="F71">
        <v>5</v>
      </c>
      <c r="G71">
        <v>5</v>
      </c>
      <c r="H71">
        <v>0</v>
      </c>
      <c r="I71">
        <v>5</v>
      </c>
      <c r="J71">
        <v>0</v>
      </c>
      <c r="K71">
        <v>82800</v>
      </c>
    </row>
    <row r="72" spans="1:11" x14ac:dyDescent="0.3">
      <c r="A72" t="s">
        <v>490</v>
      </c>
      <c r="B72" s="72" t="s">
        <v>491</v>
      </c>
      <c r="C72">
        <v>81</v>
      </c>
      <c r="D72">
        <v>55</v>
      </c>
      <c r="E72">
        <v>121</v>
      </c>
      <c r="F72">
        <v>11</v>
      </c>
      <c r="G72">
        <v>0</v>
      </c>
      <c r="H72">
        <v>0</v>
      </c>
      <c r="I72">
        <v>5</v>
      </c>
      <c r="J72">
        <v>0</v>
      </c>
      <c r="K72">
        <v>23279</v>
      </c>
    </row>
    <row r="73" spans="1:11" x14ac:dyDescent="0.3">
      <c r="A73" t="s">
        <v>492</v>
      </c>
      <c r="B73" s="72" t="s">
        <v>493</v>
      </c>
      <c r="C73">
        <v>2050</v>
      </c>
      <c r="D73">
        <v>1377</v>
      </c>
      <c r="E73">
        <v>3074</v>
      </c>
      <c r="F73">
        <v>98</v>
      </c>
      <c r="G73">
        <v>170</v>
      </c>
      <c r="H73">
        <v>33</v>
      </c>
      <c r="I73">
        <v>46</v>
      </c>
      <c r="J73">
        <v>10</v>
      </c>
      <c r="K73">
        <v>264760</v>
      </c>
    </row>
    <row r="74" spans="1:11" x14ac:dyDescent="0.3">
      <c r="A74" t="s">
        <v>494</v>
      </c>
      <c r="B74" s="72" t="s">
        <v>495</v>
      </c>
      <c r="C74">
        <v>394</v>
      </c>
      <c r="D74">
        <v>570</v>
      </c>
      <c r="E74">
        <v>718</v>
      </c>
      <c r="F74">
        <v>136</v>
      </c>
      <c r="G74">
        <v>75</v>
      </c>
      <c r="H74">
        <v>10</v>
      </c>
      <c r="I74">
        <v>17</v>
      </c>
      <c r="J74">
        <v>5</v>
      </c>
      <c r="K74">
        <v>88679</v>
      </c>
    </row>
    <row r="75" spans="1:11" x14ac:dyDescent="0.3">
      <c r="A75" t="s">
        <v>496</v>
      </c>
      <c r="B75" s="72" t="s">
        <v>497</v>
      </c>
      <c r="C75">
        <v>157</v>
      </c>
      <c r="D75">
        <v>224</v>
      </c>
      <c r="E75">
        <v>267</v>
      </c>
      <c r="F75">
        <v>28</v>
      </c>
      <c r="G75">
        <v>41</v>
      </c>
      <c r="H75">
        <v>35</v>
      </c>
      <c r="I75">
        <v>5</v>
      </c>
      <c r="J75">
        <v>5</v>
      </c>
      <c r="K75">
        <v>36568</v>
      </c>
    </row>
    <row r="76" spans="1:11" x14ac:dyDescent="0.3">
      <c r="A76" t="s">
        <v>498</v>
      </c>
      <c r="B76" s="72" t="s">
        <v>499</v>
      </c>
      <c r="C76">
        <v>36</v>
      </c>
      <c r="D76">
        <v>41</v>
      </c>
      <c r="E76">
        <v>66</v>
      </c>
      <c r="F76">
        <v>0</v>
      </c>
      <c r="G76">
        <v>5</v>
      </c>
      <c r="H76">
        <v>5</v>
      </c>
      <c r="I76">
        <v>0</v>
      </c>
      <c r="J76">
        <v>5</v>
      </c>
      <c r="K76">
        <v>12970</v>
      </c>
    </row>
    <row r="77" spans="1:11" x14ac:dyDescent="0.3">
      <c r="A77" t="s">
        <v>500</v>
      </c>
      <c r="B77" s="72" t="s">
        <v>501</v>
      </c>
      <c r="C77">
        <v>116</v>
      </c>
      <c r="D77">
        <v>153</v>
      </c>
      <c r="E77">
        <v>170</v>
      </c>
      <c r="F77">
        <v>91</v>
      </c>
      <c r="G77">
        <v>5</v>
      </c>
      <c r="H77">
        <v>0</v>
      </c>
      <c r="I77">
        <v>5</v>
      </c>
      <c r="J77">
        <v>5</v>
      </c>
      <c r="K77">
        <v>15644</v>
      </c>
    </row>
    <row r="78" spans="1:11" x14ac:dyDescent="0.3">
      <c r="A78" t="s">
        <v>502</v>
      </c>
      <c r="B78" s="72" t="s">
        <v>503</v>
      </c>
      <c r="C78">
        <v>31</v>
      </c>
      <c r="D78">
        <v>60</v>
      </c>
      <c r="E78">
        <v>78</v>
      </c>
      <c r="F78">
        <v>12</v>
      </c>
      <c r="G78">
        <v>0</v>
      </c>
      <c r="H78">
        <v>0</v>
      </c>
      <c r="I78">
        <v>5</v>
      </c>
      <c r="J78">
        <v>0</v>
      </c>
      <c r="K78">
        <v>11144</v>
      </c>
    </row>
    <row r="79" spans="1:11" x14ac:dyDescent="0.3">
      <c r="A79" t="s">
        <v>504</v>
      </c>
      <c r="B79" s="72" t="s">
        <v>505</v>
      </c>
      <c r="C79">
        <v>652</v>
      </c>
      <c r="D79">
        <v>607</v>
      </c>
      <c r="E79">
        <v>1011</v>
      </c>
      <c r="F79">
        <v>85</v>
      </c>
      <c r="G79">
        <v>84</v>
      </c>
      <c r="H79">
        <v>34</v>
      </c>
      <c r="I79">
        <v>40</v>
      </c>
      <c r="J79">
        <v>5</v>
      </c>
      <c r="K79">
        <v>129584</v>
      </c>
    </row>
    <row r="80" spans="1:11" x14ac:dyDescent="0.3">
      <c r="A80" t="s">
        <v>506</v>
      </c>
      <c r="B80" s="72" t="s">
        <v>507</v>
      </c>
      <c r="C80">
        <v>173</v>
      </c>
      <c r="D80">
        <v>185</v>
      </c>
      <c r="E80">
        <v>338</v>
      </c>
      <c r="F80">
        <v>5</v>
      </c>
      <c r="G80">
        <v>5</v>
      </c>
      <c r="H80">
        <v>0</v>
      </c>
      <c r="I80">
        <v>5</v>
      </c>
      <c r="J80">
        <v>0</v>
      </c>
      <c r="K80">
        <v>45975</v>
      </c>
    </row>
    <row r="81" spans="1:11" x14ac:dyDescent="0.3">
      <c r="A81" t="s">
        <v>508</v>
      </c>
      <c r="B81" s="72" t="s">
        <v>509</v>
      </c>
      <c r="C81">
        <v>54</v>
      </c>
      <c r="D81">
        <v>44</v>
      </c>
      <c r="E81">
        <v>91</v>
      </c>
      <c r="F81">
        <v>5</v>
      </c>
      <c r="G81">
        <v>0</v>
      </c>
      <c r="H81">
        <v>0</v>
      </c>
      <c r="I81">
        <v>5</v>
      </c>
      <c r="J81">
        <v>5</v>
      </c>
      <c r="K81">
        <v>18339</v>
      </c>
    </row>
    <row r="82" spans="1:11" x14ac:dyDescent="0.3">
      <c r="A82" t="s">
        <v>510</v>
      </c>
      <c r="B82" s="72" t="s">
        <v>511</v>
      </c>
      <c r="C82">
        <v>26</v>
      </c>
      <c r="D82">
        <v>46</v>
      </c>
      <c r="E82">
        <v>63</v>
      </c>
      <c r="F82">
        <v>5</v>
      </c>
      <c r="G82">
        <v>5</v>
      </c>
      <c r="H82">
        <v>0</v>
      </c>
      <c r="I82">
        <v>5</v>
      </c>
      <c r="J82">
        <v>5</v>
      </c>
      <c r="K82">
        <v>10545</v>
      </c>
    </row>
    <row r="83" spans="1:11" x14ac:dyDescent="0.3">
      <c r="A83" t="s">
        <v>512</v>
      </c>
      <c r="B83" s="72" t="s">
        <v>513</v>
      </c>
      <c r="C83">
        <v>278</v>
      </c>
      <c r="D83">
        <v>286</v>
      </c>
      <c r="E83">
        <v>473</v>
      </c>
      <c r="F83">
        <v>31</v>
      </c>
      <c r="G83">
        <v>37</v>
      </c>
      <c r="H83">
        <v>5</v>
      </c>
      <c r="I83">
        <v>11</v>
      </c>
      <c r="J83">
        <v>5</v>
      </c>
      <c r="K83">
        <v>59628</v>
      </c>
    </row>
    <row r="84" spans="1:11" x14ac:dyDescent="0.3">
      <c r="A84" t="s">
        <v>514</v>
      </c>
      <c r="B84" s="72" t="s">
        <v>515</v>
      </c>
      <c r="C84">
        <v>48</v>
      </c>
      <c r="D84">
        <v>25</v>
      </c>
      <c r="E84">
        <v>61</v>
      </c>
      <c r="F84">
        <v>5</v>
      </c>
      <c r="G84">
        <v>5</v>
      </c>
      <c r="H84">
        <v>0</v>
      </c>
      <c r="I84">
        <v>5</v>
      </c>
      <c r="J84">
        <v>5</v>
      </c>
      <c r="K84">
        <v>7573</v>
      </c>
    </row>
    <row r="85" spans="1:11" x14ac:dyDescent="0.3">
      <c r="A85" t="s">
        <v>516</v>
      </c>
      <c r="B85" s="72" t="s">
        <v>517</v>
      </c>
      <c r="C85">
        <v>116</v>
      </c>
      <c r="D85">
        <v>54</v>
      </c>
      <c r="E85">
        <v>166</v>
      </c>
      <c r="F85">
        <v>0</v>
      </c>
      <c r="G85">
        <v>5</v>
      </c>
      <c r="H85">
        <v>0</v>
      </c>
      <c r="I85">
        <v>5</v>
      </c>
      <c r="J85">
        <v>5</v>
      </c>
      <c r="K85">
        <v>12363</v>
      </c>
    </row>
    <row r="86" spans="1:11" x14ac:dyDescent="0.3">
      <c r="A86" t="s">
        <v>518</v>
      </c>
      <c r="B86" s="72" t="s">
        <v>519</v>
      </c>
      <c r="C86">
        <v>972</v>
      </c>
      <c r="D86">
        <v>806</v>
      </c>
      <c r="E86">
        <v>1450</v>
      </c>
      <c r="F86">
        <v>86</v>
      </c>
      <c r="G86">
        <v>130</v>
      </c>
      <c r="H86">
        <v>10</v>
      </c>
      <c r="I86">
        <v>97</v>
      </c>
      <c r="J86">
        <v>10</v>
      </c>
      <c r="K86">
        <v>136517</v>
      </c>
    </row>
    <row r="87" spans="1:11" x14ac:dyDescent="0.3">
      <c r="A87" t="s">
        <v>520</v>
      </c>
      <c r="B87" s="72" t="s">
        <v>521</v>
      </c>
      <c r="C87">
        <v>533</v>
      </c>
      <c r="D87">
        <v>763</v>
      </c>
      <c r="E87">
        <v>856</v>
      </c>
      <c r="F87">
        <v>205</v>
      </c>
      <c r="G87">
        <v>174</v>
      </c>
      <c r="H87">
        <v>42</v>
      </c>
      <c r="I87">
        <v>20</v>
      </c>
      <c r="J87">
        <v>15</v>
      </c>
      <c r="K87">
        <v>130763</v>
      </c>
    </row>
    <row r="88" spans="1:11" x14ac:dyDescent="0.3">
      <c r="A88" t="s">
        <v>522</v>
      </c>
      <c r="B88" s="72" t="s">
        <v>523</v>
      </c>
      <c r="C88">
        <v>85</v>
      </c>
      <c r="D88">
        <v>57</v>
      </c>
      <c r="E88">
        <v>127</v>
      </c>
      <c r="F88">
        <v>12</v>
      </c>
      <c r="G88">
        <v>5</v>
      </c>
      <c r="H88">
        <v>0</v>
      </c>
      <c r="I88">
        <v>5</v>
      </c>
      <c r="J88">
        <v>0</v>
      </c>
      <c r="K88">
        <v>22596</v>
      </c>
    </row>
    <row r="89" spans="1:11" x14ac:dyDescent="0.3">
      <c r="A89" t="s">
        <v>524</v>
      </c>
      <c r="B89" s="72" t="s">
        <v>525</v>
      </c>
      <c r="C89">
        <v>136</v>
      </c>
      <c r="D89">
        <v>93</v>
      </c>
      <c r="E89">
        <v>197</v>
      </c>
      <c r="F89">
        <v>25</v>
      </c>
      <c r="G89">
        <v>5</v>
      </c>
      <c r="H89">
        <v>0</v>
      </c>
      <c r="I89">
        <v>5</v>
      </c>
      <c r="J89">
        <v>0</v>
      </c>
      <c r="K89">
        <v>14970</v>
      </c>
    </row>
    <row r="90" spans="1:11" x14ac:dyDescent="0.3">
      <c r="A90" t="s">
        <v>526</v>
      </c>
      <c r="B90" s="72" t="s">
        <v>527</v>
      </c>
      <c r="C90">
        <v>604</v>
      </c>
      <c r="D90">
        <v>614</v>
      </c>
      <c r="E90">
        <v>1026</v>
      </c>
      <c r="F90">
        <v>32</v>
      </c>
      <c r="G90">
        <v>92</v>
      </c>
      <c r="H90">
        <v>49</v>
      </c>
      <c r="I90">
        <v>15</v>
      </c>
      <c r="J90">
        <v>15</v>
      </c>
      <c r="K90">
        <v>156917</v>
      </c>
    </row>
    <row r="91" spans="1:11" x14ac:dyDescent="0.3">
      <c r="A91" t="s">
        <v>528</v>
      </c>
      <c r="B91" s="72" t="s">
        <v>529</v>
      </c>
      <c r="C91">
        <v>37</v>
      </c>
      <c r="D91">
        <v>38</v>
      </c>
      <c r="E91">
        <v>70</v>
      </c>
      <c r="F91">
        <v>0</v>
      </c>
      <c r="G91">
        <v>0</v>
      </c>
      <c r="H91">
        <v>0</v>
      </c>
      <c r="I91">
        <v>5</v>
      </c>
      <c r="J91">
        <v>5</v>
      </c>
      <c r="K91">
        <v>23426</v>
      </c>
    </row>
    <row r="92" spans="1:11" x14ac:dyDescent="0.3">
      <c r="A92" t="s">
        <v>530</v>
      </c>
      <c r="B92" s="72" t="s">
        <v>531</v>
      </c>
      <c r="C92">
        <v>29</v>
      </c>
      <c r="D92">
        <v>31</v>
      </c>
      <c r="E92">
        <v>42</v>
      </c>
      <c r="F92">
        <v>18</v>
      </c>
      <c r="G92">
        <v>0</v>
      </c>
      <c r="H92">
        <v>0</v>
      </c>
      <c r="I92">
        <v>0</v>
      </c>
      <c r="J92">
        <v>0</v>
      </c>
      <c r="K92">
        <v>9793</v>
      </c>
    </row>
    <row r="93" spans="1:11" x14ac:dyDescent="0.3">
      <c r="A93" t="s">
        <v>532</v>
      </c>
      <c r="B93" s="72" t="s">
        <v>533</v>
      </c>
      <c r="C93">
        <v>334</v>
      </c>
      <c r="D93">
        <v>615</v>
      </c>
      <c r="E93">
        <v>547</v>
      </c>
      <c r="F93">
        <v>225</v>
      </c>
      <c r="G93">
        <v>84</v>
      </c>
      <c r="H93">
        <v>77</v>
      </c>
      <c r="I93">
        <v>10</v>
      </c>
      <c r="J93">
        <v>10</v>
      </c>
      <c r="K93">
        <v>113415</v>
      </c>
    </row>
    <row r="94" spans="1:11" x14ac:dyDescent="0.3">
      <c r="A94" t="s">
        <v>534</v>
      </c>
      <c r="B94" s="72" t="s">
        <v>535</v>
      </c>
      <c r="C94">
        <v>23</v>
      </c>
      <c r="D94">
        <v>33</v>
      </c>
      <c r="E94">
        <v>40</v>
      </c>
      <c r="F94">
        <v>15</v>
      </c>
      <c r="G94">
        <v>0</v>
      </c>
      <c r="H94">
        <v>0</v>
      </c>
      <c r="I94">
        <v>5</v>
      </c>
      <c r="J94">
        <v>0</v>
      </c>
      <c r="K94">
        <v>9097</v>
      </c>
    </row>
    <row r="95" spans="1:11" x14ac:dyDescent="0.3">
      <c r="A95" t="s">
        <v>536</v>
      </c>
      <c r="B95" s="72" t="s">
        <v>537</v>
      </c>
      <c r="C95">
        <v>501</v>
      </c>
      <c r="D95">
        <v>554</v>
      </c>
      <c r="E95">
        <v>852</v>
      </c>
      <c r="F95">
        <v>63</v>
      </c>
      <c r="G95">
        <v>90</v>
      </c>
      <c r="H95">
        <v>22</v>
      </c>
      <c r="I95">
        <v>25</v>
      </c>
      <c r="J95">
        <v>15</v>
      </c>
      <c r="K95">
        <v>80125</v>
      </c>
    </row>
    <row r="96" spans="1:11" x14ac:dyDescent="0.3">
      <c r="A96" t="s">
        <v>538</v>
      </c>
      <c r="B96" s="72" t="s">
        <v>539</v>
      </c>
      <c r="C96">
        <v>205</v>
      </c>
      <c r="D96">
        <v>256</v>
      </c>
      <c r="E96">
        <v>316</v>
      </c>
      <c r="F96">
        <v>121</v>
      </c>
      <c r="G96">
        <v>5</v>
      </c>
      <c r="H96">
        <v>0</v>
      </c>
      <c r="I96">
        <v>12</v>
      </c>
      <c r="J96">
        <v>5</v>
      </c>
      <c r="K96">
        <v>24052</v>
      </c>
    </row>
    <row r="97" spans="1:11" x14ac:dyDescent="0.3">
      <c r="A97" t="s">
        <v>540</v>
      </c>
      <c r="B97" s="72" t="s">
        <v>541</v>
      </c>
      <c r="C97">
        <v>212</v>
      </c>
      <c r="D97">
        <v>265</v>
      </c>
      <c r="E97">
        <v>368</v>
      </c>
      <c r="F97">
        <v>81</v>
      </c>
      <c r="G97">
        <v>10</v>
      </c>
      <c r="H97">
        <v>5</v>
      </c>
      <c r="I97">
        <v>5</v>
      </c>
      <c r="J97">
        <v>10</v>
      </c>
      <c r="K97">
        <v>48056</v>
      </c>
    </row>
    <row r="98" spans="1:11" x14ac:dyDescent="0.3">
      <c r="A98" t="s">
        <v>542</v>
      </c>
      <c r="B98" s="72" t="s">
        <v>543</v>
      </c>
      <c r="C98">
        <v>142</v>
      </c>
      <c r="D98">
        <v>158</v>
      </c>
      <c r="E98">
        <v>260</v>
      </c>
      <c r="F98">
        <v>5</v>
      </c>
      <c r="G98">
        <v>19</v>
      </c>
      <c r="H98">
        <v>0</v>
      </c>
      <c r="I98">
        <v>5</v>
      </c>
      <c r="J98">
        <v>5</v>
      </c>
      <c r="K98">
        <v>61480</v>
      </c>
    </row>
    <row r="99" spans="1:11" x14ac:dyDescent="0.3">
      <c r="A99" t="s">
        <v>544</v>
      </c>
      <c r="B99" s="72" t="s">
        <v>545</v>
      </c>
      <c r="C99">
        <v>158</v>
      </c>
      <c r="D99">
        <v>191</v>
      </c>
      <c r="E99">
        <v>296</v>
      </c>
      <c r="F99">
        <v>5</v>
      </c>
      <c r="G99">
        <v>25</v>
      </c>
      <c r="H99">
        <v>15</v>
      </c>
      <c r="I99">
        <v>5</v>
      </c>
      <c r="J99">
        <v>0</v>
      </c>
      <c r="K99">
        <v>49378</v>
      </c>
    </row>
    <row r="100" spans="1:11" x14ac:dyDescent="0.3">
      <c r="A100" t="s">
        <v>546</v>
      </c>
      <c r="B100" s="72" t="s">
        <v>547</v>
      </c>
      <c r="C100">
        <v>267</v>
      </c>
      <c r="D100">
        <v>422</v>
      </c>
      <c r="E100">
        <v>571</v>
      </c>
      <c r="F100">
        <v>25</v>
      </c>
      <c r="G100">
        <v>50</v>
      </c>
      <c r="H100">
        <v>13</v>
      </c>
      <c r="I100">
        <v>24</v>
      </c>
      <c r="J100">
        <v>10</v>
      </c>
      <c r="K100">
        <v>114764</v>
      </c>
    </row>
    <row r="101" spans="1:11" x14ac:dyDescent="0.3">
      <c r="A101" t="s">
        <v>548</v>
      </c>
      <c r="B101" s="72" t="s">
        <v>549</v>
      </c>
      <c r="C101">
        <v>66</v>
      </c>
      <c r="D101">
        <v>96</v>
      </c>
      <c r="E101">
        <v>141</v>
      </c>
      <c r="F101">
        <v>10</v>
      </c>
      <c r="G101">
        <v>0</v>
      </c>
      <c r="H101">
        <v>5</v>
      </c>
      <c r="I101">
        <v>10</v>
      </c>
      <c r="J101">
        <v>5</v>
      </c>
      <c r="K101">
        <v>33399</v>
      </c>
    </row>
    <row r="102" spans="1:11" x14ac:dyDescent="0.3">
      <c r="A102" t="s">
        <v>550</v>
      </c>
      <c r="B102" s="72" t="s">
        <v>551</v>
      </c>
      <c r="C102">
        <v>78</v>
      </c>
      <c r="D102">
        <v>86</v>
      </c>
      <c r="E102">
        <v>147</v>
      </c>
      <c r="F102">
        <v>5</v>
      </c>
      <c r="G102">
        <v>5</v>
      </c>
      <c r="H102">
        <v>0</v>
      </c>
      <c r="I102">
        <v>5</v>
      </c>
      <c r="J102">
        <v>0</v>
      </c>
      <c r="K102">
        <v>33738</v>
      </c>
    </row>
    <row r="103" spans="1:11" x14ac:dyDescent="0.3">
      <c r="A103" t="s">
        <v>552</v>
      </c>
      <c r="B103" s="72" t="s">
        <v>553</v>
      </c>
      <c r="C103">
        <v>210</v>
      </c>
      <c r="D103">
        <v>253</v>
      </c>
      <c r="E103">
        <v>335</v>
      </c>
      <c r="F103">
        <v>109</v>
      </c>
      <c r="G103">
        <v>10</v>
      </c>
      <c r="H103">
        <v>0</v>
      </c>
      <c r="I103">
        <v>5</v>
      </c>
      <c r="J103">
        <v>10</v>
      </c>
      <c r="K103">
        <v>81043</v>
      </c>
    </row>
    <row r="104" spans="1:11" x14ac:dyDescent="0.3">
      <c r="A104" t="s">
        <v>554</v>
      </c>
      <c r="B104" s="72" t="s">
        <v>555</v>
      </c>
      <c r="C104">
        <v>253</v>
      </c>
      <c r="D104">
        <v>265</v>
      </c>
      <c r="E104">
        <v>406</v>
      </c>
      <c r="F104">
        <v>25</v>
      </c>
      <c r="G104">
        <v>20</v>
      </c>
      <c r="H104">
        <v>51</v>
      </c>
      <c r="I104">
        <v>12</v>
      </c>
      <c r="J104">
        <v>5</v>
      </c>
      <c r="K104">
        <v>55648</v>
      </c>
    </row>
    <row r="105" spans="1:11" x14ac:dyDescent="0.3">
      <c r="A105" t="s">
        <v>556</v>
      </c>
      <c r="B105" s="72" t="s">
        <v>557</v>
      </c>
      <c r="C105">
        <v>159</v>
      </c>
      <c r="D105">
        <v>219</v>
      </c>
      <c r="E105">
        <v>264</v>
      </c>
      <c r="F105">
        <v>36</v>
      </c>
      <c r="G105">
        <v>5</v>
      </c>
      <c r="H105">
        <v>57</v>
      </c>
      <c r="I105">
        <v>5</v>
      </c>
      <c r="J105">
        <v>5</v>
      </c>
      <c r="K105">
        <v>36214</v>
      </c>
    </row>
    <row r="106" spans="1:11" x14ac:dyDescent="0.3">
      <c r="A106" t="s">
        <v>558</v>
      </c>
      <c r="B106" s="72" t="s">
        <v>559</v>
      </c>
      <c r="C106">
        <v>171</v>
      </c>
      <c r="D106">
        <v>208</v>
      </c>
      <c r="E106">
        <v>288</v>
      </c>
      <c r="F106">
        <v>5</v>
      </c>
      <c r="G106">
        <v>33</v>
      </c>
      <c r="H106">
        <v>44</v>
      </c>
      <c r="I106">
        <v>11</v>
      </c>
      <c r="J106">
        <v>5</v>
      </c>
      <c r="K106">
        <v>46248</v>
      </c>
    </row>
    <row r="107" spans="1:11" x14ac:dyDescent="0.3">
      <c r="A107" t="s">
        <v>560</v>
      </c>
      <c r="B107" s="72" t="s">
        <v>561</v>
      </c>
      <c r="C107">
        <v>194</v>
      </c>
      <c r="D107">
        <v>132</v>
      </c>
      <c r="E107">
        <v>300</v>
      </c>
      <c r="F107">
        <v>16</v>
      </c>
      <c r="G107">
        <v>5</v>
      </c>
      <c r="H107">
        <v>0</v>
      </c>
      <c r="I107">
        <v>5</v>
      </c>
      <c r="J107">
        <v>0</v>
      </c>
      <c r="K107">
        <v>31971</v>
      </c>
    </row>
    <row r="108" spans="1:11" x14ac:dyDescent="0.3">
      <c r="A108" t="s">
        <v>562</v>
      </c>
      <c r="B108" s="72" t="s">
        <v>563</v>
      </c>
      <c r="C108">
        <v>100</v>
      </c>
      <c r="D108">
        <v>90</v>
      </c>
      <c r="E108">
        <v>160</v>
      </c>
      <c r="F108">
        <v>14</v>
      </c>
      <c r="G108">
        <v>5</v>
      </c>
      <c r="H108">
        <v>5</v>
      </c>
      <c r="I108">
        <v>5</v>
      </c>
      <c r="J108">
        <v>0</v>
      </c>
      <c r="K108">
        <v>22312</v>
      </c>
    </row>
    <row r="109" spans="1:11" x14ac:dyDescent="0.3">
      <c r="A109" t="s">
        <v>564</v>
      </c>
      <c r="B109" s="72" t="s">
        <v>565</v>
      </c>
      <c r="C109">
        <v>13</v>
      </c>
      <c r="D109">
        <v>5</v>
      </c>
      <c r="E109">
        <v>18</v>
      </c>
      <c r="F109">
        <v>5</v>
      </c>
      <c r="G109">
        <v>0</v>
      </c>
      <c r="H109">
        <v>0</v>
      </c>
      <c r="I109">
        <v>0</v>
      </c>
      <c r="J109">
        <v>0</v>
      </c>
      <c r="K109">
        <v>1188</v>
      </c>
    </row>
    <row r="110" spans="1:11" x14ac:dyDescent="0.3">
      <c r="A110" t="s">
        <v>566</v>
      </c>
      <c r="B110" s="72" t="s">
        <v>567</v>
      </c>
      <c r="C110">
        <v>56</v>
      </c>
      <c r="D110">
        <v>46</v>
      </c>
      <c r="E110">
        <v>84</v>
      </c>
      <c r="F110">
        <v>5</v>
      </c>
      <c r="G110">
        <v>13</v>
      </c>
      <c r="H110">
        <v>0</v>
      </c>
      <c r="I110">
        <v>5</v>
      </c>
      <c r="J110">
        <v>0</v>
      </c>
      <c r="K110">
        <v>8452</v>
      </c>
    </row>
    <row r="111" spans="1:11" x14ac:dyDescent="0.3">
      <c r="A111" t="s">
        <v>568</v>
      </c>
      <c r="B111" s="72" t="s">
        <v>569</v>
      </c>
      <c r="C111">
        <v>669</v>
      </c>
      <c r="D111">
        <v>563</v>
      </c>
      <c r="E111">
        <v>1049</v>
      </c>
      <c r="F111">
        <v>24</v>
      </c>
      <c r="G111">
        <v>110</v>
      </c>
      <c r="H111">
        <v>10</v>
      </c>
      <c r="I111">
        <v>21</v>
      </c>
      <c r="J111">
        <v>15</v>
      </c>
      <c r="K111">
        <v>111263</v>
      </c>
    </row>
    <row r="112" spans="1:11" x14ac:dyDescent="0.3">
      <c r="A112" t="s">
        <v>570</v>
      </c>
      <c r="B112" s="72" t="s">
        <v>571</v>
      </c>
      <c r="C112">
        <v>147</v>
      </c>
      <c r="D112">
        <v>152</v>
      </c>
      <c r="E112">
        <v>255</v>
      </c>
      <c r="F112">
        <v>14</v>
      </c>
      <c r="G112">
        <v>5</v>
      </c>
      <c r="H112">
        <v>0</v>
      </c>
      <c r="I112">
        <v>5</v>
      </c>
      <c r="J112">
        <v>17</v>
      </c>
      <c r="K112">
        <v>26516</v>
      </c>
    </row>
    <row r="113" spans="1:11" x14ac:dyDescent="0.3">
      <c r="A113" t="s">
        <v>572</v>
      </c>
      <c r="B113" s="72" t="s">
        <v>573</v>
      </c>
      <c r="C113">
        <v>277</v>
      </c>
      <c r="D113">
        <v>203</v>
      </c>
      <c r="E113">
        <v>380</v>
      </c>
      <c r="F113">
        <v>36</v>
      </c>
      <c r="G113">
        <v>38</v>
      </c>
      <c r="H113">
        <v>21</v>
      </c>
      <c r="I113">
        <v>5</v>
      </c>
      <c r="J113">
        <v>5</v>
      </c>
      <c r="K113">
        <v>57395</v>
      </c>
    </row>
    <row r="114" spans="1:11" x14ac:dyDescent="0.3">
      <c r="A114" t="s">
        <v>574</v>
      </c>
      <c r="B114" s="72" t="s">
        <v>575</v>
      </c>
      <c r="C114">
        <v>5</v>
      </c>
      <c r="D114">
        <v>5</v>
      </c>
      <c r="E114">
        <v>13</v>
      </c>
      <c r="F114">
        <v>5</v>
      </c>
      <c r="G114">
        <v>0</v>
      </c>
      <c r="H114">
        <v>0</v>
      </c>
      <c r="I114">
        <v>0</v>
      </c>
      <c r="J114">
        <v>0</v>
      </c>
      <c r="K114">
        <v>2232</v>
      </c>
    </row>
    <row r="115" spans="1:11" x14ac:dyDescent="0.3">
      <c r="A115" t="s">
        <v>576</v>
      </c>
      <c r="B115" s="72" t="s">
        <v>577</v>
      </c>
      <c r="C115">
        <v>316</v>
      </c>
      <c r="D115">
        <v>256</v>
      </c>
      <c r="E115">
        <v>472</v>
      </c>
      <c r="F115">
        <v>5</v>
      </c>
      <c r="G115">
        <v>47</v>
      </c>
      <c r="H115">
        <v>23</v>
      </c>
      <c r="I115">
        <v>23</v>
      </c>
      <c r="J115">
        <v>0</v>
      </c>
      <c r="K115">
        <v>72614</v>
      </c>
    </row>
    <row r="116" spans="1:11" x14ac:dyDescent="0.3">
      <c r="A116" t="s">
        <v>578</v>
      </c>
      <c r="B116" s="72" t="s">
        <v>579</v>
      </c>
      <c r="C116">
        <v>853</v>
      </c>
      <c r="D116">
        <v>915</v>
      </c>
      <c r="E116">
        <v>1298</v>
      </c>
      <c r="F116">
        <v>206</v>
      </c>
      <c r="G116">
        <v>145</v>
      </c>
      <c r="H116">
        <v>57</v>
      </c>
      <c r="I116">
        <v>25</v>
      </c>
      <c r="J116">
        <v>35</v>
      </c>
      <c r="K116">
        <v>128979</v>
      </c>
    </row>
    <row r="117" spans="1:11" x14ac:dyDescent="0.3">
      <c r="A117" t="s">
        <v>580</v>
      </c>
      <c r="B117" s="72" t="s">
        <v>581</v>
      </c>
      <c r="C117">
        <v>565</v>
      </c>
      <c r="D117">
        <v>370</v>
      </c>
      <c r="E117">
        <v>831</v>
      </c>
      <c r="F117">
        <v>77</v>
      </c>
      <c r="G117">
        <v>11</v>
      </c>
      <c r="H117">
        <v>0</v>
      </c>
      <c r="I117">
        <v>13</v>
      </c>
      <c r="J117">
        <v>5</v>
      </c>
      <c r="K117">
        <v>50112</v>
      </c>
    </row>
    <row r="118" spans="1:11" x14ac:dyDescent="0.3">
      <c r="A118" t="s">
        <v>582</v>
      </c>
      <c r="B118" s="72" t="s">
        <v>583</v>
      </c>
      <c r="C118">
        <v>64</v>
      </c>
      <c r="D118">
        <v>55</v>
      </c>
      <c r="E118">
        <v>108</v>
      </c>
      <c r="F118">
        <v>5</v>
      </c>
      <c r="G118">
        <v>0</v>
      </c>
      <c r="H118">
        <v>0</v>
      </c>
      <c r="I118">
        <v>0</v>
      </c>
      <c r="J118">
        <v>5</v>
      </c>
      <c r="K118">
        <v>25925</v>
      </c>
    </row>
    <row r="119" spans="1:11" x14ac:dyDescent="0.3">
      <c r="A119" t="s">
        <v>584</v>
      </c>
      <c r="B119" s="72" t="s">
        <v>585</v>
      </c>
      <c r="C119">
        <v>667</v>
      </c>
      <c r="D119">
        <v>509</v>
      </c>
      <c r="E119">
        <v>1030</v>
      </c>
      <c r="F119">
        <v>30</v>
      </c>
      <c r="G119">
        <v>77</v>
      </c>
      <c r="H119">
        <v>20</v>
      </c>
      <c r="I119">
        <v>10</v>
      </c>
      <c r="J119">
        <v>10</v>
      </c>
      <c r="K119">
        <v>91388</v>
      </c>
    </row>
    <row r="120" spans="1:11" x14ac:dyDescent="0.3">
      <c r="A120" t="s">
        <v>586</v>
      </c>
      <c r="B120" s="72" t="s">
        <v>587</v>
      </c>
      <c r="C120">
        <v>66</v>
      </c>
      <c r="D120">
        <v>53</v>
      </c>
      <c r="E120">
        <v>107</v>
      </c>
      <c r="F120">
        <v>5</v>
      </c>
      <c r="G120">
        <v>5</v>
      </c>
      <c r="H120">
        <v>0</v>
      </c>
      <c r="I120">
        <v>5</v>
      </c>
      <c r="J120">
        <v>0</v>
      </c>
      <c r="K120">
        <v>16575</v>
      </c>
    </row>
    <row r="121" spans="1:11" x14ac:dyDescent="0.3">
      <c r="A121" t="s">
        <v>588</v>
      </c>
      <c r="B121" s="72" t="s">
        <v>589</v>
      </c>
      <c r="C121">
        <v>1123</v>
      </c>
      <c r="D121">
        <v>1119</v>
      </c>
      <c r="E121">
        <v>1859</v>
      </c>
      <c r="F121">
        <v>99</v>
      </c>
      <c r="G121">
        <v>240</v>
      </c>
      <c r="H121">
        <v>5</v>
      </c>
      <c r="I121">
        <v>34</v>
      </c>
      <c r="J121">
        <v>15</v>
      </c>
      <c r="K121">
        <v>184645</v>
      </c>
    </row>
    <row r="122" spans="1:11" x14ac:dyDescent="0.3">
      <c r="A122" t="s">
        <v>590</v>
      </c>
      <c r="B122" s="72" t="s">
        <v>591</v>
      </c>
      <c r="C122">
        <v>77</v>
      </c>
      <c r="D122">
        <v>112</v>
      </c>
      <c r="E122">
        <v>143</v>
      </c>
      <c r="F122">
        <v>38</v>
      </c>
      <c r="G122">
        <v>5</v>
      </c>
      <c r="H122">
        <v>0</v>
      </c>
      <c r="I122">
        <v>5</v>
      </c>
      <c r="J122">
        <v>5</v>
      </c>
      <c r="K122">
        <v>31572</v>
      </c>
    </row>
    <row r="123" spans="1:11" x14ac:dyDescent="0.3">
      <c r="A123" t="s">
        <v>592</v>
      </c>
      <c r="B123" s="72" t="s">
        <v>593</v>
      </c>
      <c r="C123">
        <v>179</v>
      </c>
      <c r="D123">
        <v>124</v>
      </c>
      <c r="E123">
        <v>278</v>
      </c>
      <c r="F123">
        <v>20</v>
      </c>
      <c r="G123">
        <v>0</v>
      </c>
      <c r="H123">
        <v>5</v>
      </c>
      <c r="I123">
        <v>5</v>
      </c>
      <c r="J123">
        <v>5</v>
      </c>
      <c r="K123">
        <v>62967</v>
      </c>
    </row>
    <row r="124" spans="1:11" x14ac:dyDescent="0.3">
      <c r="A124" t="s">
        <v>594</v>
      </c>
      <c r="B124" s="72" t="s">
        <v>595</v>
      </c>
      <c r="C124">
        <v>44</v>
      </c>
      <c r="D124">
        <v>38</v>
      </c>
      <c r="E124">
        <v>77</v>
      </c>
      <c r="F124">
        <v>5</v>
      </c>
      <c r="G124">
        <v>0</v>
      </c>
      <c r="H124">
        <v>0</v>
      </c>
      <c r="I124">
        <v>0</v>
      </c>
      <c r="J124">
        <v>5</v>
      </c>
      <c r="K124">
        <v>12990</v>
      </c>
    </row>
    <row r="125" spans="1:11" x14ac:dyDescent="0.3">
      <c r="A125" t="s">
        <v>596</v>
      </c>
      <c r="B125" s="72" t="s">
        <v>597</v>
      </c>
      <c r="C125">
        <v>1053</v>
      </c>
      <c r="D125">
        <v>898</v>
      </c>
      <c r="E125">
        <v>1498</v>
      </c>
      <c r="F125">
        <v>113</v>
      </c>
      <c r="G125">
        <v>191</v>
      </c>
      <c r="H125">
        <v>107</v>
      </c>
      <c r="I125">
        <v>20</v>
      </c>
      <c r="J125">
        <v>26</v>
      </c>
      <c r="K125">
        <v>179323</v>
      </c>
    </row>
    <row r="126" spans="1:11" x14ac:dyDescent="0.3">
      <c r="A126" t="s">
        <v>598</v>
      </c>
      <c r="B126" s="72" t="s">
        <v>599</v>
      </c>
      <c r="C126">
        <v>5</v>
      </c>
      <c r="D126">
        <v>14</v>
      </c>
      <c r="E126">
        <v>17</v>
      </c>
      <c r="F126">
        <v>5</v>
      </c>
      <c r="G126">
        <v>0</v>
      </c>
      <c r="H126">
        <v>0</v>
      </c>
      <c r="I126">
        <v>0</v>
      </c>
      <c r="J126">
        <v>0</v>
      </c>
      <c r="K126">
        <v>2273</v>
      </c>
    </row>
    <row r="127" spans="1:11" x14ac:dyDescent="0.3">
      <c r="A127" t="s">
        <v>600</v>
      </c>
      <c r="B127" s="72" t="s">
        <v>601</v>
      </c>
      <c r="C127">
        <v>161</v>
      </c>
      <c r="D127">
        <v>260</v>
      </c>
      <c r="E127">
        <v>228</v>
      </c>
      <c r="F127">
        <v>150</v>
      </c>
      <c r="G127">
        <v>15</v>
      </c>
      <c r="H127">
        <v>0</v>
      </c>
      <c r="I127">
        <v>16</v>
      </c>
      <c r="J127">
        <v>12</v>
      </c>
      <c r="K127">
        <v>23948</v>
      </c>
    </row>
    <row r="128" spans="1:11" x14ac:dyDescent="0.3">
      <c r="A128" t="s">
        <v>602</v>
      </c>
      <c r="B128" s="72" t="s">
        <v>603</v>
      </c>
      <c r="C128">
        <v>100</v>
      </c>
      <c r="D128">
        <v>96</v>
      </c>
      <c r="E128">
        <v>165</v>
      </c>
      <c r="F128">
        <v>5</v>
      </c>
      <c r="G128">
        <v>5</v>
      </c>
      <c r="H128">
        <v>11</v>
      </c>
      <c r="I128">
        <v>5</v>
      </c>
      <c r="J128">
        <v>0</v>
      </c>
      <c r="K128">
        <v>14596</v>
      </c>
    </row>
    <row r="129" spans="1:11" x14ac:dyDescent="0.3">
      <c r="A129" t="s">
        <v>604</v>
      </c>
      <c r="B129" s="72" t="s">
        <v>605</v>
      </c>
      <c r="C129">
        <v>15</v>
      </c>
      <c r="D129">
        <v>21</v>
      </c>
      <c r="E129">
        <v>26</v>
      </c>
      <c r="F129">
        <v>5</v>
      </c>
      <c r="G129">
        <v>5</v>
      </c>
      <c r="H129">
        <v>0</v>
      </c>
      <c r="I129">
        <v>0</v>
      </c>
      <c r="J129">
        <v>0</v>
      </c>
      <c r="K129">
        <v>8794</v>
      </c>
    </row>
    <row r="130" spans="1:11" x14ac:dyDescent="0.3">
      <c r="A130" t="s">
        <v>606</v>
      </c>
      <c r="B130" s="72" t="s">
        <v>607</v>
      </c>
      <c r="C130">
        <v>653</v>
      </c>
      <c r="D130">
        <v>986</v>
      </c>
      <c r="E130">
        <v>1178</v>
      </c>
      <c r="F130">
        <v>154</v>
      </c>
      <c r="G130">
        <v>229</v>
      </c>
      <c r="H130">
        <v>27</v>
      </c>
      <c r="I130">
        <v>36</v>
      </c>
      <c r="J130">
        <v>15</v>
      </c>
      <c r="K130">
        <v>149924</v>
      </c>
    </row>
    <row r="131" spans="1:11" x14ac:dyDescent="0.3">
      <c r="A131" t="s">
        <v>608</v>
      </c>
      <c r="B131" s="72" t="s">
        <v>609</v>
      </c>
      <c r="C131">
        <v>60</v>
      </c>
      <c r="D131">
        <v>64</v>
      </c>
      <c r="E131">
        <v>102</v>
      </c>
      <c r="F131">
        <v>5</v>
      </c>
      <c r="G131">
        <v>0</v>
      </c>
      <c r="H131">
        <v>13</v>
      </c>
      <c r="I131">
        <v>5</v>
      </c>
      <c r="J131">
        <v>5</v>
      </c>
      <c r="K131">
        <v>10842</v>
      </c>
    </row>
    <row r="132" spans="1:11" x14ac:dyDescent="0.3">
      <c r="A132" t="s">
        <v>610</v>
      </c>
      <c r="B132" s="72" t="s">
        <v>611</v>
      </c>
      <c r="C132">
        <v>14</v>
      </c>
      <c r="D132">
        <v>12</v>
      </c>
      <c r="E132">
        <v>24</v>
      </c>
      <c r="F132">
        <v>5</v>
      </c>
      <c r="G132">
        <v>0</v>
      </c>
      <c r="H132">
        <v>0</v>
      </c>
      <c r="I132">
        <v>0</v>
      </c>
      <c r="J132">
        <v>0</v>
      </c>
      <c r="K132">
        <v>3081</v>
      </c>
    </row>
    <row r="133" spans="1:11" x14ac:dyDescent="0.3">
      <c r="A133" t="s">
        <v>612</v>
      </c>
      <c r="B133" s="72" t="s">
        <v>613</v>
      </c>
      <c r="C133">
        <v>143</v>
      </c>
      <c r="D133">
        <v>86</v>
      </c>
      <c r="E133">
        <v>195</v>
      </c>
      <c r="F133">
        <v>5</v>
      </c>
      <c r="G133">
        <v>5</v>
      </c>
      <c r="H133">
        <v>5</v>
      </c>
      <c r="I133">
        <v>5</v>
      </c>
      <c r="J133">
        <v>5</v>
      </c>
      <c r="K133">
        <v>18182</v>
      </c>
    </row>
    <row r="134" spans="1:11" x14ac:dyDescent="0.3">
      <c r="A134" t="s">
        <v>614</v>
      </c>
      <c r="B134" s="72" t="s">
        <v>615</v>
      </c>
      <c r="C134">
        <v>44</v>
      </c>
      <c r="D134">
        <v>37</v>
      </c>
      <c r="E134">
        <v>78</v>
      </c>
      <c r="F134">
        <v>5</v>
      </c>
      <c r="G134">
        <v>0</v>
      </c>
      <c r="H134">
        <v>0</v>
      </c>
      <c r="I134">
        <v>5</v>
      </c>
      <c r="J134">
        <v>0</v>
      </c>
      <c r="K134">
        <v>9417</v>
      </c>
    </row>
    <row r="135" spans="1:11" x14ac:dyDescent="0.3">
      <c r="A135" t="s">
        <v>616</v>
      </c>
      <c r="B135" s="72" t="s">
        <v>617</v>
      </c>
      <c r="C135">
        <v>375</v>
      </c>
      <c r="D135">
        <v>273</v>
      </c>
      <c r="E135">
        <v>615</v>
      </c>
      <c r="F135">
        <v>29</v>
      </c>
      <c r="G135">
        <v>0</v>
      </c>
      <c r="H135">
        <v>0</v>
      </c>
      <c r="I135">
        <v>5</v>
      </c>
      <c r="J135">
        <v>0</v>
      </c>
      <c r="K135">
        <v>79584</v>
      </c>
    </row>
    <row r="136" spans="1:11" x14ac:dyDescent="0.3">
      <c r="A136" t="s">
        <v>618</v>
      </c>
      <c r="B136" s="72" t="s">
        <v>619</v>
      </c>
      <c r="C136">
        <v>1157</v>
      </c>
      <c r="D136">
        <v>1034</v>
      </c>
      <c r="E136">
        <v>1980</v>
      </c>
      <c r="F136">
        <v>42</v>
      </c>
      <c r="G136">
        <v>85</v>
      </c>
      <c r="H136">
        <v>10</v>
      </c>
      <c r="I136">
        <v>54</v>
      </c>
      <c r="J136">
        <v>10</v>
      </c>
      <c r="K136">
        <v>237573</v>
      </c>
    </row>
    <row r="137" spans="1:11" x14ac:dyDescent="0.3">
      <c r="A137" t="s">
        <v>620</v>
      </c>
      <c r="B137" s="72" t="s">
        <v>621</v>
      </c>
      <c r="C137">
        <v>46</v>
      </c>
      <c r="D137">
        <v>127</v>
      </c>
      <c r="E137">
        <v>113</v>
      </c>
      <c r="F137">
        <v>54</v>
      </c>
      <c r="G137">
        <v>5</v>
      </c>
      <c r="H137">
        <v>0</v>
      </c>
      <c r="I137">
        <v>0</v>
      </c>
      <c r="J137">
        <v>5</v>
      </c>
      <c r="K137">
        <v>15098</v>
      </c>
    </row>
    <row r="138" spans="1:11" x14ac:dyDescent="0.3">
      <c r="A138" t="s">
        <v>622</v>
      </c>
      <c r="B138" s="72" t="s">
        <v>623</v>
      </c>
      <c r="C138">
        <v>5</v>
      </c>
      <c r="D138">
        <v>5</v>
      </c>
      <c r="E138">
        <v>14</v>
      </c>
      <c r="F138">
        <v>5</v>
      </c>
      <c r="G138">
        <v>0</v>
      </c>
      <c r="H138">
        <v>0</v>
      </c>
      <c r="I138">
        <v>0</v>
      </c>
      <c r="J138">
        <v>0</v>
      </c>
      <c r="K138">
        <v>2732</v>
      </c>
    </row>
    <row r="139" spans="1:11" x14ac:dyDescent="0.3">
      <c r="A139" t="s">
        <v>624</v>
      </c>
      <c r="B139" s="72" t="s">
        <v>625</v>
      </c>
      <c r="C139">
        <v>98</v>
      </c>
      <c r="D139">
        <v>126</v>
      </c>
      <c r="E139">
        <v>162</v>
      </c>
      <c r="F139">
        <v>48</v>
      </c>
      <c r="G139">
        <v>5</v>
      </c>
      <c r="H139">
        <v>0</v>
      </c>
      <c r="I139">
        <v>5</v>
      </c>
      <c r="J139">
        <v>5</v>
      </c>
      <c r="K139">
        <v>14316</v>
      </c>
    </row>
    <row r="140" spans="1:11" x14ac:dyDescent="0.3">
      <c r="A140" t="s">
        <v>626</v>
      </c>
      <c r="B140" s="72" t="s">
        <v>627</v>
      </c>
      <c r="C140">
        <v>72</v>
      </c>
      <c r="D140">
        <v>96</v>
      </c>
      <c r="E140">
        <v>133</v>
      </c>
      <c r="F140">
        <v>5</v>
      </c>
      <c r="G140">
        <v>29</v>
      </c>
      <c r="H140">
        <v>5</v>
      </c>
      <c r="I140">
        <v>5</v>
      </c>
      <c r="J140">
        <v>0</v>
      </c>
      <c r="K140">
        <v>36086</v>
      </c>
    </row>
    <row r="141" spans="1:11" x14ac:dyDescent="0.3">
      <c r="A141" t="s">
        <v>628</v>
      </c>
      <c r="B141" s="72" t="s">
        <v>629</v>
      </c>
      <c r="C141">
        <v>217</v>
      </c>
      <c r="D141">
        <v>207</v>
      </c>
      <c r="E141">
        <v>376</v>
      </c>
      <c r="F141">
        <v>22</v>
      </c>
      <c r="G141">
        <v>16</v>
      </c>
      <c r="H141">
        <v>5</v>
      </c>
      <c r="I141">
        <v>5</v>
      </c>
      <c r="J141">
        <v>5</v>
      </c>
      <c r="K141">
        <v>56811</v>
      </c>
    </row>
    <row r="142" spans="1:11" x14ac:dyDescent="0.3">
      <c r="A142" t="s">
        <v>630</v>
      </c>
      <c r="B142" s="72" t="s">
        <v>631</v>
      </c>
      <c r="C142">
        <v>28</v>
      </c>
      <c r="D142">
        <v>32</v>
      </c>
      <c r="E142">
        <v>53</v>
      </c>
      <c r="F142">
        <v>5</v>
      </c>
      <c r="G142">
        <v>0</v>
      </c>
      <c r="H142">
        <v>0</v>
      </c>
      <c r="I142">
        <v>5</v>
      </c>
      <c r="J142">
        <v>5</v>
      </c>
      <c r="K142">
        <v>7695</v>
      </c>
    </row>
    <row r="143" spans="1:11" x14ac:dyDescent="0.3">
      <c r="A143" t="s">
        <v>632</v>
      </c>
      <c r="B143" s="72" t="s">
        <v>633</v>
      </c>
      <c r="C143">
        <v>791</v>
      </c>
      <c r="D143">
        <v>840</v>
      </c>
      <c r="E143">
        <v>1297</v>
      </c>
      <c r="F143">
        <v>137</v>
      </c>
      <c r="G143">
        <v>159</v>
      </c>
      <c r="H143">
        <v>27</v>
      </c>
      <c r="I143">
        <v>5</v>
      </c>
      <c r="J143">
        <v>10</v>
      </c>
      <c r="K143">
        <v>234850</v>
      </c>
    </row>
    <row r="144" spans="1:11" x14ac:dyDescent="0.3">
      <c r="A144" t="s">
        <v>1</v>
      </c>
      <c r="B144" s="72" t="s">
        <v>634</v>
      </c>
      <c r="C144">
        <v>3525</v>
      </c>
      <c r="D144">
        <v>3838</v>
      </c>
      <c r="E144">
        <v>5597</v>
      </c>
      <c r="F144">
        <v>745</v>
      </c>
      <c r="G144">
        <v>526</v>
      </c>
      <c r="H144">
        <v>186</v>
      </c>
      <c r="I144">
        <v>263</v>
      </c>
      <c r="J144">
        <v>81</v>
      </c>
      <c r="K144">
        <v>607875</v>
      </c>
    </row>
    <row r="145" spans="1:11" x14ac:dyDescent="0.3">
      <c r="A145" t="s">
        <v>635</v>
      </c>
      <c r="B145" s="72" t="s">
        <v>636</v>
      </c>
      <c r="C145">
        <v>499</v>
      </c>
      <c r="D145">
        <v>554</v>
      </c>
      <c r="E145">
        <v>860</v>
      </c>
      <c r="F145">
        <v>59</v>
      </c>
      <c r="G145">
        <v>77</v>
      </c>
      <c r="H145">
        <v>15</v>
      </c>
      <c r="I145">
        <v>20</v>
      </c>
      <c r="J145">
        <v>15</v>
      </c>
      <c r="K145">
        <v>140750</v>
      </c>
    </row>
    <row r="146" spans="1:11" x14ac:dyDescent="0.3">
      <c r="A146" t="s">
        <v>637</v>
      </c>
      <c r="B146" s="72" t="s">
        <v>638</v>
      </c>
      <c r="C146">
        <v>149</v>
      </c>
      <c r="D146">
        <v>165</v>
      </c>
      <c r="E146">
        <v>259</v>
      </c>
      <c r="F146">
        <v>12</v>
      </c>
      <c r="G146">
        <v>35</v>
      </c>
      <c r="H146">
        <v>0</v>
      </c>
      <c r="I146">
        <v>5</v>
      </c>
      <c r="J146">
        <v>5</v>
      </c>
      <c r="K146">
        <v>32039</v>
      </c>
    </row>
    <row r="147" spans="1:11" x14ac:dyDescent="0.3">
      <c r="A147" t="s">
        <v>639</v>
      </c>
      <c r="B147" s="72" t="s">
        <v>640</v>
      </c>
      <c r="C147">
        <v>727</v>
      </c>
      <c r="D147">
        <v>891</v>
      </c>
      <c r="E147">
        <v>1283</v>
      </c>
      <c r="F147">
        <v>43</v>
      </c>
      <c r="G147">
        <v>238</v>
      </c>
      <c r="H147">
        <v>5</v>
      </c>
      <c r="I147">
        <v>33</v>
      </c>
      <c r="J147">
        <v>20</v>
      </c>
      <c r="K147">
        <v>174304</v>
      </c>
    </row>
    <row r="148" spans="1:11" x14ac:dyDescent="0.3">
      <c r="A148" t="s">
        <v>641</v>
      </c>
      <c r="B148" s="72" t="s">
        <v>642</v>
      </c>
      <c r="C148">
        <v>459</v>
      </c>
      <c r="D148">
        <v>484</v>
      </c>
      <c r="E148">
        <v>739</v>
      </c>
      <c r="F148">
        <v>51</v>
      </c>
      <c r="G148">
        <v>78</v>
      </c>
      <c r="H148">
        <v>27</v>
      </c>
      <c r="I148">
        <v>35</v>
      </c>
      <c r="J148">
        <v>10</v>
      </c>
      <c r="K148">
        <v>73699</v>
      </c>
    </row>
    <row r="149" spans="1:11" x14ac:dyDescent="0.3">
      <c r="A149" t="s">
        <v>643</v>
      </c>
      <c r="B149" s="72" t="s">
        <v>644</v>
      </c>
      <c r="C149">
        <v>276</v>
      </c>
      <c r="D149">
        <v>311</v>
      </c>
      <c r="E149">
        <v>467</v>
      </c>
      <c r="F149">
        <v>26</v>
      </c>
      <c r="G149">
        <v>70</v>
      </c>
      <c r="H149">
        <v>14</v>
      </c>
      <c r="I149">
        <v>5</v>
      </c>
      <c r="J149">
        <v>5</v>
      </c>
      <c r="K149">
        <v>63522</v>
      </c>
    </row>
    <row r="150" spans="1:11" x14ac:dyDescent="0.3">
      <c r="A150" t="s">
        <v>645</v>
      </c>
      <c r="B150" s="72" t="s">
        <v>646</v>
      </c>
      <c r="C150">
        <v>1011</v>
      </c>
      <c r="D150">
        <v>928</v>
      </c>
      <c r="E150">
        <v>1649</v>
      </c>
      <c r="F150">
        <v>88</v>
      </c>
      <c r="G150">
        <v>107</v>
      </c>
      <c r="H150">
        <v>76</v>
      </c>
      <c r="I150">
        <v>35</v>
      </c>
      <c r="J150">
        <v>25</v>
      </c>
      <c r="K150">
        <v>210743</v>
      </c>
    </row>
    <row r="151" spans="1:11" x14ac:dyDescent="0.3">
      <c r="A151" t="s">
        <v>647</v>
      </c>
      <c r="B151" s="72" t="s">
        <v>648</v>
      </c>
      <c r="C151">
        <v>249</v>
      </c>
      <c r="D151">
        <v>275</v>
      </c>
      <c r="E151">
        <v>418</v>
      </c>
      <c r="F151">
        <v>48</v>
      </c>
      <c r="G151">
        <v>24</v>
      </c>
      <c r="H151">
        <v>10</v>
      </c>
      <c r="I151">
        <v>16</v>
      </c>
      <c r="J151">
        <v>10</v>
      </c>
      <c r="K151">
        <v>52170</v>
      </c>
    </row>
    <row r="152" spans="1:11" x14ac:dyDescent="0.3">
      <c r="A152" t="s">
        <v>649</v>
      </c>
      <c r="B152" s="72" t="s">
        <v>650</v>
      </c>
      <c r="C152">
        <v>323</v>
      </c>
      <c r="D152">
        <v>324</v>
      </c>
      <c r="E152">
        <v>472</v>
      </c>
      <c r="F152">
        <v>108</v>
      </c>
      <c r="G152">
        <v>52</v>
      </c>
      <c r="H152">
        <v>10</v>
      </c>
      <c r="I152">
        <v>5</v>
      </c>
      <c r="J152">
        <v>10</v>
      </c>
      <c r="K152">
        <v>77766</v>
      </c>
    </row>
    <row r="153" spans="1:11" x14ac:dyDescent="0.3">
      <c r="A153" t="s">
        <v>651</v>
      </c>
      <c r="B153" s="72" t="s">
        <v>652</v>
      </c>
      <c r="C153">
        <v>40</v>
      </c>
      <c r="D153">
        <v>30</v>
      </c>
      <c r="E153">
        <v>68</v>
      </c>
      <c r="F153">
        <v>5</v>
      </c>
      <c r="G153">
        <v>0</v>
      </c>
      <c r="H153">
        <v>0</v>
      </c>
      <c r="I153">
        <v>0</v>
      </c>
      <c r="J153">
        <v>0</v>
      </c>
      <c r="K153">
        <v>8893</v>
      </c>
    </row>
    <row r="154" spans="1:11" x14ac:dyDescent="0.3">
      <c r="A154" t="s">
        <v>653</v>
      </c>
      <c r="B154" s="72" t="s">
        <v>654</v>
      </c>
      <c r="C154">
        <v>42</v>
      </c>
      <c r="D154">
        <v>54</v>
      </c>
      <c r="E154">
        <v>74</v>
      </c>
      <c r="F154">
        <v>5</v>
      </c>
      <c r="G154">
        <v>5</v>
      </c>
      <c r="H154">
        <v>5</v>
      </c>
      <c r="I154">
        <v>5</v>
      </c>
      <c r="J154">
        <v>5</v>
      </c>
      <c r="K154">
        <v>12559</v>
      </c>
    </row>
    <row r="155" spans="1:11" x14ac:dyDescent="0.3">
      <c r="A155" t="s">
        <v>655</v>
      </c>
      <c r="B155" s="72" t="s">
        <v>656</v>
      </c>
      <c r="C155">
        <v>63</v>
      </c>
      <c r="D155">
        <v>180</v>
      </c>
      <c r="E155">
        <v>145</v>
      </c>
      <c r="F155">
        <v>80</v>
      </c>
      <c r="G155">
        <v>11</v>
      </c>
      <c r="H155">
        <v>0</v>
      </c>
      <c r="I155">
        <v>5</v>
      </c>
      <c r="J155">
        <v>5</v>
      </c>
      <c r="K155">
        <v>26281</v>
      </c>
    </row>
    <row r="156" spans="1:11" x14ac:dyDescent="0.3">
      <c r="A156" t="s">
        <v>657</v>
      </c>
      <c r="B156" s="72" t="s">
        <v>658</v>
      </c>
      <c r="C156">
        <v>112</v>
      </c>
      <c r="D156">
        <v>65</v>
      </c>
      <c r="E156">
        <v>171</v>
      </c>
      <c r="F156">
        <v>5</v>
      </c>
      <c r="G156">
        <v>0</v>
      </c>
      <c r="H156">
        <v>0</v>
      </c>
      <c r="I156">
        <v>5</v>
      </c>
      <c r="J156">
        <v>0</v>
      </c>
      <c r="K156">
        <v>18344</v>
      </c>
    </row>
    <row r="157" spans="1:11" x14ac:dyDescent="0.3">
      <c r="A157" t="s">
        <v>659</v>
      </c>
      <c r="B157" s="72" t="s">
        <v>660</v>
      </c>
      <c r="C157">
        <v>130</v>
      </c>
      <c r="D157">
        <v>78</v>
      </c>
      <c r="E157">
        <v>169</v>
      </c>
      <c r="F157">
        <v>26</v>
      </c>
      <c r="G157">
        <v>5</v>
      </c>
      <c r="H157">
        <v>0</v>
      </c>
      <c r="I157">
        <v>5</v>
      </c>
      <c r="J157">
        <v>0</v>
      </c>
      <c r="K157">
        <v>12122</v>
      </c>
    </row>
    <row r="158" spans="1:11" x14ac:dyDescent="0.3">
      <c r="A158" t="s">
        <v>661</v>
      </c>
      <c r="B158" s="72" t="s">
        <v>662</v>
      </c>
      <c r="C158">
        <v>60</v>
      </c>
      <c r="D158">
        <v>59</v>
      </c>
      <c r="E158">
        <v>97</v>
      </c>
      <c r="F158">
        <v>13</v>
      </c>
      <c r="G158">
        <v>5</v>
      </c>
      <c r="H158">
        <v>5</v>
      </c>
      <c r="I158">
        <v>5</v>
      </c>
      <c r="J158">
        <v>0</v>
      </c>
      <c r="K158">
        <v>13481</v>
      </c>
    </row>
    <row r="159" spans="1:11" x14ac:dyDescent="0.3">
      <c r="A159" t="s">
        <v>663</v>
      </c>
      <c r="B159" s="72" t="s">
        <v>664</v>
      </c>
      <c r="C159">
        <v>52</v>
      </c>
      <c r="D159">
        <v>43</v>
      </c>
      <c r="E159">
        <v>90</v>
      </c>
      <c r="F159">
        <v>5</v>
      </c>
      <c r="G159">
        <v>0</v>
      </c>
      <c r="H159">
        <v>0</v>
      </c>
      <c r="I159">
        <v>0</v>
      </c>
      <c r="J159">
        <v>0</v>
      </c>
      <c r="K159">
        <v>7654</v>
      </c>
    </row>
    <row r="160" spans="1:11" x14ac:dyDescent="0.3">
      <c r="A160" t="s">
        <v>665</v>
      </c>
      <c r="B160" s="72" t="s">
        <v>666</v>
      </c>
      <c r="C160">
        <v>48</v>
      </c>
      <c r="D160">
        <v>28</v>
      </c>
      <c r="E160">
        <v>75</v>
      </c>
      <c r="F160">
        <v>5</v>
      </c>
      <c r="G160">
        <v>0</v>
      </c>
      <c r="H160">
        <v>0</v>
      </c>
      <c r="I160">
        <v>0</v>
      </c>
      <c r="J160">
        <v>0</v>
      </c>
      <c r="K160">
        <v>10016</v>
      </c>
    </row>
    <row r="161" spans="1:11" x14ac:dyDescent="0.3">
      <c r="A161" t="s">
        <v>667</v>
      </c>
      <c r="B161" s="72" t="s">
        <v>668</v>
      </c>
      <c r="C161">
        <v>40</v>
      </c>
      <c r="D161">
        <v>46</v>
      </c>
      <c r="E161">
        <v>81</v>
      </c>
      <c r="F161">
        <v>5</v>
      </c>
      <c r="G161">
        <v>0</v>
      </c>
      <c r="H161">
        <v>0</v>
      </c>
      <c r="I161">
        <v>5</v>
      </c>
      <c r="J161">
        <v>0</v>
      </c>
      <c r="K161">
        <v>20207</v>
      </c>
    </row>
    <row r="162" spans="1:11" x14ac:dyDescent="0.3">
      <c r="A162" t="s">
        <v>669</v>
      </c>
      <c r="B162" s="72" t="s">
        <v>670</v>
      </c>
      <c r="C162">
        <v>432</v>
      </c>
      <c r="D162">
        <v>313</v>
      </c>
      <c r="E162">
        <v>648</v>
      </c>
      <c r="F162">
        <v>60</v>
      </c>
      <c r="G162">
        <v>18</v>
      </c>
      <c r="H162">
        <v>0</v>
      </c>
      <c r="I162">
        <v>15</v>
      </c>
      <c r="J162">
        <v>5</v>
      </c>
      <c r="K162">
        <v>68896</v>
      </c>
    </row>
    <row r="163" spans="1:11" x14ac:dyDescent="0.3">
      <c r="A163" t="s">
        <v>671</v>
      </c>
      <c r="B163" s="72" t="s">
        <v>672</v>
      </c>
      <c r="C163">
        <v>103</v>
      </c>
      <c r="D163">
        <v>71</v>
      </c>
      <c r="E163">
        <v>168</v>
      </c>
      <c r="F163">
        <v>5</v>
      </c>
      <c r="G163">
        <v>0</v>
      </c>
      <c r="H163">
        <v>0</v>
      </c>
      <c r="I163">
        <v>5</v>
      </c>
      <c r="J163">
        <v>0</v>
      </c>
      <c r="K163">
        <v>14170</v>
      </c>
    </row>
    <row r="164" spans="1:11" x14ac:dyDescent="0.3">
      <c r="A164" t="s">
        <v>673</v>
      </c>
      <c r="B164" s="72" t="s">
        <v>674</v>
      </c>
      <c r="C164">
        <v>644</v>
      </c>
      <c r="D164">
        <v>549</v>
      </c>
      <c r="E164">
        <v>1007</v>
      </c>
      <c r="F164">
        <v>96</v>
      </c>
      <c r="G164">
        <v>48</v>
      </c>
      <c r="H164">
        <v>5</v>
      </c>
      <c r="I164">
        <v>28</v>
      </c>
      <c r="J164">
        <v>5</v>
      </c>
      <c r="K164">
        <v>95115</v>
      </c>
    </row>
    <row r="165" spans="1:11" x14ac:dyDescent="0.3">
      <c r="A165" t="s">
        <v>675</v>
      </c>
      <c r="B165" s="72" t="s">
        <v>676</v>
      </c>
      <c r="C165">
        <v>864</v>
      </c>
      <c r="D165">
        <v>1134</v>
      </c>
      <c r="E165">
        <v>1448</v>
      </c>
      <c r="F165">
        <v>84</v>
      </c>
      <c r="G165">
        <v>339</v>
      </c>
      <c r="H165">
        <v>91</v>
      </c>
      <c r="I165">
        <v>15</v>
      </c>
      <c r="J165">
        <v>24</v>
      </c>
      <c r="K165">
        <v>192216</v>
      </c>
    </row>
    <row r="166" spans="1:11" x14ac:dyDescent="0.3">
      <c r="A166" t="s">
        <v>677</v>
      </c>
      <c r="B166" s="72" t="s">
        <v>678</v>
      </c>
      <c r="C166">
        <v>38</v>
      </c>
      <c r="D166">
        <v>55</v>
      </c>
      <c r="E166">
        <v>82</v>
      </c>
      <c r="F166">
        <v>5</v>
      </c>
      <c r="G166">
        <v>5</v>
      </c>
      <c r="H166">
        <v>0</v>
      </c>
      <c r="I166">
        <v>0</v>
      </c>
      <c r="J166">
        <v>5</v>
      </c>
      <c r="K166">
        <v>17353</v>
      </c>
    </row>
    <row r="167" spans="1:11" x14ac:dyDescent="0.3">
      <c r="A167" t="s">
        <v>679</v>
      </c>
      <c r="B167" s="72" t="s">
        <v>680</v>
      </c>
      <c r="C167">
        <v>398</v>
      </c>
      <c r="D167">
        <v>417</v>
      </c>
      <c r="E167">
        <v>697</v>
      </c>
      <c r="F167">
        <v>55</v>
      </c>
      <c r="G167">
        <v>38</v>
      </c>
      <c r="H167">
        <v>0</v>
      </c>
      <c r="I167">
        <v>10</v>
      </c>
      <c r="J167">
        <v>10</v>
      </c>
      <c r="K167">
        <v>81770</v>
      </c>
    </row>
    <row r="168" spans="1:11" x14ac:dyDescent="0.3">
      <c r="A168" t="s">
        <v>681</v>
      </c>
      <c r="B168" s="72" t="s">
        <v>682</v>
      </c>
      <c r="C168">
        <v>98</v>
      </c>
      <c r="D168">
        <v>122</v>
      </c>
      <c r="E168">
        <v>181</v>
      </c>
      <c r="F168">
        <v>5</v>
      </c>
      <c r="G168">
        <v>29</v>
      </c>
      <c r="H168">
        <v>0</v>
      </c>
      <c r="I168">
        <v>5</v>
      </c>
      <c r="J168">
        <v>0</v>
      </c>
      <c r="K168">
        <v>26090</v>
      </c>
    </row>
    <row r="169" spans="1:11" x14ac:dyDescent="0.3">
      <c r="A169" t="s">
        <v>683</v>
      </c>
      <c r="B169" s="72" t="s">
        <v>684</v>
      </c>
      <c r="C169">
        <v>45</v>
      </c>
      <c r="D169">
        <v>28</v>
      </c>
      <c r="E169">
        <v>68</v>
      </c>
      <c r="F169">
        <v>5</v>
      </c>
      <c r="G169">
        <v>0</v>
      </c>
      <c r="H169">
        <v>0</v>
      </c>
      <c r="I169">
        <v>5</v>
      </c>
      <c r="J169">
        <v>5</v>
      </c>
      <c r="K169">
        <v>19147</v>
      </c>
    </row>
    <row r="170" spans="1:11" x14ac:dyDescent="0.3">
      <c r="A170" t="s">
        <v>685</v>
      </c>
      <c r="B170" s="72" t="s">
        <v>686</v>
      </c>
      <c r="C170">
        <v>459</v>
      </c>
      <c r="D170">
        <v>435</v>
      </c>
      <c r="E170">
        <v>779</v>
      </c>
      <c r="F170">
        <v>46</v>
      </c>
      <c r="G170">
        <v>33</v>
      </c>
      <c r="H170">
        <v>5</v>
      </c>
      <c r="I170">
        <v>33</v>
      </c>
      <c r="J170">
        <v>5</v>
      </c>
      <c r="K170">
        <v>83731</v>
      </c>
    </row>
    <row r="171" spans="1:11" x14ac:dyDescent="0.3">
      <c r="A171" t="s">
        <v>687</v>
      </c>
      <c r="B171" s="72" t="s">
        <v>688</v>
      </c>
      <c r="C171">
        <v>302</v>
      </c>
      <c r="D171">
        <v>358</v>
      </c>
      <c r="E171">
        <v>548</v>
      </c>
      <c r="F171">
        <v>27</v>
      </c>
      <c r="G171">
        <v>32</v>
      </c>
      <c r="H171">
        <v>39</v>
      </c>
      <c r="I171">
        <v>16</v>
      </c>
      <c r="J171">
        <v>5</v>
      </c>
      <c r="K171">
        <v>73174</v>
      </c>
    </row>
    <row r="172" spans="1:11" x14ac:dyDescent="0.3">
      <c r="A172" t="s">
        <v>689</v>
      </c>
      <c r="B172" s="72" t="s">
        <v>690</v>
      </c>
      <c r="C172">
        <v>75</v>
      </c>
      <c r="D172">
        <v>100</v>
      </c>
      <c r="E172">
        <v>145</v>
      </c>
      <c r="F172">
        <v>11</v>
      </c>
      <c r="G172">
        <v>14</v>
      </c>
      <c r="H172">
        <v>5</v>
      </c>
      <c r="I172">
        <v>5</v>
      </c>
      <c r="J172">
        <v>5</v>
      </c>
      <c r="K172">
        <v>42466</v>
      </c>
    </row>
    <row r="173" spans="1:11" x14ac:dyDescent="0.3">
      <c r="A173" t="s">
        <v>691</v>
      </c>
      <c r="B173" s="72" t="s">
        <v>692</v>
      </c>
      <c r="C173">
        <v>228</v>
      </c>
      <c r="D173">
        <v>226</v>
      </c>
      <c r="E173">
        <v>395</v>
      </c>
      <c r="F173">
        <v>23</v>
      </c>
      <c r="G173">
        <v>20</v>
      </c>
      <c r="H173">
        <v>0</v>
      </c>
      <c r="I173">
        <v>5</v>
      </c>
      <c r="J173">
        <v>5</v>
      </c>
      <c r="K173">
        <v>54197</v>
      </c>
    </row>
    <row r="174" spans="1:11" x14ac:dyDescent="0.3">
      <c r="A174" t="s">
        <v>693</v>
      </c>
      <c r="B174" s="72" t="s">
        <v>694</v>
      </c>
      <c r="C174">
        <v>55</v>
      </c>
      <c r="D174">
        <v>41</v>
      </c>
      <c r="E174">
        <v>93</v>
      </c>
      <c r="F174">
        <v>5</v>
      </c>
      <c r="G174">
        <v>0</v>
      </c>
      <c r="H174">
        <v>0</v>
      </c>
      <c r="I174">
        <v>0</v>
      </c>
      <c r="J174">
        <v>0</v>
      </c>
      <c r="K174">
        <v>8255</v>
      </c>
    </row>
    <row r="175" spans="1:11" x14ac:dyDescent="0.3">
      <c r="A175" t="s">
        <v>695</v>
      </c>
      <c r="B175" s="72" t="s">
        <v>696</v>
      </c>
      <c r="C175">
        <v>55</v>
      </c>
      <c r="D175">
        <v>33</v>
      </c>
      <c r="E175">
        <v>78</v>
      </c>
      <c r="F175">
        <v>5</v>
      </c>
      <c r="G175">
        <v>0</v>
      </c>
      <c r="H175">
        <v>0</v>
      </c>
      <c r="I175">
        <v>5</v>
      </c>
      <c r="J175">
        <v>5</v>
      </c>
      <c r="K175">
        <v>10669</v>
      </c>
    </row>
    <row r="176" spans="1:11" x14ac:dyDescent="0.3">
      <c r="A176" t="s">
        <v>697</v>
      </c>
      <c r="B176" s="72" t="s">
        <v>698</v>
      </c>
      <c r="C176">
        <v>516</v>
      </c>
      <c r="D176">
        <v>608</v>
      </c>
      <c r="E176">
        <v>983</v>
      </c>
      <c r="F176">
        <v>92</v>
      </c>
      <c r="G176">
        <v>24</v>
      </c>
      <c r="H176">
        <v>0</v>
      </c>
      <c r="I176">
        <v>27</v>
      </c>
      <c r="J176">
        <v>10</v>
      </c>
      <c r="K176">
        <v>199845</v>
      </c>
    </row>
    <row r="177" spans="1:11" x14ac:dyDescent="0.3">
      <c r="A177" t="s">
        <v>699</v>
      </c>
      <c r="B177" s="72" t="s">
        <v>700</v>
      </c>
      <c r="C177">
        <v>467</v>
      </c>
      <c r="D177">
        <v>353</v>
      </c>
      <c r="E177">
        <v>775</v>
      </c>
      <c r="F177">
        <v>21</v>
      </c>
      <c r="G177">
        <v>5</v>
      </c>
      <c r="H177">
        <v>0</v>
      </c>
      <c r="I177">
        <v>14</v>
      </c>
      <c r="J177">
        <v>5</v>
      </c>
      <c r="K177">
        <v>74390</v>
      </c>
    </row>
    <row r="178" spans="1:11" x14ac:dyDescent="0.3">
      <c r="A178" t="s">
        <v>701</v>
      </c>
      <c r="B178" s="72" t="s">
        <v>702</v>
      </c>
      <c r="C178">
        <v>23</v>
      </c>
      <c r="D178">
        <v>15</v>
      </c>
      <c r="E178">
        <v>38</v>
      </c>
      <c r="F178">
        <v>0</v>
      </c>
      <c r="G178">
        <v>0</v>
      </c>
      <c r="H178">
        <v>0</v>
      </c>
      <c r="I178">
        <v>0</v>
      </c>
      <c r="J178">
        <v>0</v>
      </c>
      <c r="K178">
        <v>7258</v>
      </c>
    </row>
    <row r="179" spans="1:11" x14ac:dyDescent="0.3">
      <c r="A179" t="s">
        <v>703</v>
      </c>
      <c r="B179" s="72" t="s">
        <v>704</v>
      </c>
      <c r="C179">
        <v>313</v>
      </c>
      <c r="D179">
        <v>129</v>
      </c>
      <c r="E179">
        <v>401</v>
      </c>
      <c r="F179">
        <v>5</v>
      </c>
      <c r="G179">
        <v>14</v>
      </c>
      <c r="H179">
        <v>15</v>
      </c>
      <c r="I179">
        <v>5</v>
      </c>
      <c r="J179">
        <v>5</v>
      </c>
      <c r="K179">
        <v>24321</v>
      </c>
    </row>
    <row r="180" spans="1:11" x14ac:dyDescent="0.3">
      <c r="A180" t="s">
        <v>705</v>
      </c>
      <c r="B180" s="72" t="s">
        <v>706</v>
      </c>
      <c r="C180">
        <v>170</v>
      </c>
      <c r="D180">
        <v>117</v>
      </c>
      <c r="E180">
        <v>263</v>
      </c>
      <c r="F180">
        <v>11</v>
      </c>
      <c r="G180">
        <v>5</v>
      </c>
      <c r="H180">
        <v>0</v>
      </c>
      <c r="I180">
        <v>5</v>
      </c>
      <c r="J180">
        <v>5</v>
      </c>
      <c r="K180">
        <v>26323</v>
      </c>
    </row>
    <row r="181" spans="1:11" x14ac:dyDescent="0.3">
      <c r="A181" t="s">
        <v>707</v>
      </c>
      <c r="B181" s="72" t="s">
        <v>708</v>
      </c>
      <c r="C181">
        <v>5</v>
      </c>
      <c r="D181">
        <v>5</v>
      </c>
      <c r="E181">
        <v>5</v>
      </c>
      <c r="F181">
        <v>0</v>
      </c>
      <c r="G181">
        <v>0</v>
      </c>
      <c r="H181">
        <v>0</v>
      </c>
      <c r="I181">
        <v>0</v>
      </c>
      <c r="J181">
        <v>0</v>
      </c>
      <c r="K181">
        <v>5137</v>
      </c>
    </row>
    <row r="182" spans="1:11" x14ac:dyDescent="0.3">
      <c r="A182" t="s">
        <v>709</v>
      </c>
      <c r="B182" s="72" t="s">
        <v>710</v>
      </c>
      <c r="C182">
        <v>360</v>
      </c>
      <c r="D182">
        <v>340</v>
      </c>
      <c r="E182">
        <v>615</v>
      </c>
      <c r="F182">
        <v>40</v>
      </c>
      <c r="G182">
        <v>25</v>
      </c>
      <c r="H182">
        <v>5</v>
      </c>
      <c r="I182">
        <v>10</v>
      </c>
      <c r="J182">
        <v>5</v>
      </c>
      <c r="K182">
        <v>97327</v>
      </c>
    </row>
    <row r="183" spans="1:11" x14ac:dyDescent="0.3">
      <c r="A183" t="s">
        <v>711</v>
      </c>
      <c r="B183" s="72" t="s">
        <v>712</v>
      </c>
      <c r="C183">
        <v>199</v>
      </c>
      <c r="D183">
        <v>205</v>
      </c>
      <c r="E183">
        <v>313</v>
      </c>
      <c r="F183">
        <v>5</v>
      </c>
      <c r="G183">
        <v>66</v>
      </c>
      <c r="H183">
        <v>5</v>
      </c>
      <c r="I183">
        <v>14</v>
      </c>
      <c r="J183">
        <v>5</v>
      </c>
      <c r="K183">
        <v>29876</v>
      </c>
    </row>
    <row r="184" spans="1:11" x14ac:dyDescent="0.3">
      <c r="A184" t="s">
        <v>713</v>
      </c>
      <c r="B184" s="72" t="s">
        <v>714</v>
      </c>
      <c r="C184">
        <v>686</v>
      </c>
      <c r="D184">
        <v>723</v>
      </c>
      <c r="E184">
        <v>1128</v>
      </c>
      <c r="F184">
        <v>169</v>
      </c>
      <c r="G184">
        <v>54</v>
      </c>
      <c r="H184">
        <v>10</v>
      </c>
      <c r="I184">
        <v>34</v>
      </c>
      <c r="J184">
        <v>15</v>
      </c>
      <c r="K184">
        <v>108021</v>
      </c>
    </row>
    <row r="185" spans="1:11" x14ac:dyDescent="0.3">
      <c r="A185" t="s">
        <v>715</v>
      </c>
      <c r="B185" s="72" t="s">
        <v>716</v>
      </c>
      <c r="C185">
        <v>46</v>
      </c>
      <c r="D185">
        <v>45</v>
      </c>
      <c r="E185">
        <v>61</v>
      </c>
      <c r="F185">
        <v>15</v>
      </c>
      <c r="G185">
        <v>5</v>
      </c>
      <c r="H185">
        <v>0</v>
      </c>
      <c r="I185">
        <v>5</v>
      </c>
      <c r="J185">
        <v>5</v>
      </c>
      <c r="K185">
        <v>11872</v>
      </c>
    </row>
    <row r="186" spans="1:11" x14ac:dyDescent="0.3">
      <c r="A186" t="s">
        <v>717</v>
      </c>
      <c r="B186" s="72" t="s">
        <v>718</v>
      </c>
      <c r="C186">
        <v>1053</v>
      </c>
      <c r="D186">
        <v>702</v>
      </c>
      <c r="E186">
        <v>1606</v>
      </c>
      <c r="F186">
        <v>82</v>
      </c>
      <c r="G186">
        <v>40</v>
      </c>
      <c r="H186">
        <v>5</v>
      </c>
      <c r="I186">
        <v>30</v>
      </c>
      <c r="J186">
        <v>5</v>
      </c>
      <c r="K186">
        <v>277211</v>
      </c>
    </row>
    <row r="187" spans="1:11" x14ac:dyDescent="0.3">
      <c r="A187" t="s">
        <v>719</v>
      </c>
      <c r="B187" s="72" t="s">
        <v>720</v>
      </c>
      <c r="C187">
        <v>507</v>
      </c>
      <c r="D187">
        <v>506</v>
      </c>
      <c r="E187">
        <v>818</v>
      </c>
      <c r="F187">
        <v>22</v>
      </c>
      <c r="G187">
        <v>33</v>
      </c>
      <c r="H187">
        <v>110</v>
      </c>
      <c r="I187">
        <v>19</v>
      </c>
      <c r="J187">
        <v>11</v>
      </c>
      <c r="K187">
        <v>76581</v>
      </c>
    </row>
    <row r="188" spans="1:11" x14ac:dyDescent="0.3">
      <c r="A188" t="s">
        <v>721</v>
      </c>
      <c r="B188" s="72" t="s">
        <v>722</v>
      </c>
      <c r="C188">
        <v>13</v>
      </c>
      <c r="D188">
        <v>5</v>
      </c>
      <c r="E188">
        <v>17</v>
      </c>
      <c r="F188">
        <v>0</v>
      </c>
      <c r="G188">
        <v>0</v>
      </c>
      <c r="H188">
        <v>0</v>
      </c>
      <c r="I188">
        <v>0</v>
      </c>
      <c r="J188">
        <v>5</v>
      </c>
      <c r="K188">
        <v>1459</v>
      </c>
    </row>
    <row r="189" spans="1:11" x14ac:dyDescent="0.3">
      <c r="A189" t="s">
        <v>723</v>
      </c>
      <c r="B189" s="72" t="s">
        <v>724</v>
      </c>
      <c r="C189">
        <v>44</v>
      </c>
      <c r="D189">
        <v>54</v>
      </c>
      <c r="E189">
        <v>72</v>
      </c>
      <c r="F189">
        <v>25</v>
      </c>
      <c r="G189">
        <v>0</v>
      </c>
      <c r="H189">
        <v>0</v>
      </c>
      <c r="I189">
        <v>5</v>
      </c>
      <c r="J189">
        <v>0</v>
      </c>
      <c r="K189">
        <v>6547</v>
      </c>
    </row>
    <row r="190" spans="1:11" x14ac:dyDescent="0.3">
      <c r="A190" t="s">
        <v>725</v>
      </c>
      <c r="B190" s="72" t="s">
        <v>726</v>
      </c>
      <c r="C190">
        <v>508</v>
      </c>
      <c r="D190">
        <v>558</v>
      </c>
      <c r="E190">
        <v>861</v>
      </c>
      <c r="F190">
        <v>10</v>
      </c>
      <c r="G190">
        <v>78</v>
      </c>
      <c r="H190">
        <v>78</v>
      </c>
      <c r="I190">
        <v>25</v>
      </c>
      <c r="J190">
        <v>5</v>
      </c>
      <c r="K190">
        <v>118464</v>
      </c>
    </row>
    <row r="191" spans="1:11" x14ac:dyDescent="0.3">
      <c r="A191" t="s">
        <v>727</v>
      </c>
      <c r="B191" s="72" t="s">
        <v>728</v>
      </c>
      <c r="C191">
        <v>122</v>
      </c>
      <c r="D191">
        <v>98</v>
      </c>
      <c r="E191">
        <v>207</v>
      </c>
      <c r="F191">
        <v>5</v>
      </c>
      <c r="G191">
        <v>5</v>
      </c>
      <c r="H191">
        <v>0</v>
      </c>
      <c r="I191">
        <v>5</v>
      </c>
      <c r="J191">
        <v>0</v>
      </c>
      <c r="K191">
        <v>20727</v>
      </c>
    </row>
    <row r="192" spans="1:11" x14ac:dyDescent="0.3">
      <c r="A192" t="s">
        <v>729</v>
      </c>
      <c r="B192" s="72" t="s">
        <v>730</v>
      </c>
      <c r="C192">
        <v>79</v>
      </c>
      <c r="D192">
        <v>56</v>
      </c>
      <c r="E192">
        <v>129</v>
      </c>
      <c r="F192">
        <v>5</v>
      </c>
      <c r="G192">
        <v>0</v>
      </c>
      <c r="H192">
        <v>0</v>
      </c>
      <c r="I192">
        <v>0</v>
      </c>
      <c r="J192">
        <v>5</v>
      </c>
      <c r="K192">
        <v>17599</v>
      </c>
    </row>
    <row r="193" spans="1:11" x14ac:dyDescent="0.3">
      <c r="A193" t="s">
        <v>731</v>
      </c>
      <c r="B193" s="72" t="s">
        <v>732</v>
      </c>
      <c r="C193">
        <v>67</v>
      </c>
      <c r="D193">
        <v>64</v>
      </c>
      <c r="E193">
        <v>116</v>
      </c>
      <c r="F193">
        <v>5</v>
      </c>
      <c r="G193">
        <v>5</v>
      </c>
      <c r="H193">
        <v>0</v>
      </c>
      <c r="I193">
        <v>0</v>
      </c>
      <c r="J193">
        <v>5</v>
      </c>
      <c r="K193">
        <v>16163</v>
      </c>
    </row>
    <row r="194" spans="1:11" x14ac:dyDescent="0.3">
      <c r="A194" t="s">
        <v>733</v>
      </c>
      <c r="B194" s="72" t="s">
        <v>734</v>
      </c>
      <c r="C194">
        <v>97</v>
      </c>
      <c r="D194">
        <v>66</v>
      </c>
      <c r="E194">
        <v>159</v>
      </c>
      <c r="F194">
        <v>5</v>
      </c>
      <c r="G194">
        <v>0</v>
      </c>
      <c r="H194">
        <v>0</v>
      </c>
      <c r="I194">
        <v>5</v>
      </c>
      <c r="J194">
        <v>0</v>
      </c>
      <c r="K194">
        <v>20174</v>
      </c>
    </row>
    <row r="195" spans="1:11" x14ac:dyDescent="0.3">
      <c r="A195" t="s">
        <v>735</v>
      </c>
      <c r="B195" s="72" t="s">
        <v>736</v>
      </c>
      <c r="C195">
        <v>272</v>
      </c>
      <c r="D195">
        <v>248</v>
      </c>
      <c r="E195">
        <v>469</v>
      </c>
      <c r="F195">
        <v>11</v>
      </c>
      <c r="G195">
        <v>27</v>
      </c>
      <c r="H195">
        <v>0</v>
      </c>
      <c r="I195">
        <v>11</v>
      </c>
      <c r="J195">
        <v>5</v>
      </c>
      <c r="K195">
        <v>68748</v>
      </c>
    </row>
    <row r="196" spans="1:11" x14ac:dyDescent="0.3">
      <c r="A196" t="s">
        <v>737</v>
      </c>
      <c r="B196" s="72" t="s">
        <v>738</v>
      </c>
      <c r="C196">
        <v>185</v>
      </c>
      <c r="D196">
        <v>227</v>
      </c>
      <c r="E196">
        <v>276</v>
      </c>
      <c r="F196">
        <v>51</v>
      </c>
      <c r="G196">
        <v>30</v>
      </c>
      <c r="H196">
        <v>39</v>
      </c>
      <c r="I196">
        <v>5</v>
      </c>
      <c r="J196">
        <v>11</v>
      </c>
      <c r="K196">
        <v>40714</v>
      </c>
    </row>
    <row r="197" spans="1:11" x14ac:dyDescent="0.3">
      <c r="A197" t="s">
        <v>739</v>
      </c>
      <c r="B197" s="72" t="s">
        <v>740</v>
      </c>
      <c r="C197">
        <v>208</v>
      </c>
      <c r="D197">
        <v>291</v>
      </c>
      <c r="E197">
        <v>396</v>
      </c>
      <c r="F197">
        <v>5</v>
      </c>
      <c r="G197">
        <v>47</v>
      </c>
      <c r="H197">
        <v>37</v>
      </c>
      <c r="I197">
        <v>5</v>
      </c>
      <c r="J197">
        <v>5</v>
      </c>
      <c r="K197">
        <v>48704</v>
      </c>
    </row>
    <row r="198" spans="1:11" x14ac:dyDescent="0.3">
      <c r="A198" t="s">
        <v>741</v>
      </c>
      <c r="B198" s="72" t="s">
        <v>742</v>
      </c>
      <c r="C198">
        <v>44</v>
      </c>
      <c r="D198">
        <v>58</v>
      </c>
      <c r="E198">
        <v>95</v>
      </c>
      <c r="F198">
        <v>0</v>
      </c>
      <c r="G198">
        <v>0</v>
      </c>
      <c r="H198">
        <v>5</v>
      </c>
      <c r="I198">
        <v>5</v>
      </c>
      <c r="J198">
        <v>0</v>
      </c>
      <c r="K198">
        <v>15624</v>
      </c>
    </row>
    <row r="199" spans="1:11" x14ac:dyDescent="0.3">
      <c r="A199" t="s">
        <v>743</v>
      </c>
      <c r="B199" s="72" t="s">
        <v>744</v>
      </c>
      <c r="C199">
        <v>541</v>
      </c>
      <c r="D199">
        <v>528</v>
      </c>
      <c r="E199">
        <v>942</v>
      </c>
      <c r="F199">
        <v>34</v>
      </c>
      <c r="G199">
        <v>46</v>
      </c>
      <c r="H199">
        <v>22</v>
      </c>
      <c r="I199">
        <v>20</v>
      </c>
      <c r="J199">
        <v>5</v>
      </c>
      <c r="K199">
        <v>83396</v>
      </c>
    </row>
    <row r="200" spans="1:11" x14ac:dyDescent="0.3">
      <c r="A200" t="s">
        <v>745</v>
      </c>
      <c r="B200" s="72" t="s">
        <v>746</v>
      </c>
      <c r="C200">
        <v>83</v>
      </c>
      <c r="D200">
        <v>96</v>
      </c>
      <c r="E200">
        <v>153</v>
      </c>
      <c r="F200">
        <v>5</v>
      </c>
      <c r="G200">
        <v>16</v>
      </c>
      <c r="H200">
        <v>0</v>
      </c>
      <c r="I200">
        <v>5</v>
      </c>
      <c r="J200">
        <v>5</v>
      </c>
      <c r="K200">
        <v>41573</v>
      </c>
    </row>
    <row r="201" spans="1:11" x14ac:dyDescent="0.3">
      <c r="A201" t="s">
        <v>747</v>
      </c>
      <c r="B201" s="72" t="s">
        <v>748</v>
      </c>
      <c r="C201">
        <v>143</v>
      </c>
      <c r="D201">
        <v>208</v>
      </c>
      <c r="E201">
        <v>280</v>
      </c>
      <c r="F201">
        <v>18</v>
      </c>
      <c r="G201">
        <v>22</v>
      </c>
      <c r="H201">
        <v>25</v>
      </c>
      <c r="I201">
        <v>5</v>
      </c>
      <c r="J201">
        <v>0</v>
      </c>
      <c r="K201">
        <v>34468</v>
      </c>
    </row>
    <row r="202" spans="1:11" x14ac:dyDescent="0.3">
      <c r="A202" t="s">
        <v>749</v>
      </c>
      <c r="B202" s="72" t="s">
        <v>750</v>
      </c>
      <c r="C202">
        <v>99</v>
      </c>
      <c r="D202">
        <v>90</v>
      </c>
      <c r="E202">
        <v>153</v>
      </c>
      <c r="F202">
        <v>35</v>
      </c>
      <c r="G202">
        <v>5</v>
      </c>
      <c r="H202">
        <v>0</v>
      </c>
      <c r="I202">
        <v>0</v>
      </c>
      <c r="J202">
        <v>0</v>
      </c>
      <c r="K202">
        <v>29344</v>
      </c>
    </row>
    <row r="203" spans="1:11" x14ac:dyDescent="0.3">
      <c r="A203" t="s">
        <v>751</v>
      </c>
      <c r="B203" s="72" t="s">
        <v>752</v>
      </c>
      <c r="C203">
        <v>46</v>
      </c>
      <c r="D203">
        <v>73</v>
      </c>
      <c r="E203">
        <v>75</v>
      </c>
      <c r="F203">
        <v>39</v>
      </c>
      <c r="G203">
        <v>5</v>
      </c>
      <c r="H203">
        <v>0</v>
      </c>
      <c r="I203">
        <v>0</v>
      </c>
      <c r="J203">
        <v>5</v>
      </c>
      <c r="K203">
        <v>23732</v>
      </c>
    </row>
    <row r="204" spans="1:11" x14ac:dyDescent="0.3">
      <c r="A204" t="s">
        <v>753</v>
      </c>
      <c r="B204" s="72" t="s">
        <v>754</v>
      </c>
      <c r="C204">
        <v>80</v>
      </c>
      <c r="D204">
        <v>143</v>
      </c>
      <c r="E204">
        <v>178</v>
      </c>
      <c r="F204">
        <v>5</v>
      </c>
      <c r="G204">
        <v>5</v>
      </c>
      <c r="H204">
        <v>21</v>
      </c>
      <c r="I204">
        <v>5</v>
      </c>
      <c r="J204">
        <v>5</v>
      </c>
      <c r="K204">
        <v>30080</v>
      </c>
    </row>
    <row r="205" spans="1:11" x14ac:dyDescent="0.3">
      <c r="A205" t="s">
        <v>755</v>
      </c>
      <c r="B205" s="72" t="s">
        <v>756</v>
      </c>
      <c r="C205">
        <v>144</v>
      </c>
      <c r="D205">
        <v>174</v>
      </c>
      <c r="E205">
        <v>288</v>
      </c>
      <c r="F205">
        <v>17</v>
      </c>
      <c r="G205">
        <v>0</v>
      </c>
      <c r="H205">
        <v>5</v>
      </c>
      <c r="I205">
        <v>5</v>
      </c>
      <c r="J205">
        <v>0</v>
      </c>
      <c r="K205">
        <v>65508</v>
      </c>
    </row>
    <row r="206" spans="1:11" x14ac:dyDescent="0.3">
      <c r="A206" t="s">
        <v>757</v>
      </c>
      <c r="B206" s="72" t="s">
        <v>758</v>
      </c>
      <c r="C206">
        <v>5</v>
      </c>
      <c r="D206">
        <v>30</v>
      </c>
      <c r="E206">
        <v>21</v>
      </c>
      <c r="F206">
        <v>5</v>
      </c>
      <c r="G206">
        <v>0</v>
      </c>
      <c r="H206">
        <v>0</v>
      </c>
      <c r="I206">
        <v>5</v>
      </c>
      <c r="J206">
        <v>0</v>
      </c>
      <c r="K206">
        <v>16034</v>
      </c>
    </row>
    <row r="207" spans="1:11" x14ac:dyDescent="0.3">
      <c r="A207" t="s">
        <v>759</v>
      </c>
      <c r="B207" s="72" t="s">
        <v>760</v>
      </c>
      <c r="C207">
        <v>436</v>
      </c>
      <c r="D207">
        <v>358</v>
      </c>
      <c r="E207">
        <v>718</v>
      </c>
      <c r="F207">
        <v>20</v>
      </c>
      <c r="G207">
        <v>28</v>
      </c>
      <c r="H207">
        <v>0</v>
      </c>
      <c r="I207">
        <v>27</v>
      </c>
      <c r="J207">
        <v>10</v>
      </c>
      <c r="K207">
        <v>81775</v>
      </c>
    </row>
    <row r="208" spans="1:11" x14ac:dyDescent="0.3">
      <c r="A208" t="s">
        <v>761</v>
      </c>
      <c r="B208" s="72" t="s">
        <v>762</v>
      </c>
      <c r="C208">
        <v>265</v>
      </c>
      <c r="D208">
        <v>298</v>
      </c>
      <c r="E208">
        <v>474</v>
      </c>
      <c r="F208">
        <v>29</v>
      </c>
      <c r="G208">
        <v>39</v>
      </c>
      <c r="H208">
        <v>11</v>
      </c>
      <c r="I208">
        <v>5</v>
      </c>
      <c r="J208">
        <v>0</v>
      </c>
      <c r="K208">
        <v>77806</v>
      </c>
    </row>
    <row r="209" spans="1:11" x14ac:dyDescent="0.3">
      <c r="A209" t="s">
        <v>763</v>
      </c>
      <c r="B209" s="72" t="s">
        <v>764</v>
      </c>
      <c r="C209">
        <v>51</v>
      </c>
      <c r="D209">
        <v>109</v>
      </c>
      <c r="E209">
        <v>95</v>
      </c>
      <c r="F209">
        <v>58</v>
      </c>
      <c r="G209">
        <v>5</v>
      </c>
      <c r="H209">
        <v>0</v>
      </c>
      <c r="I209">
        <v>5</v>
      </c>
      <c r="J209">
        <v>5</v>
      </c>
      <c r="K209">
        <v>11209</v>
      </c>
    </row>
    <row r="210" spans="1:11" x14ac:dyDescent="0.3">
      <c r="A210" t="s">
        <v>765</v>
      </c>
      <c r="B210" s="72" t="s">
        <v>766</v>
      </c>
      <c r="C210">
        <v>515</v>
      </c>
      <c r="D210">
        <v>443</v>
      </c>
      <c r="E210">
        <v>812</v>
      </c>
      <c r="F210">
        <v>21</v>
      </c>
      <c r="G210">
        <v>93</v>
      </c>
      <c r="H210">
        <v>5</v>
      </c>
      <c r="I210">
        <v>15</v>
      </c>
      <c r="J210">
        <v>0</v>
      </c>
      <c r="K210">
        <v>79183</v>
      </c>
    </row>
    <row r="211" spans="1:11" x14ac:dyDescent="0.3">
      <c r="A211" t="s">
        <v>767</v>
      </c>
      <c r="B211" s="72" t="s">
        <v>768</v>
      </c>
      <c r="C211">
        <v>1835</v>
      </c>
      <c r="D211">
        <v>1845</v>
      </c>
      <c r="E211">
        <v>2928</v>
      </c>
      <c r="F211">
        <v>351</v>
      </c>
      <c r="G211">
        <v>161</v>
      </c>
      <c r="H211">
        <v>5</v>
      </c>
      <c r="I211">
        <v>219</v>
      </c>
      <c r="J211">
        <v>21</v>
      </c>
      <c r="K211">
        <v>183317</v>
      </c>
    </row>
    <row r="212" spans="1:11" x14ac:dyDescent="0.3">
      <c r="A212" t="s">
        <v>769</v>
      </c>
      <c r="B212" s="72" t="s">
        <v>770</v>
      </c>
      <c r="C212">
        <v>5</v>
      </c>
      <c r="D212">
        <v>13</v>
      </c>
      <c r="E212">
        <v>5</v>
      </c>
      <c r="F212">
        <v>5</v>
      </c>
      <c r="G212">
        <v>0</v>
      </c>
      <c r="H212">
        <v>0</v>
      </c>
      <c r="I212">
        <v>0</v>
      </c>
      <c r="J212">
        <v>0</v>
      </c>
      <c r="K212">
        <v>6910</v>
      </c>
    </row>
    <row r="213" spans="1:11" x14ac:dyDescent="0.3">
      <c r="A213" t="s">
        <v>771</v>
      </c>
      <c r="B213" s="72" t="s">
        <v>772</v>
      </c>
      <c r="C213">
        <v>201</v>
      </c>
      <c r="D213">
        <v>113</v>
      </c>
      <c r="E213">
        <v>278</v>
      </c>
      <c r="F213">
        <v>5</v>
      </c>
      <c r="G213">
        <v>24</v>
      </c>
      <c r="H213">
        <v>0</v>
      </c>
      <c r="I213">
        <v>5</v>
      </c>
      <c r="J213">
        <v>0</v>
      </c>
      <c r="K213">
        <v>24096</v>
      </c>
    </row>
    <row r="214" spans="1:11" x14ac:dyDescent="0.3">
      <c r="A214" t="s">
        <v>773</v>
      </c>
      <c r="B214" s="72" t="s">
        <v>774</v>
      </c>
      <c r="C214">
        <v>217</v>
      </c>
      <c r="D214">
        <v>208</v>
      </c>
      <c r="E214">
        <v>350</v>
      </c>
      <c r="F214">
        <v>12</v>
      </c>
      <c r="G214">
        <v>43</v>
      </c>
      <c r="H214">
        <v>5</v>
      </c>
      <c r="I214">
        <v>11</v>
      </c>
      <c r="J214">
        <v>0</v>
      </c>
      <c r="K214">
        <v>34540</v>
      </c>
    </row>
    <row r="215" spans="1:11" x14ac:dyDescent="0.3">
      <c r="A215" t="s">
        <v>775</v>
      </c>
      <c r="B215" s="72" t="s">
        <v>776</v>
      </c>
      <c r="C215">
        <v>157</v>
      </c>
      <c r="D215">
        <v>191</v>
      </c>
      <c r="E215">
        <v>241</v>
      </c>
      <c r="F215">
        <v>27</v>
      </c>
      <c r="G215">
        <v>52</v>
      </c>
      <c r="H215">
        <v>5</v>
      </c>
      <c r="I215">
        <v>5</v>
      </c>
      <c r="J215">
        <v>5</v>
      </c>
      <c r="K215">
        <v>26923</v>
      </c>
    </row>
    <row r="216" spans="1:11" x14ac:dyDescent="0.3">
      <c r="A216" t="s">
        <v>777</v>
      </c>
      <c r="B216" s="72" t="s">
        <v>778</v>
      </c>
      <c r="C216">
        <v>206</v>
      </c>
      <c r="D216">
        <v>115</v>
      </c>
      <c r="E216">
        <v>283</v>
      </c>
      <c r="F216">
        <v>22</v>
      </c>
      <c r="G216">
        <v>5</v>
      </c>
      <c r="H216">
        <v>0</v>
      </c>
      <c r="I216">
        <v>5</v>
      </c>
      <c r="J216">
        <v>5</v>
      </c>
      <c r="K216">
        <v>38275</v>
      </c>
    </row>
    <row r="217" spans="1:11" x14ac:dyDescent="0.3">
      <c r="A217" t="s">
        <v>779</v>
      </c>
      <c r="B217" s="72" t="s">
        <v>780</v>
      </c>
      <c r="C217">
        <v>291</v>
      </c>
      <c r="D217">
        <v>193</v>
      </c>
      <c r="E217">
        <v>449</v>
      </c>
      <c r="F217">
        <v>14</v>
      </c>
      <c r="G217">
        <v>12</v>
      </c>
      <c r="H217">
        <v>0</v>
      </c>
      <c r="I217">
        <v>5</v>
      </c>
      <c r="J217">
        <v>5</v>
      </c>
      <c r="K217">
        <v>52777</v>
      </c>
    </row>
    <row r="218" spans="1:11" x14ac:dyDescent="0.3">
      <c r="A218" t="s">
        <v>781</v>
      </c>
      <c r="B218" s="72" t="s">
        <v>782</v>
      </c>
      <c r="C218">
        <v>118</v>
      </c>
      <c r="D218">
        <v>88</v>
      </c>
      <c r="E218">
        <v>181</v>
      </c>
      <c r="F218">
        <v>12</v>
      </c>
      <c r="G218">
        <v>5</v>
      </c>
      <c r="H218">
        <v>5</v>
      </c>
      <c r="I218">
        <v>5</v>
      </c>
      <c r="J218">
        <v>5</v>
      </c>
      <c r="K218">
        <v>17334</v>
      </c>
    </row>
    <row r="219" spans="1:11" x14ac:dyDescent="0.3">
      <c r="A219" t="s">
        <v>783</v>
      </c>
      <c r="B219" s="72" t="s">
        <v>784</v>
      </c>
      <c r="C219">
        <v>63</v>
      </c>
      <c r="D219">
        <v>49</v>
      </c>
      <c r="E219">
        <v>100</v>
      </c>
      <c r="F219">
        <v>5</v>
      </c>
      <c r="G219">
        <v>5</v>
      </c>
      <c r="H219">
        <v>0</v>
      </c>
      <c r="I219">
        <v>5</v>
      </c>
      <c r="J219">
        <v>0</v>
      </c>
      <c r="K219">
        <v>11073</v>
      </c>
    </row>
    <row r="220" spans="1:11" x14ac:dyDescent="0.3">
      <c r="A220" t="s">
        <v>785</v>
      </c>
      <c r="B220" s="72" t="s">
        <v>786</v>
      </c>
      <c r="C220">
        <v>359</v>
      </c>
      <c r="D220">
        <v>311</v>
      </c>
      <c r="E220">
        <v>557</v>
      </c>
      <c r="F220">
        <v>64</v>
      </c>
      <c r="G220">
        <v>39</v>
      </c>
      <c r="H220">
        <v>0</v>
      </c>
      <c r="I220">
        <v>5</v>
      </c>
      <c r="J220">
        <v>10</v>
      </c>
      <c r="K220">
        <v>100768</v>
      </c>
    </row>
    <row r="221" spans="1:11" x14ac:dyDescent="0.3">
      <c r="A221" t="s">
        <v>787</v>
      </c>
      <c r="B221" s="72" t="s">
        <v>788</v>
      </c>
      <c r="C221">
        <v>77</v>
      </c>
      <c r="D221">
        <v>52</v>
      </c>
      <c r="E221">
        <v>125</v>
      </c>
      <c r="F221">
        <v>5</v>
      </c>
      <c r="G221">
        <v>0</v>
      </c>
      <c r="H221">
        <v>0</v>
      </c>
      <c r="I221">
        <v>5</v>
      </c>
      <c r="J221">
        <v>5</v>
      </c>
      <c r="K221">
        <v>17624</v>
      </c>
    </row>
    <row r="222" spans="1:11" x14ac:dyDescent="0.3">
      <c r="A222" t="s">
        <v>789</v>
      </c>
      <c r="B222" s="72" t="s">
        <v>790</v>
      </c>
      <c r="C222">
        <v>544</v>
      </c>
      <c r="D222">
        <v>378</v>
      </c>
      <c r="E222">
        <v>733</v>
      </c>
      <c r="F222">
        <v>43</v>
      </c>
      <c r="G222">
        <v>103</v>
      </c>
      <c r="H222">
        <v>18</v>
      </c>
      <c r="I222">
        <v>10</v>
      </c>
      <c r="J222">
        <v>10</v>
      </c>
      <c r="K222">
        <v>76779</v>
      </c>
    </row>
    <row r="223" spans="1:11" x14ac:dyDescent="0.3">
      <c r="A223" t="s">
        <v>791</v>
      </c>
      <c r="B223" s="72" t="s">
        <v>792</v>
      </c>
      <c r="C223">
        <v>112</v>
      </c>
      <c r="D223">
        <v>139</v>
      </c>
      <c r="E223">
        <v>131</v>
      </c>
      <c r="F223">
        <v>5</v>
      </c>
      <c r="G223">
        <v>19</v>
      </c>
      <c r="H223">
        <v>72</v>
      </c>
      <c r="I223">
        <v>5</v>
      </c>
      <c r="J223">
        <v>19</v>
      </c>
      <c r="K223">
        <v>22991</v>
      </c>
    </row>
    <row r="224" spans="1:11" x14ac:dyDescent="0.3">
      <c r="A224" t="s">
        <v>793</v>
      </c>
      <c r="B224" s="72" t="s">
        <v>794</v>
      </c>
      <c r="C224">
        <v>106</v>
      </c>
      <c r="D224">
        <v>138</v>
      </c>
      <c r="E224">
        <v>181</v>
      </c>
      <c r="F224">
        <v>22</v>
      </c>
      <c r="G224">
        <v>24</v>
      </c>
      <c r="H224">
        <v>15</v>
      </c>
      <c r="I224">
        <v>5</v>
      </c>
      <c r="J224">
        <v>0</v>
      </c>
      <c r="K224">
        <v>20919</v>
      </c>
    </row>
    <row r="225" spans="1:11" x14ac:dyDescent="0.3">
      <c r="A225" t="s">
        <v>795</v>
      </c>
      <c r="B225" s="72" t="s">
        <v>796</v>
      </c>
      <c r="C225">
        <v>340</v>
      </c>
      <c r="D225">
        <v>284</v>
      </c>
      <c r="E225">
        <v>527</v>
      </c>
      <c r="F225">
        <v>74</v>
      </c>
      <c r="G225">
        <v>5</v>
      </c>
      <c r="H225">
        <v>5</v>
      </c>
      <c r="I225">
        <v>5</v>
      </c>
      <c r="J225">
        <v>5</v>
      </c>
      <c r="K225">
        <v>55727</v>
      </c>
    </row>
    <row r="226" spans="1:11" x14ac:dyDescent="0.3">
      <c r="A226" t="s">
        <v>797</v>
      </c>
      <c r="B226" s="72" t="s">
        <v>798</v>
      </c>
      <c r="C226">
        <v>2806</v>
      </c>
      <c r="D226">
        <v>2182</v>
      </c>
      <c r="E226">
        <v>4163</v>
      </c>
      <c r="F226">
        <v>444</v>
      </c>
      <c r="G226">
        <v>152</v>
      </c>
      <c r="H226">
        <v>16</v>
      </c>
      <c r="I226">
        <v>182</v>
      </c>
      <c r="J226">
        <v>40</v>
      </c>
      <c r="K226">
        <v>435526</v>
      </c>
    </row>
    <row r="227" spans="1:11" x14ac:dyDescent="0.3">
      <c r="A227" t="s">
        <v>799</v>
      </c>
      <c r="B227" s="72" t="s">
        <v>800</v>
      </c>
      <c r="C227">
        <v>42</v>
      </c>
      <c r="D227">
        <v>52</v>
      </c>
      <c r="E227">
        <v>86</v>
      </c>
      <c r="F227">
        <v>5</v>
      </c>
      <c r="G227">
        <v>5</v>
      </c>
      <c r="H227">
        <v>0</v>
      </c>
      <c r="I227">
        <v>5</v>
      </c>
      <c r="J227">
        <v>0</v>
      </c>
      <c r="K227">
        <v>15172</v>
      </c>
    </row>
    <row r="228" spans="1:11" x14ac:dyDescent="0.3">
      <c r="A228" t="s">
        <v>801</v>
      </c>
      <c r="B228" s="72" t="s">
        <v>802</v>
      </c>
      <c r="C228">
        <v>96</v>
      </c>
      <c r="D228">
        <v>81</v>
      </c>
      <c r="E228">
        <v>165</v>
      </c>
      <c r="F228">
        <v>5</v>
      </c>
      <c r="G228">
        <v>5</v>
      </c>
      <c r="H228">
        <v>0</v>
      </c>
      <c r="I228">
        <v>5</v>
      </c>
      <c r="J228">
        <v>5</v>
      </c>
      <c r="K228">
        <v>22998</v>
      </c>
    </row>
    <row r="229" spans="1:11" x14ac:dyDescent="0.3">
      <c r="A229" t="s">
        <v>803</v>
      </c>
      <c r="B229" s="72" t="s">
        <v>804</v>
      </c>
      <c r="C229">
        <v>37</v>
      </c>
      <c r="D229">
        <v>39</v>
      </c>
      <c r="E229">
        <v>75</v>
      </c>
      <c r="F229">
        <v>5</v>
      </c>
      <c r="G229">
        <v>0</v>
      </c>
      <c r="H229">
        <v>0</v>
      </c>
      <c r="I229">
        <v>0</v>
      </c>
      <c r="J229">
        <v>0</v>
      </c>
      <c r="K229">
        <v>23704</v>
      </c>
    </row>
    <row r="230" spans="1:11" x14ac:dyDescent="0.3">
      <c r="A230" t="s">
        <v>805</v>
      </c>
      <c r="B230" s="72" t="s">
        <v>806</v>
      </c>
      <c r="C230">
        <v>28</v>
      </c>
      <c r="D230">
        <v>28</v>
      </c>
      <c r="E230">
        <v>55</v>
      </c>
      <c r="F230">
        <v>0</v>
      </c>
      <c r="G230">
        <v>0</v>
      </c>
      <c r="H230">
        <v>0</v>
      </c>
      <c r="I230">
        <v>0</v>
      </c>
      <c r="J230">
        <v>5</v>
      </c>
      <c r="K230">
        <v>19701</v>
      </c>
    </row>
    <row r="231" spans="1:11" x14ac:dyDescent="0.3">
      <c r="A231" t="s">
        <v>807</v>
      </c>
      <c r="B231" s="72" t="s">
        <v>808</v>
      </c>
      <c r="C231">
        <v>23169</v>
      </c>
      <c r="D231">
        <v>17713</v>
      </c>
      <c r="E231">
        <v>35337</v>
      </c>
      <c r="F231">
        <v>2188</v>
      </c>
      <c r="G231">
        <v>1627</v>
      </c>
      <c r="H231">
        <v>565</v>
      </c>
      <c r="I231">
        <v>819</v>
      </c>
      <c r="J231">
        <v>473</v>
      </c>
      <c r="K231">
        <v>4044594</v>
      </c>
    </row>
    <row r="232" spans="1:11" x14ac:dyDescent="0.3">
      <c r="A232" t="s">
        <v>809</v>
      </c>
      <c r="B232" s="72" t="s">
        <v>810</v>
      </c>
      <c r="C232">
        <v>244</v>
      </c>
      <c r="D232">
        <v>158</v>
      </c>
      <c r="E232">
        <v>377</v>
      </c>
      <c r="F232">
        <v>17</v>
      </c>
      <c r="G232">
        <v>5</v>
      </c>
      <c r="H232">
        <v>0</v>
      </c>
      <c r="I232">
        <v>5</v>
      </c>
      <c r="J232">
        <v>5</v>
      </c>
      <c r="K232">
        <v>41563</v>
      </c>
    </row>
    <row r="233" spans="1:11" x14ac:dyDescent="0.3">
      <c r="A233" t="s">
        <v>811</v>
      </c>
      <c r="B233" s="72" t="s">
        <v>812</v>
      </c>
      <c r="C233">
        <v>71</v>
      </c>
      <c r="D233">
        <v>91</v>
      </c>
      <c r="E233">
        <v>140</v>
      </c>
      <c r="F233">
        <v>10</v>
      </c>
      <c r="G233">
        <v>5</v>
      </c>
      <c r="H233">
        <v>0</v>
      </c>
      <c r="I233">
        <v>5</v>
      </c>
      <c r="J233">
        <v>5</v>
      </c>
      <c r="K233">
        <v>39496</v>
      </c>
    </row>
    <row r="234" spans="1:11" x14ac:dyDescent="0.3">
      <c r="A234" t="s">
        <v>813</v>
      </c>
      <c r="B234" s="72" t="s">
        <v>814</v>
      </c>
      <c r="C234">
        <v>0</v>
      </c>
      <c r="D234">
        <v>5</v>
      </c>
      <c r="E234">
        <v>5</v>
      </c>
      <c r="F234">
        <v>0</v>
      </c>
      <c r="G234">
        <v>0</v>
      </c>
      <c r="H234">
        <v>0</v>
      </c>
      <c r="I234">
        <v>0</v>
      </c>
      <c r="J234">
        <v>5</v>
      </c>
      <c r="K234">
        <v>1671</v>
      </c>
    </row>
    <row r="235" spans="1:11" x14ac:dyDescent="0.3">
      <c r="A235" t="s">
        <v>815</v>
      </c>
      <c r="B235" s="72" t="s">
        <v>816</v>
      </c>
      <c r="C235">
        <v>487</v>
      </c>
      <c r="D235">
        <v>398</v>
      </c>
      <c r="E235">
        <v>737</v>
      </c>
      <c r="F235">
        <v>14</v>
      </c>
      <c r="G235">
        <v>40</v>
      </c>
      <c r="H235">
        <v>58</v>
      </c>
      <c r="I235">
        <v>26</v>
      </c>
      <c r="J235">
        <v>5</v>
      </c>
      <c r="K235">
        <v>69369</v>
      </c>
    </row>
    <row r="236" spans="1:11" x14ac:dyDescent="0.3">
      <c r="A236" t="s">
        <v>817</v>
      </c>
      <c r="B236" s="72" t="s">
        <v>818</v>
      </c>
      <c r="C236">
        <v>613</v>
      </c>
      <c r="D236">
        <v>513</v>
      </c>
      <c r="E236">
        <v>957</v>
      </c>
      <c r="F236">
        <v>77</v>
      </c>
      <c r="G236">
        <v>39</v>
      </c>
      <c r="H236">
        <v>35</v>
      </c>
      <c r="I236">
        <v>10</v>
      </c>
      <c r="J236">
        <v>10</v>
      </c>
      <c r="K236">
        <v>92453</v>
      </c>
    </row>
    <row r="237" spans="1:11" x14ac:dyDescent="0.3">
      <c r="A237" t="s">
        <v>819</v>
      </c>
      <c r="B237" s="72" t="s">
        <v>820</v>
      </c>
      <c r="C237">
        <v>32</v>
      </c>
      <c r="D237">
        <v>32</v>
      </c>
      <c r="E237">
        <v>53</v>
      </c>
      <c r="F237">
        <v>5</v>
      </c>
      <c r="G237">
        <v>5</v>
      </c>
      <c r="H237">
        <v>0</v>
      </c>
      <c r="I237">
        <v>5</v>
      </c>
      <c r="J237">
        <v>0</v>
      </c>
      <c r="K237">
        <v>19841</v>
      </c>
    </row>
    <row r="238" spans="1:11" x14ac:dyDescent="0.3">
      <c r="A238" t="s">
        <v>821</v>
      </c>
      <c r="B238" s="72" t="s">
        <v>822</v>
      </c>
      <c r="C238">
        <v>35</v>
      </c>
      <c r="D238">
        <v>15</v>
      </c>
      <c r="E238">
        <v>48</v>
      </c>
      <c r="F238">
        <v>5</v>
      </c>
      <c r="G238">
        <v>0</v>
      </c>
      <c r="H238">
        <v>0</v>
      </c>
      <c r="I238">
        <v>0</v>
      </c>
      <c r="J238">
        <v>5</v>
      </c>
      <c r="K238">
        <v>9750</v>
      </c>
    </row>
    <row r="239" spans="1:11" x14ac:dyDescent="0.3">
      <c r="A239" t="s">
        <v>823</v>
      </c>
      <c r="B239" s="72" t="s">
        <v>824</v>
      </c>
      <c r="C239">
        <v>113</v>
      </c>
      <c r="D239">
        <v>86</v>
      </c>
      <c r="E239">
        <v>195</v>
      </c>
      <c r="F239">
        <v>5</v>
      </c>
      <c r="G239">
        <v>0</v>
      </c>
      <c r="H239">
        <v>0</v>
      </c>
      <c r="I239">
        <v>5</v>
      </c>
      <c r="J239">
        <v>5</v>
      </c>
      <c r="K239">
        <v>35064</v>
      </c>
    </row>
    <row r="240" spans="1:11" x14ac:dyDescent="0.3">
      <c r="A240" t="s">
        <v>825</v>
      </c>
      <c r="B240" s="72" t="s">
        <v>826</v>
      </c>
      <c r="C240">
        <v>622</v>
      </c>
      <c r="D240">
        <v>364</v>
      </c>
      <c r="E240">
        <v>893</v>
      </c>
      <c r="F240">
        <v>20</v>
      </c>
      <c r="G240">
        <v>29</v>
      </c>
      <c r="H240">
        <v>19</v>
      </c>
      <c r="I240">
        <v>10</v>
      </c>
      <c r="J240">
        <v>10</v>
      </c>
      <c r="K240">
        <v>87900</v>
      </c>
    </row>
    <row r="241" spans="1:11" x14ac:dyDescent="0.3">
      <c r="A241" t="s">
        <v>827</v>
      </c>
      <c r="B241" s="72" t="s">
        <v>828</v>
      </c>
      <c r="C241">
        <v>95</v>
      </c>
      <c r="D241">
        <v>98</v>
      </c>
      <c r="E241">
        <v>171</v>
      </c>
      <c r="F241">
        <v>5</v>
      </c>
      <c r="G241">
        <v>5</v>
      </c>
      <c r="H241">
        <v>5</v>
      </c>
      <c r="I241">
        <v>5</v>
      </c>
      <c r="J241">
        <v>5</v>
      </c>
      <c r="K241">
        <v>25056</v>
      </c>
    </row>
    <row r="242" spans="1:11" x14ac:dyDescent="0.3">
      <c r="A242" t="s">
        <v>829</v>
      </c>
      <c r="B242" s="72" t="s">
        <v>830</v>
      </c>
      <c r="C242">
        <v>157</v>
      </c>
      <c r="D242">
        <v>181</v>
      </c>
      <c r="E242">
        <v>284</v>
      </c>
      <c r="F242">
        <v>33</v>
      </c>
      <c r="G242">
        <v>14</v>
      </c>
      <c r="H242">
        <v>0</v>
      </c>
      <c r="I242">
        <v>0</v>
      </c>
      <c r="J242">
        <v>5</v>
      </c>
      <c r="K242">
        <v>49801</v>
      </c>
    </row>
    <row r="243" spans="1:11" x14ac:dyDescent="0.3">
      <c r="A243" t="s">
        <v>831</v>
      </c>
      <c r="B243" s="72" t="s">
        <v>832</v>
      </c>
      <c r="C243">
        <v>194</v>
      </c>
      <c r="D243">
        <v>256</v>
      </c>
      <c r="E243">
        <v>316</v>
      </c>
      <c r="F243">
        <v>75</v>
      </c>
      <c r="G243">
        <v>56</v>
      </c>
      <c r="H243">
        <v>0</v>
      </c>
      <c r="I243">
        <v>5</v>
      </c>
      <c r="J243">
        <v>5</v>
      </c>
      <c r="K243">
        <v>35181</v>
      </c>
    </row>
    <row r="244" spans="1:11" x14ac:dyDescent="0.3">
      <c r="A244" t="s">
        <v>833</v>
      </c>
      <c r="B244" s="72" t="s">
        <v>834</v>
      </c>
      <c r="C244">
        <v>163</v>
      </c>
      <c r="D244">
        <v>97</v>
      </c>
      <c r="E244">
        <v>259</v>
      </c>
      <c r="F244">
        <v>5</v>
      </c>
      <c r="G244">
        <v>0</v>
      </c>
      <c r="H244">
        <v>0</v>
      </c>
      <c r="I244">
        <v>0</v>
      </c>
      <c r="J244">
        <v>0</v>
      </c>
      <c r="K244">
        <v>27127</v>
      </c>
    </row>
    <row r="245" spans="1:11" x14ac:dyDescent="0.3">
      <c r="A245" t="s">
        <v>835</v>
      </c>
      <c r="B245" s="72" t="s">
        <v>836</v>
      </c>
      <c r="C245">
        <v>98</v>
      </c>
      <c r="D245">
        <v>57</v>
      </c>
      <c r="E245">
        <v>137</v>
      </c>
      <c r="F245">
        <v>5</v>
      </c>
      <c r="G245">
        <v>5</v>
      </c>
      <c r="H245">
        <v>12</v>
      </c>
      <c r="I245">
        <v>5</v>
      </c>
      <c r="J245">
        <v>0</v>
      </c>
      <c r="K245">
        <v>14689</v>
      </c>
    </row>
    <row r="246" spans="1:11" x14ac:dyDescent="0.3">
      <c r="A246" t="s">
        <v>837</v>
      </c>
      <c r="B246" s="72" t="s">
        <v>838</v>
      </c>
      <c r="C246">
        <v>70</v>
      </c>
      <c r="D246">
        <v>32</v>
      </c>
      <c r="E246">
        <v>100</v>
      </c>
      <c r="F246">
        <v>5</v>
      </c>
      <c r="G246">
        <v>0</v>
      </c>
      <c r="H246">
        <v>0</v>
      </c>
      <c r="I246">
        <v>0</v>
      </c>
      <c r="J246">
        <v>0</v>
      </c>
      <c r="K246">
        <v>13578</v>
      </c>
    </row>
    <row r="247" spans="1:11" x14ac:dyDescent="0.3">
      <c r="A247" t="s">
        <v>839</v>
      </c>
      <c r="B247" s="72" t="s">
        <v>840</v>
      </c>
      <c r="C247">
        <v>538</v>
      </c>
      <c r="D247">
        <v>468</v>
      </c>
      <c r="E247">
        <v>905</v>
      </c>
      <c r="F247">
        <v>21</v>
      </c>
      <c r="G247">
        <v>39</v>
      </c>
      <c r="H247">
        <v>5</v>
      </c>
      <c r="I247">
        <v>30</v>
      </c>
      <c r="J247">
        <v>10</v>
      </c>
      <c r="K247">
        <v>96613</v>
      </c>
    </row>
    <row r="248" spans="1:11" x14ac:dyDescent="0.3">
      <c r="A248" t="s">
        <v>841</v>
      </c>
      <c r="B248" s="72" t="s">
        <v>842</v>
      </c>
      <c r="C248">
        <v>89</v>
      </c>
      <c r="D248">
        <v>77</v>
      </c>
      <c r="E248">
        <v>149</v>
      </c>
      <c r="F248">
        <v>15</v>
      </c>
      <c r="G248">
        <v>0</v>
      </c>
      <c r="H248">
        <v>0</v>
      </c>
      <c r="I248">
        <v>5</v>
      </c>
      <c r="J248">
        <v>5</v>
      </c>
      <c r="K248">
        <v>43996</v>
      </c>
    </row>
    <row r="249" spans="1:11" x14ac:dyDescent="0.3">
      <c r="A249" t="s">
        <v>843</v>
      </c>
      <c r="B249" s="72" t="s">
        <v>844</v>
      </c>
      <c r="C249">
        <v>607</v>
      </c>
      <c r="D249">
        <v>578</v>
      </c>
      <c r="E249">
        <v>976</v>
      </c>
      <c r="F249">
        <v>109</v>
      </c>
      <c r="G249">
        <v>27</v>
      </c>
      <c r="H249">
        <v>49</v>
      </c>
      <c r="I249">
        <v>15</v>
      </c>
      <c r="J249">
        <v>15</v>
      </c>
      <c r="K249">
        <v>104751</v>
      </c>
    </row>
    <row r="250" spans="1:11" x14ac:dyDescent="0.3">
      <c r="A250" t="s">
        <v>845</v>
      </c>
      <c r="B250" s="72" t="s">
        <v>846</v>
      </c>
      <c r="C250">
        <v>36</v>
      </c>
      <c r="D250">
        <v>67</v>
      </c>
      <c r="E250">
        <v>74</v>
      </c>
      <c r="F250">
        <v>21</v>
      </c>
      <c r="G250">
        <v>5</v>
      </c>
      <c r="H250">
        <v>0</v>
      </c>
      <c r="I250">
        <v>0</v>
      </c>
      <c r="J250">
        <v>0</v>
      </c>
      <c r="K250">
        <v>32707</v>
      </c>
    </row>
    <row r="251" spans="1:11" x14ac:dyDescent="0.3">
      <c r="A251" t="s">
        <v>847</v>
      </c>
      <c r="B251" s="72" t="s">
        <v>848</v>
      </c>
      <c r="C251">
        <v>56</v>
      </c>
      <c r="D251">
        <v>49</v>
      </c>
      <c r="E251">
        <v>99</v>
      </c>
      <c r="F251">
        <v>5</v>
      </c>
      <c r="G251">
        <v>5</v>
      </c>
      <c r="H251">
        <v>0</v>
      </c>
      <c r="I251">
        <v>0</v>
      </c>
      <c r="J251">
        <v>5</v>
      </c>
      <c r="K251">
        <v>22998</v>
      </c>
    </row>
    <row r="252" spans="1:11" x14ac:dyDescent="0.3">
      <c r="A252" t="s">
        <v>849</v>
      </c>
      <c r="B252" s="72" t="s">
        <v>850</v>
      </c>
      <c r="C252">
        <v>258</v>
      </c>
      <c r="D252">
        <v>269</v>
      </c>
      <c r="E252">
        <v>451</v>
      </c>
      <c r="F252">
        <v>5</v>
      </c>
      <c r="G252">
        <v>48</v>
      </c>
      <c r="H252">
        <v>12</v>
      </c>
      <c r="I252">
        <v>5</v>
      </c>
      <c r="J252">
        <v>5</v>
      </c>
      <c r="K252">
        <v>75367</v>
      </c>
    </row>
    <row r="253" spans="1:11" x14ac:dyDescent="0.3">
      <c r="A253" t="s">
        <v>851</v>
      </c>
      <c r="B253" s="72" t="s">
        <v>852</v>
      </c>
      <c r="C253">
        <v>268</v>
      </c>
      <c r="D253">
        <v>496</v>
      </c>
      <c r="E253">
        <v>522</v>
      </c>
      <c r="F253">
        <v>69</v>
      </c>
      <c r="G253">
        <v>57</v>
      </c>
      <c r="H253">
        <v>103</v>
      </c>
      <c r="I253">
        <v>10</v>
      </c>
      <c r="J253">
        <v>5</v>
      </c>
      <c r="K253">
        <v>97581</v>
      </c>
    </row>
    <row r="254" spans="1:11" x14ac:dyDescent="0.3">
      <c r="A254" t="s">
        <v>853</v>
      </c>
      <c r="B254" s="72" t="s">
        <v>854</v>
      </c>
      <c r="C254">
        <v>1755</v>
      </c>
      <c r="D254">
        <v>1433</v>
      </c>
      <c r="E254">
        <v>2612</v>
      </c>
      <c r="F254">
        <v>266</v>
      </c>
      <c r="G254">
        <v>236</v>
      </c>
      <c r="H254">
        <v>5</v>
      </c>
      <c r="I254">
        <v>47</v>
      </c>
      <c r="J254">
        <v>30</v>
      </c>
      <c r="K254">
        <v>267336</v>
      </c>
    </row>
    <row r="255" spans="1:11" x14ac:dyDescent="0.3">
      <c r="A255" t="s">
        <v>855</v>
      </c>
      <c r="B255" s="72" t="s">
        <v>856</v>
      </c>
      <c r="C255">
        <v>224</v>
      </c>
      <c r="D255">
        <v>179</v>
      </c>
      <c r="E255">
        <v>346</v>
      </c>
      <c r="F255">
        <v>24</v>
      </c>
      <c r="G255">
        <v>21</v>
      </c>
      <c r="H255">
        <v>0</v>
      </c>
      <c r="I255">
        <v>5</v>
      </c>
      <c r="J255">
        <v>5</v>
      </c>
      <c r="K255">
        <v>41582</v>
      </c>
    </row>
    <row r="256" spans="1:11" x14ac:dyDescent="0.3">
      <c r="A256" t="s">
        <v>857</v>
      </c>
      <c r="B256" s="72" t="s">
        <v>858</v>
      </c>
      <c r="C256">
        <v>19</v>
      </c>
      <c r="D256">
        <v>25</v>
      </c>
      <c r="E256">
        <v>37</v>
      </c>
      <c r="F256">
        <v>5</v>
      </c>
      <c r="G256">
        <v>0</v>
      </c>
      <c r="H256">
        <v>0</v>
      </c>
      <c r="I256">
        <v>5</v>
      </c>
      <c r="J256">
        <v>0</v>
      </c>
      <c r="K256">
        <v>4368</v>
      </c>
    </row>
    <row r="257" spans="1:11" x14ac:dyDescent="0.3">
      <c r="A257" t="s">
        <v>859</v>
      </c>
      <c r="B257" s="72" t="s">
        <v>860</v>
      </c>
      <c r="C257">
        <v>180</v>
      </c>
      <c r="D257">
        <v>209</v>
      </c>
      <c r="E257">
        <v>320</v>
      </c>
      <c r="F257">
        <v>22</v>
      </c>
      <c r="G257">
        <v>20</v>
      </c>
      <c r="H257">
        <v>18</v>
      </c>
      <c r="I257">
        <v>5</v>
      </c>
      <c r="J257">
        <v>5</v>
      </c>
      <c r="K257">
        <v>39557</v>
      </c>
    </row>
    <row r="258" spans="1:11" x14ac:dyDescent="0.3">
      <c r="A258" t="s">
        <v>861</v>
      </c>
      <c r="B258" s="72" t="s">
        <v>862</v>
      </c>
      <c r="C258">
        <v>446</v>
      </c>
      <c r="D258">
        <v>322</v>
      </c>
      <c r="E258">
        <v>690</v>
      </c>
      <c r="F258">
        <v>29</v>
      </c>
      <c r="G258">
        <v>30</v>
      </c>
      <c r="H258">
        <v>0</v>
      </c>
      <c r="I258">
        <v>15</v>
      </c>
      <c r="J258">
        <v>5</v>
      </c>
      <c r="K258">
        <v>62873</v>
      </c>
    </row>
    <row r="259" spans="1:11" x14ac:dyDescent="0.3">
      <c r="A259" t="s">
        <v>863</v>
      </c>
      <c r="B259" s="72" t="s">
        <v>864</v>
      </c>
      <c r="C259">
        <v>38</v>
      </c>
      <c r="D259">
        <v>76</v>
      </c>
      <c r="E259">
        <v>77</v>
      </c>
      <c r="F259">
        <v>35</v>
      </c>
      <c r="G259">
        <v>0</v>
      </c>
      <c r="H259">
        <v>0</v>
      </c>
      <c r="I259">
        <v>0</v>
      </c>
      <c r="J259">
        <v>5</v>
      </c>
      <c r="K259">
        <v>32699</v>
      </c>
    </row>
    <row r="260" spans="1:11" x14ac:dyDescent="0.3">
      <c r="A260" t="s">
        <v>865</v>
      </c>
      <c r="B260" s="72" t="s">
        <v>866</v>
      </c>
      <c r="C260">
        <v>255</v>
      </c>
      <c r="D260">
        <v>224</v>
      </c>
      <c r="E260">
        <v>420</v>
      </c>
      <c r="F260">
        <v>10</v>
      </c>
      <c r="G260">
        <v>47</v>
      </c>
      <c r="H260">
        <v>0</v>
      </c>
      <c r="I260">
        <v>5</v>
      </c>
      <c r="J260">
        <v>5</v>
      </c>
      <c r="K260">
        <v>60597</v>
      </c>
    </row>
    <row r="261" spans="1:11" x14ac:dyDescent="0.3">
      <c r="A261" t="s">
        <v>867</v>
      </c>
      <c r="B261" s="72" t="s">
        <v>868</v>
      </c>
      <c r="C261">
        <v>222</v>
      </c>
      <c r="D261">
        <v>149</v>
      </c>
      <c r="E261">
        <v>353</v>
      </c>
      <c r="F261">
        <v>5</v>
      </c>
      <c r="G261">
        <v>5</v>
      </c>
      <c r="H261">
        <v>0</v>
      </c>
      <c r="I261">
        <v>5</v>
      </c>
      <c r="J261">
        <v>0</v>
      </c>
      <c r="K261">
        <v>38235</v>
      </c>
    </row>
    <row r="262" spans="1:11" x14ac:dyDescent="0.3">
      <c r="A262" t="s">
        <v>869</v>
      </c>
      <c r="B262" s="72" t="s">
        <v>870</v>
      </c>
      <c r="C262">
        <v>49</v>
      </c>
      <c r="D262">
        <v>32</v>
      </c>
      <c r="E262">
        <v>78</v>
      </c>
      <c r="F262">
        <v>5</v>
      </c>
      <c r="G262">
        <v>0</v>
      </c>
      <c r="H262">
        <v>0</v>
      </c>
      <c r="I262">
        <v>0</v>
      </c>
      <c r="J262">
        <v>0</v>
      </c>
      <c r="K262">
        <v>16952</v>
      </c>
    </row>
    <row r="263" spans="1:11" x14ac:dyDescent="0.3">
      <c r="A263" t="s">
        <v>871</v>
      </c>
      <c r="B263" s="72" t="s">
        <v>872</v>
      </c>
      <c r="C263">
        <v>1119</v>
      </c>
      <c r="D263">
        <v>1285</v>
      </c>
      <c r="E263">
        <v>1894</v>
      </c>
      <c r="F263">
        <v>72</v>
      </c>
      <c r="G263">
        <v>250</v>
      </c>
      <c r="H263">
        <v>76</v>
      </c>
      <c r="I263">
        <v>98</v>
      </c>
      <c r="J263">
        <v>15</v>
      </c>
      <c r="K263">
        <v>209389</v>
      </c>
    </row>
    <row r="264" spans="1:11" x14ac:dyDescent="0.3">
      <c r="A264" t="s">
        <v>873</v>
      </c>
      <c r="B264" s="72" t="s">
        <v>874</v>
      </c>
      <c r="C264">
        <v>28</v>
      </c>
      <c r="D264">
        <v>49</v>
      </c>
      <c r="E264">
        <v>53</v>
      </c>
      <c r="F264">
        <v>18</v>
      </c>
      <c r="G264">
        <v>0</v>
      </c>
      <c r="H264">
        <v>5</v>
      </c>
      <c r="I264">
        <v>0</v>
      </c>
      <c r="J264">
        <v>5</v>
      </c>
      <c r="K264">
        <v>10955</v>
      </c>
    </row>
    <row r="265" spans="1:11" x14ac:dyDescent="0.3">
      <c r="A265" t="s">
        <v>875</v>
      </c>
      <c r="B265" s="72" t="s">
        <v>876</v>
      </c>
      <c r="C265">
        <v>19</v>
      </c>
      <c r="D265">
        <v>28</v>
      </c>
      <c r="E265">
        <v>36</v>
      </c>
      <c r="F265">
        <v>5</v>
      </c>
      <c r="G265">
        <v>0</v>
      </c>
      <c r="H265">
        <v>0</v>
      </c>
      <c r="I265">
        <v>0</v>
      </c>
      <c r="J265">
        <v>5</v>
      </c>
      <c r="K265">
        <v>7050</v>
      </c>
    </row>
    <row r="266" spans="1:11" x14ac:dyDescent="0.3">
      <c r="A266" t="s">
        <v>877</v>
      </c>
      <c r="B266" s="72" t="s">
        <v>878</v>
      </c>
      <c r="C266">
        <v>173</v>
      </c>
      <c r="D266">
        <v>152</v>
      </c>
      <c r="E266">
        <v>276</v>
      </c>
      <c r="F266">
        <v>46</v>
      </c>
      <c r="G266">
        <v>5</v>
      </c>
      <c r="H266">
        <v>0</v>
      </c>
      <c r="I266">
        <v>0</v>
      </c>
      <c r="J266">
        <v>5</v>
      </c>
      <c r="K266">
        <v>80799</v>
      </c>
    </row>
    <row r="267" spans="1:11" x14ac:dyDescent="0.3">
      <c r="A267" t="s">
        <v>879</v>
      </c>
      <c r="B267" s="72" t="s">
        <v>880</v>
      </c>
      <c r="C267">
        <v>817</v>
      </c>
      <c r="D267">
        <v>482</v>
      </c>
      <c r="E267">
        <v>1206</v>
      </c>
      <c r="F267">
        <v>22</v>
      </c>
      <c r="G267">
        <v>17</v>
      </c>
      <c r="H267">
        <v>0</v>
      </c>
      <c r="I267">
        <v>45</v>
      </c>
      <c r="J267">
        <v>10</v>
      </c>
      <c r="K267">
        <v>136553</v>
      </c>
    </row>
    <row r="268" spans="1:11" x14ac:dyDescent="0.3">
      <c r="A268" t="s">
        <v>881</v>
      </c>
      <c r="B268" s="72" t="s">
        <v>882</v>
      </c>
      <c r="C268">
        <v>347</v>
      </c>
      <c r="D268">
        <v>503</v>
      </c>
      <c r="E268">
        <v>576</v>
      </c>
      <c r="F268">
        <v>234</v>
      </c>
      <c r="G268">
        <v>10</v>
      </c>
      <c r="H268">
        <v>10</v>
      </c>
      <c r="I268">
        <v>5</v>
      </c>
      <c r="J268">
        <v>10</v>
      </c>
      <c r="K268">
        <v>94418</v>
      </c>
    </row>
    <row r="269" spans="1:11" x14ac:dyDescent="0.3">
      <c r="A269" t="s">
        <v>883</v>
      </c>
      <c r="B269" s="72" t="s">
        <v>884</v>
      </c>
      <c r="C269">
        <v>390</v>
      </c>
      <c r="D269">
        <v>334</v>
      </c>
      <c r="E269">
        <v>635</v>
      </c>
      <c r="F269">
        <v>41</v>
      </c>
      <c r="G269">
        <v>26</v>
      </c>
      <c r="H269">
        <v>5</v>
      </c>
      <c r="I269">
        <v>5</v>
      </c>
      <c r="J269">
        <v>5</v>
      </c>
      <c r="K269">
        <v>62783</v>
      </c>
    </row>
    <row r="270" spans="1:11" x14ac:dyDescent="0.3">
      <c r="A270" t="s">
        <v>885</v>
      </c>
      <c r="B270" s="72" t="s">
        <v>886</v>
      </c>
      <c r="C270">
        <v>5</v>
      </c>
      <c r="D270">
        <v>17</v>
      </c>
      <c r="E270">
        <v>22</v>
      </c>
      <c r="F270">
        <v>5</v>
      </c>
      <c r="G270">
        <v>0</v>
      </c>
      <c r="H270">
        <v>0</v>
      </c>
      <c r="I270">
        <v>0</v>
      </c>
      <c r="J270">
        <v>0</v>
      </c>
      <c r="K270">
        <v>5374</v>
      </c>
    </row>
    <row r="271" spans="1:11" x14ac:dyDescent="0.3">
      <c r="A271" t="s">
        <v>887</v>
      </c>
      <c r="B271" s="72" t="s">
        <v>888</v>
      </c>
      <c r="C271">
        <v>39</v>
      </c>
      <c r="D271">
        <v>43</v>
      </c>
      <c r="E271">
        <v>75</v>
      </c>
      <c r="F271">
        <v>5</v>
      </c>
      <c r="G271">
        <v>0</v>
      </c>
      <c r="H271">
        <v>0</v>
      </c>
      <c r="I271">
        <v>5</v>
      </c>
      <c r="J271">
        <v>0</v>
      </c>
      <c r="K271">
        <v>17838</v>
      </c>
    </row>
    <row r="272" spans="1:11" x14ac:dyDescent="0.3">
      <c r="A272" t="s">
        <v>889</v>
      </c>
      <c r="B272" s="72" t="s">
        <v>890</v>
      </c>
      <c r="C272">
        <v>169</v>
      </c>
      <c r="D272">
        <v>134</v>
      </c>
      <c r="E272">
        <v>270</v>
      </c>
      <c r="F272">
        <v>14</v>
      </c>
      <c r="G272">
        <v>19</v>
      </c>
      <c r="H272">
        <v>0</v>
      </c>
      <c r="I272">
        <v>0</v>
      </c>
      <c r="J272">
        <v>0</v>
      </c>
      <c r="K272">
        <v>48148</v>
      </c>
    </row>
    <row r="273" spans="1:11" x14ac:dyDescent="0.3">
      <c r="A273" t="s">
        <v>891</v>
      </c>
      <c r="B273" s="72" t="s">
        <v>892</v>
      </c>
      <c r="C273">
        <v>80</v>
      </c>
      <c r="D273">
        <v>48</v>
      </c>
      <c r="E273">
        <v>124</v>
      </c>
      <c r="F273">
        <v>5</v>
      </c>
      <c r="G273">
        <v>0</v>
      </c>
      <c r="H273">
        <v>0</v>
      </c>
      <c r="I273">
        <v>5</v>
      </c>
      <c r="J273">
        <v>0</v>
      </c>
      <c r="K273">
        <v>13571</v>
      </c>
    </row>
    <row r="274" spans="1:11" x14ac:dyDescent="0.3">
      <c r="A274" t="s">
        <v>893</v>
      </c>
      <c r="B274" s="72" t="s">
        <v>894</v>
      </c>
      <c r="C274">
        <v>129</v>
      </c>
      <c r="D274">
        <v>118</v>
      </c>
      <c r="E274">
        <v>226</v>
      </c>
      <c r="F274">
        <v>15</v>
      </c>
      <c r="G274">
        <v>5</v>
      </c>
      <c r="H274">
        <v>0</v>
      </c>
      <c r="I274">
        <v>15</v>
      </c>
      <c r="J274">
        <v>0</v>
      </c>
      <c r="K274">
        <v>86802</v>
      </c>
    </row>
    <row r="275" spans="1:11" x14ac:dyDescent="0.3">
      <c r="A275" t="s">
        <v>895</v>
      </c>
      <c r="B275" s="72" t="s">
        <v>896</v>
      </c>
      <c r="C275">
        <v>78</v>
      </c>
      <c r="D275">
        <v>119</v>
      </c>
      <c r="E275">
        <v>146</v>
      </c>
      <c r="F275">
        <v>5</v>
      </c>
      <c r="G275">
        <v>32</v>
      </c>
      <c r="H275">
        <v>5</v>
      </c>
      <c r="I275">
        <v>5</v>
      </c>
      <c r="J275">
        <v>0</v>
      </c>
      <c r="K275">
        <v>27219</v>
      </c>
    </row>
    <row r="276" spans="1:11" x14ac:dyDescent="0.3">
      <c r="A276" t="s">
        <v>897</v>
      </c>
      <c r="B276" s="72" t="s">
        <v>898</v>
      </c>
      <c r="C276">
        <v>698</v>
      </c>
      <c r="D276">
        <v>701</v>
      </c>
      <c r="E276">
        <v>1141</v>
      </c>
      <c r="F276">
        <v>59</v>
      </c>
      <c r="G276">
        <v>124</v>
      </c>
      <c r="H276">
        <v>5</v>
      </c>
      <c r="I276">
        <v>42</v>
      </c>
      <c r="J276">
        <v>25</v>
      </c>
      <c r="K276">
        <v>104524</v>
      </c>
    </row>
    <row r="277" spans="1:11" x14ac:dyDescent="0.3">
      <c r="A277" t="s">
        <v>899</v>
      </c>
      <c r="B277" s="72" t="s">
        <v>900</v>
      </c>
      <c r="C277">
        <v>152</v>
      </c>
      <c r="D277">
        <v>382</v>
      </c>
      <c r="E277">
        <v>278</v>
      </c>
      <c r="F277">
        <v>120</v>
      </c>
      <c r="G277">
        <v>120</v>
      </c>
      <c r="H277">
        <v>5</v>
      </c>
      <c r="I277">
        <v>5</v>
      </c>
      <c r="J277">
        <v>10</v>
      </c>
      <c r="K277">
        <v>61835</v>
      </c>
    </row>
    <row r="278" spans="1:11" x14ac:dyDescent="0.3">
      <c r="A278" t="s">
        <v>901</v>
      </c>
      <c r="B278" s="72" t="s">
        <v>902</v>
      </c>
      <c r="C278">
        <v>132</v>
      </c>
      <c r="D278">
        <v>112</v>
      </c>
      <c r="E278">
        <v>228</v>
      </c>
      <c r="F278">
        <v>14</v>
      </c>
      <c r="G278">
        <v>0</v>
      </c>
      <c r="H278">
        <v>0</v>
      </c>
      <c r="I278">
        <v>5</v>
      </c>
      <c r="J278">
        <v>5</v>
      </c>
      <c r="K278">
        <v>34624</v>
      </c>
    </row>
    <row r="279" spans="1:11" x14ac:dyDescent="0.3">
      <c r="A279" t="s">
        <v>903</v>
      </c>
      <c r="B279" s="72" t="s">
        <v>904</v>
      </c>
      <c r="C279">
        <v>1749</v>
      </c>
      <c r="D279">
        <v>1585</v>
      </c>
      <c r="E279">
        <v>2808</v>
      </c>
      <c r="F279">
        <v>287</v>
      </c>
      <c r="G279">
        <v>166</v>
      </c>
      <c r="H279">
        <v>5</v>
      </c>
      <c r="I279">
        <v>55</v>
      </c>
      <c r="J279">
        <v>55</v>
      </c>
      <c r="K279">
        <v>424615</v>
      </c>
    </row>
    <row r="280" spans="1:11" x14ac:dyDescent="0.3">
      <c r="A280" t="s">
        <v>905</v>
      </c>
      <c r="B280" s="72" t="s">
        <v>906</v>
      </c>
      <c r="C280">
        <v>260</v>
      </c>
      <c r="D280">
        <v>319</v>
      </c>
      <c r="E280">
        <v>406</v>
      </c>
      <c r="F280">
        <v>31</v>
      </c>
      <c r="G280">
        <v>97</v>
      </c>
      <c r="H280">
        <v>26</v>
      </c>
      <c r="I280">
        <v>17</v>
      </c>
      <c r="J280">
        <v>5</v>
      </c>
      <c r="K280">
        <v>43031</v>
      </c>
    </row>
    <row r="281" spans="1:11" x14ac:dyDescent="0.3">
      <c r="A281" t="s">
        <v>907</v>
      </c>
      <c r="B281" s="72" t="s">
        <v>908</v>
      </c>
      <c r="C281">
        <v>634</v>
      </c>
      <c r="D281">
        <v>582</v>
      </c>
      <c r="E281">
        <v>1047</v>
      </c>
      <c r="F281">
        <v>55</v>
      </c>
      <c r="G281">
        <v>59</v>
      </c>
      <c r="H281">
        <v>16</v>
      </c>
      <c r="I281">
        <v>15</v>
      </c>
      <c r="J281">
        <v>15</v>
      </c>
      <c r="K281">
        <v>153023</v>
      </c>
    </row>
    <row r="282" spans="1:11" x14ac:dyDescent="0.3">
      <c r="A282" t="s">
        <v>909</v>
      </c>
      <c r="B282" s="72" t="s">
        <v>910</v>
      </c>
      <c r="C282">
        <v>66</v>
      </c>
      <c r="D282">
        <v>107</v>
      </c>
      <c r="E282">
        <v>121</v>
      </c>
      <c r="F282">
        <v>15</v>
      </c>
      <c r="G282">
        <v>14</v>
      </c>
      <c r="H282">
        <v>19</v>
      </c>
      <c r="I282">
        <v>5</v>
      </c>
      <c r="J282">
        <v>5</v>
      </c>
      <c r="K282">
        <v>21011</v>
      </c>
    </row>
    <row r="283" spans="1:11" x14ac:dyDescent="0.3">
      <c r="A283" t="s">
        <v>911</v>
      </c>
      <c r="B283" s="72" t="s">
        <v>912</v>
      </c>
      <c r="C283">
        <v>922</v>
      </c>
      <c r="D283">
        <v>776</v>
      </c>
      <c r="E283">
        <v>1442</v>
      </c>
      <c r="F283">
        <v>49</v>
      </c>
      <c r="G283">
        <v>106</v>
      </c>
      <c r="H283">
        <v>45</v>
      </c>
      <c r="I283">
        <v>48</v>
      </c>
      <c r="J283">
        <v>10</v>
      </c>
      <c r="K283">
        <v>181911</v>
      </c>
    </row>
    <row r="284" spans="1:11" x14ac:dyDescent="0.3">
      <c r="A284" t="s">
        <v>913</v>
      </c>
      <c r="B284" s="72" t="s">
        <v>914</v>
      </c>
      <c r="C284">
        <v>510</v>
      </c>
      <c r="D284">
        <v>603</v>
      </c>
      <c r="E284">
        <v>899</v>
      </c>
      <c r="F284">
        <v>64</v>
      </c>
      <c r="G284">
        <v>95</v>
      </c>
      <c r="H284">
        <v>5</v>
      </c>
      <c r="I284">
        <v>25</v>
      </c>
      <c r="J284">
        <v>15</v>
      </c>
      <c r="K284">
        <v>145709</v>
      </c>
    </row>
    <row r="285" spans="1:11" x14ac:dyDescent="0.3">
      <c r="A285" t="s">
        <v>915</v>
      </c>
      <c r="B285" s="72" t="s">
        <v>916</v>
      </c>
      <c r="C285">
        <v>84</v>
      </c>
      <c r="D285">
        <v>38</v>
      </c>
      <c r="E285">
        <v>119</v>
      </c>
      <c r="F285">
        <v>5</v>
      </c>
      <c r="G285">
        <v>0</v>
      </c>
      <c r="H285">
        <v>0</v>
      </c>
      <c r="I285">
        <v>0</v>
      </c>
      <c r="J285">
        <v>0</v>
      </c>
      <c r="K285">
        <v>11240</v>
      </c>
    </row>
    <row r="286" spans="1:11" x14ac:dyDescent="0.3">
      <c r="A286" t="s">
        <v>917</v>
      </c>
      <c r="B286" s="72" t="s">
        <v>918</v>
      </c>
      <c r="C286">
        <v>45</v>
      </c>
      <c r="D286">
        <v>30</v>
      </c>
      <c r="E286">
        <v>72</v>
      </c>
      <c r="F286">
        <v>5</v>
      </c>
      <c r="G286">
        <v>0</v>
      </c>
      <c r="H286">
        <v>0</v>
      </c>
      <c r="I286">
        <v>0</v>
      </c>
      <c r="J286">
        <v>0</v>
      </c>
      <c r="K286">
        <v>19351</v>
      </c>
    </row>
    <row r="287" spans="1:11" x14ac:dyDescent="0.3">
      <c r="A287" t="s">
        <v>919</v>
      </c>
      <c r="B287" s="72" t="s">
        <v>920</v>
      </c>
      <c r="C287">
        <v>147</v>
      </c>
      <c r="D287">
        <v>96</v>
      </c>
      <c r="E287">
        <v>204</v>
      </c>
      <c r="F287">
        <v>13</v>
      </c>
      <c r="G287">
        <v>20</v>
      </c>
      <c r="H287">
        <v>0</v>
      </c>
      <c r="I287">
        <v>5</v>
      </c>
      <c r="J287">
        <v>5</v>
      </c>
      <c r="K287">
        <v>15904</v>
      </c>
    </row>
    <row r="288" spans="1:11" x14ac:dyDescent="0.3">
      <c r="A288" t="s">
        <v>921</v>
      </c>
      <c r="B288" s="72" t="s">
        <v>922</v>
      </c>
      <c r="C288">
        <v>389</v>
      </c>
      <c r="D288">
        <v>522</v>
      </c>
      <c r="E288">
        <v>614</v>
      </c>
      <c r="F288">
        <v>204</v>
      </c>
      <c r="G288">
        <v>64</v>
      </c>
      <c r="H288">
        <v>0</v>
      </c>
      <c r="I288">
        <v>10</v>
      </c>
      <c r="J288">
        <v>10</v>
      </c>
      <c r="K288">
        <v>50125</v>
      </c>
    </row>
    <row r="289" spans="1:11" x14ac:dyDescent="0.3">
      <c r="A289" t="s">
        <v>923</v>
      </c>
      <c r="B289" s="72" t="s">
        <v>924</v>
      </c>
      <c r="C289">
        <v>1860</v>
      </c>
      <c r="D289">
        <v>1209</v>
      </c>
      <c r="E289">
        <v>2634</v>
      </c>
      <c r="F289">
        <v>115</v>
      </c>
      <c r="G289">
        <v>212</v>
      </c>
      <c r="H289">
        <v>46</v>
      </c>
      <c r="I289">
        <v>36</v>
      </c>
      <c r="J289">
        <v>20</v>
      </c>
      <c r="K289">
        <v>220298</v>
      </c>
    </row>
    <row r="290" spans="1:11" x14ac:dyDescent="0.3">
      <c r="A290" t="s">
        <v>925</v>
      </c>
      <c r="B290" s="72" t="s">
        <v>926</v>
      </c>
      <c r="C290">
        <v>35</v>
      </c>
      <c r="D290">
        <v>69</v>
      </c>
      <c r="E290">
        <v>68</v>
      </c>
      <c r="F290">
        <v>5</v>
      </c>
      <c r="G290">
        <v>0</v>
      </c>
      <c r="H290">
        <v>27</v>
      </c>
      <c r="I290">
        <v>5</v>
      </c>
      <c r="J290">
        <v>5</v>
      </c>
      <c r="K290">
        <v>15471</v>
      </c>
    </row>
    <row r="291" spans="1:11" x14ac:dyDescent="0.3">
      <c r="A291" t="s">
        <v>927</v>
      </c>
      <c r="B291" s="72" t="s">
        <v>928</v>
      </c>
      <c r="C291">
        <v>77</v>
      </c>
      <c r="D291">
        <v>111</v>
      </c>
      <c r="E291">
        <v>156</v>
      </c>
      <c r="F291">
        <v>5</v>
      </c>
      <c r="G291">
        <v>19</v>
      </c>
      <c r="H291">
        <v>0</v>
      </c>
      <c r="I291">
        <v>5</v>
      </c>
      <c r="J291">
        <v>0</v>
      </c>
      <c r="K291">
        <v>38677</v>
      </c>
    </row>
    <row r="292" spans="1:11" x14ac:dyDescent="0.3">
      <c r="A292" t="s">
        <v>929</v>
      </c>
      <c r="B292" s="72" t="s">
        <v>930</v>
      </c>
      <c r="C292">
        <v>116</v>
      </c>
      <c r="D292">
        <v>128</v>
      </c>
      <c r="E292">
        <v>204</v>
      </c>
      <c r="F292">
        <v>27</v>
      </c>
      <c r="G292">
        <v>5</v>
      </c>
      <c r="H292">
        <v>0</v>
      </c>
      <c r="I292">
        <v>10</v>
      </c>
      <c r="J292">
        <v>10</v>
      </c>
      <c r="K292">
        <v>60083</v>
      </c>
    </row>
    <row r="293" spans="1:11" x14ac:dyDescent="0.3">
      <c r="A293" t="s">
        <v>931</v>
      </c>
      <c r="B293" s="72" t="s">
        <v>932</v>
      </c>
      <c r="C293">
        <v>58</v>
      </c>
      <c r="D293">
        <v>102</v>
      </c>
      <c r="E293">
        <v>113</v>
      </c>
      <c r="F293">
        <v>18</v>
      </c>
      <c r="G293">
        <v>10</v>
      </c>
      <c r="H293">
        <v>15</v>
      </c>
      <c r="I293">
        <v>10</v>
      </c>
      <c r="J293">
        <v>5</v>
      </c>
      <c r="K293">
        <v>49861</v>
      </c>
    </row>
    <row r="294" spans="1:11" x14ac:dyDescent="0.3">
      <c r="A294" t="s">
        <v>933</v>
      </c>
      <c r="B294" s="72" t="s">
        <v>934</v>
      </c>
      <c r="C294">
        <v>1693</v>
      </c>
      <c r="D294">
        <v>1367</v>
      </c>
      <c r="E294">
        <v>2569</v>
      </c>
      <c r="F294">
        <v>164</v>
      </c>
      <c r="G294">
        <v>106</v>
      </c>
      <c r="H294">
        <v>0</v>
      </c>
      <c r="I294">
        <v>212</v>
      </c>
      <c r="J294">
        <v>15</v>
      </c>
      <c r="K294">
        <v>172928</v>
      </c>
    </row>
    <row r="295" spans="1:11" x14ac:dyDescent="0.3">
      <c r="A295" t="s">
        <v>935</v>
      </c>
      <c r="B295" s="72" t="s">
        <v>936</v>
      </c>
      <c r="C295">
        <v>273</v>
      </c>
      <c r="D295">
        <v>266</v>
      </c>
      <c r="E295">
        <v>485</v>
      </c>
      <c r="F295">
        <v>49</v>
      </c>
      <c r="G295">
        <v>0</v>
      </c>
      <c r="H295">
        <v>5</v>
      </c>
      <c r="I295">
        <v>0</v>
      </c>
      <c r="J295">
        <v>10</v>
      </c>
      <c r="K295">
        <v>97339</v>
      </c>
    </row>
    <row r="296" spans="1:11" x14ac:dyDescent="0.3">
      <c r="A296" t="s">
        <v>937</v>
      </c>
      <c r="B296" s="72" t="s">
        <v>938</v>
      </c>
      <c r="C296">
        <v>67</v>
      </c>
      <c r="D296">
        <v>91</v>
      </c>
      <c r="E296">
        <v>154</v>
      </c>
      <c r="F296">
        <v>5</v>
      </c>
      <c r="G296">
        <v>5</v>
      </c>
      <c r="H296">
        <v>0</v>
      </c>
      <c r="I296">
        <v>5</v>
      </c>
      <c r="J296">
        <v>0</v>
      </c>
      <c r="K296">
        <v>24541</v>
      </c>
    </row>
    <row r="297" spans="1:11" x14ac:dyDescent="0.3">
      <c r="A297" t="s">
        <v>939</v>
      </c>
      <c r="B297" s="72" t="s">
        <v>940</v>
      </c>
      <c r="C297">
        <v>41</v>
      </c>
      <c r="D297">
        <v>59</v>
      </c>
      <c r="E297">
        <v>71</v>
      </c>
      <c r="F297">
        <v>12</v>
      </c>
      <c r="G297">
        <v>0</v>
      </c>
      <c r="H297">
        <v>17</v>
      </c>
      <c r="I297">
        <v>0</v>
      </c>
      <c r="J297">
        <v>0</v>
      </c>
      <c r="K297">
        <v>19112</v>
      </c>
    </row>
    <row r="298" spans="1:11" x14ac:dyDescent="0.3">
      <c r="A298" t="s">
        <v>941</v>
      </c>
      <c r="B298" s="72" t="s">
        <v>942</v>
      </c>
      <c r="C298">
        <v>363</v>
      </c>
      <c r="D298">
        <v>239</v>
      </c>
      <c r="E298">
        <v>543</v>
      </c>
      <c r="F298">
        <v>20</v>
      </c>
      <c r="G298">
        <v>5</v>
      </c>
      <c r="H298">
        <v>0</v>
      </c>
      <c r="I298">
        <v>27</v>
      </c>
      <c r="J298">
        <v>5</v>
      </c>
      <c r="K298">
        <v>53949</v>
      </c>
    </row>
    <row r="299" spans="1:11" x14ac:dyDescent="0.3">
      <c r="A299" t="s">
        <v>943</v>
      </c>
      <c r="B299" s="72" t="s">
        <v>944</v>
      </c>
      <c r="C299">
        <v>102</v>
      </c>
      <c r="D299">
        <v>55</v>
      </c>
      <c r="E299">
        <v>149</v>
      </c>
      <c r="F299">
        <v>5</v>
      </c>
      <c r="G299">
        <v>0</v>
      </c>
      <c r="H299">
        <v>0</v>
      </c>
      <c r="I299">
        <v>0</v>
      </c>
      <c r="J299">
        <v>5</v>
      </c>
      <c r="K299">
        <v>16543</v>
      </c>
    </row>
    <row r="300" spans="1:11" x14ac:dyDescent="0.3">
      <c r="A300" t="s">
        <v>945</v>
      </c>
      <c r="B300" s="72" t="s">
        <v>946</v>
      </c>
      <c r="C300">
        <v>696</v>
      </c>
      <c r="D300">
        <v>871</v>
      </c>
      <c r="E300">
        <v>1133</v>
      </c>
      <c r="F300">
        <v>103</v>
      </c>
      <c r="G300">
        <v>246</v>
      </c>
      <c r="H300">
        <v>15</v>
      </c>
      <c r="I300">
        <v>30</v>
      </c>
      <c r="J300">
        <v>52</v>
      </c>
      <c r="K300">
        <v>157875</v>
      </c>
    </row>
    <row r="301" spans="1:11" x14ac:dyDescent="0.3">
      <c r="A301" t="s">
        <v>947</v>
      </c>
      <c r="B301" s="72" t="s">
        <v>948</v>
      </c>
      <c r="C301">
        <v>294</v>
      </c>
      <c r="D301">
        <v>304</v>
      </c>
      <c r="E301">
        <v>453</v>
      </c>
      <c r="F301">
        <v>76</v>
      </c>
      <c r="G301">
        <v>51</v>
      </c>
      <c r="H301">
        <v>0</v>
      </c>
      <c r="I301">
        <v>12</v>
      </c>
      <c r="J301">
        <v>5</v>
      </c>
      <c r="K301">
        <v>44960</v>
      </c>
    </row>
    <row r="302" spans="1:11" x14ac:dyDescent="0.3">
      <c r="A302" t="s">
        <v>949</v>
      </c>
      <c r="B302" s="72" t="s">
        <v>950</v>
      </c>
      <c r="C302">
        <v>195</v>
      </c>
      <c r="D302">
        <v>113</v>
      </c>
      <c r="E302">
        <v>289</v>
      </c>
      <c r="F302">
        <v>5</v>
      </c>
      <c r="G302">
        <v>5</v>
      </c>
      <c r="H302">
        <v>0</v>
      </c>
      <c r="I302">
        <v>5</v>
      </c>
      <c r="J302">
        <v>0</v>
      </c>
      <c r="K302">
        <v>28333</v>
      </c>
    </row>
    <row r="303" spans="1:11" x14ac:dyDescent="0.3">
      <c r="A303" t="s">
        <v>951</v>
      </c>
      <c r="B303" s="72" t="s">
        <v>952</v>
      </c>
      <c r="C303">
        <v>318</v>
      </c>
      <c r="D303">
        <v>295</v>
      </c>
      <c r="E303">
        <v>534</v>
      </c>
      <c r="F303">
        <v>16</v>
      </c>
      <c r="G303">
        <v>32</v>
      </c>
      <c r="H303">
        <v>0</v>
      </c>
      <c r="I303">
        <v>28</v>
      </c>
      <c r="J303">
        <v>5</v>
      </c>
      <c r="K303">
        <v>59417</v>
      </c>
    </row>
    <row r="304" spans="1:11" x14ac:dyDescent="0.3">
      <c r="A304" t="s">
        <v>953</v>
      </c>
      <c r="B304" s="72" t="s">
        <v>954</v>
      </c>
      <c r="C304">
        <v>193</v>
      </c>
      <c r="D304">
        <v>235</v>
      </c>
      <c r="E304">
        <v>360</v>
      </c>
      <c r="F304">
        <v>52</v>
      </c>
      <c r="G304">
        <v>5</v>
      </c>
      <c r="H304">
        <v>0</v>
      </c>
      <c r="I304">
        <v>10</v>
      </c>
      <c r="J304">
        <v>10</v>
      </c>
      <c r="K304">
        <v>74216</v>
      </c>
    </row>
    <row r="305" spans="1:11" x14ac:dyDescent="0.3">
      <c r="A305" t="s">
        <v>955</v>
      </c>
      <c r="B305" s="72" t="s">
        <v>956</v>
      </c>
      <c r="C305">
        <v>357</v>
      </c>
      <c r="D305">
        <v>431</v>
      </c>
      <c r="E305">
        <v>705</v>
      </c>
      <c r="F305">
        <v>29</v>
      </c>
      <c r="G305">
        <v>35</v>
      </c>
      <c r="H305">
        <v>0</v>
      </c>
      <c r="I305">
        <v>5</v>
      </c>
      <c r="J305">
        <v>5</v>
      </c>
      <c r="K305">
        <v>62507</v>
      </c>
    </row>
    <row r="306" spans="1:11" x14ac:dyDescent="0.3">
      <c r="A306" t="s">
        <v>957</v>
      </c>
      <c r="B306" s="72" t="s">
        <v>958</v>
      </c>
      <c r="C306">
        <v>71</v>
      </c>
      <c r="D306">
        <v>91</v>
      </c>
      <c r="E306">
        <v>135</v>
      </c>
      <c r="F306">
        <v>12</v>
      </c>
      <c r="G306">
        <v>13</v>
      </c>
      <c r="H306">
        <v>0</v>
      </c>
      <c r="I306">
        <v>5</v>
      </c>
      <c r="J306">
        <v>0</v>
      </c>
      <c r="K306">
        <v>19201</v>
      </c>
    </row>
    <row r="307" spans="1:11" x14ac:dyDescent="0.3">
      <c r="A307" t="s">
        <v>959</v>
      </c>
      <c r="B307" s="72" t="s">
        <v>960</v>
      </c>
      <c r="C307">
        <v>13</v>
      </c>
      <c r="D307">
        <v>19</v>
      </c>
      <c r="E307">
        <v>28</v>
      </c>
      <c r="F307">
        <v>5</v>
      </c>
      <c r="G307">
        <v>5</v>
      </c>
      <c r="H307">
        <v>0</v>
      </c>
      <c r="I307">
        <v>0</v>
      </c>
      <c r="J307">
        <v>0</v>
      </c>
      <c r="K307">
        <v>8042</v>
      </c>
    </row>
    <row r="308" spans="1:11" x14ac:dyDescent="0.3">
      <c r="A308" t="s">
        <v>961</v>
      </c>
      <c r="B308" s="72" t="s">
        <v>962</v>
      </c>
      <c r="C308">
        <v>549</v>
      </c>
      <c r="D308">
        <v>483</v>
      </c>
      <c r="E308">
        <v>862</v>
      </c>
      <c r="F308">
        <v>65</v>
      </c>
      <c r="G308">
        <v>68</v>
      </c>
      <c r="H308">
        <v>11</v>
      </c>
      <c r="I308">
        <v>19</v>
      </c>
      <c r="J308">
        <v>5</v>
      </c>
      <c r="K308">
        <v>97249</v>
      </c>
    </row>
    <row r="309" spans="1:11" x14ac:dyDescent="0.3">
      <c r="A309" t="s">
        <v>963</v>
      </c>
      <c r="B309" s="72" t="s">
        <v>964</v>
      </c>
      <c r="C309">
        <v>201</v>
      </c>
      <c r="D309">
        <v>180</v>
      </c>
      <c r="E309">
        <v>345</v>
      </c>
      <c r="F309">
        <v>5</v>
      </c>
      <c r="G309">
        <v>5</v>
      </c>
      <c r="H309">
        <v>5</v>
      </c>
      <c r="I309">
        <v>5</v>
      </c>
      <c r="J309">
        <v>5</v>
      </c>
      <c r="K309">
        <v>53194</v>
      </c>
    </row>
    <row r="310" spans="1:11" x14ac:dyDescent="0.3">
      <c r="A310" t="s">
        <v>965</v>
      </c>
      <c r="B310" s="72" t="s">
        <v>966</v>
      </c>
      <c r="C310">
        <v>108</v>
      </c>
      <c r="D310">
        <v>199</v>
      </c>
      <c r="E310">
        <v>226</v>
      </c>
      <c r="F310">
        <v>53</v>
      </c>
      <c r="G310">
        <v>19</v>
      </c>
      <c r="H310">
        <v>0</v>
      </c>
      <c r="I310">
        <v>5</v>
      </c>
      <c r="J310">
        <v>5</v>
      </c>
      <c r="K310">
        <v>35452</v>
      </c>
    </row>
    <row r="311" spans="1:11" x14ac:dyDescent="0.3">
      <c r="A311" t="s">
        <v>967</v>
      </c>
      <c r="B311" s="72" t="s">
        <v>968</v>
      </c>
      <c r="C311">
        <v>115</v>
      </c>
      <c r="D311">
        <v>142</v>
      </c>
      <c r="E311">
        <v>192</v>
      </c>
      <c r="F311">
        <v>49</v>
      </c>
      <c r="G311">
        <v>5</v>
      </c>
      <c r="H311">
        <v>0</v>
      </c>
      <c r="I311">
        <v>0</v>
      </c>
      <c r="J311">
        <v>5</v>
      </c>
      <c r="K311">
        <v>34929</v>
      </c>
    </row>
    <row r="312" spans="1:11" x14ac:dyDescent="0.3">
      <c r="A312" t="s">
        <v>969</v>
      </c>
      <c r="B312" s="72" t="s">
        <v>970</v>
      </c>
      <c r="C312">
        <v>276</v>
      </c>
      <c r="D312">
        <v>229</v>
      </c>
      <c r="E312">
        <v>437</v>
      </c>
      <c r="F312">
        <v>63</v>
      </c>
      <c r="G312">
        <v>10</v>
      </c>
      <c r="H312">
        <v>0</v>
      </c>
      <c r="I312">
        <v>0</v>
      </c>
      <c r="J312">
        <v>5</v>
      </c>
      <c r="K312">
        <v>81374</v>
      </c>
    </row>
    <row r="313" spans="1:11" x14ac:dyDescent="0.3">
      <c r="A313" t="s">
        <v>971</v>
      </c>
      <c r="B313" s="72" t="s">
        <v>972</v>
      </c>
      <c r="C313">
        <v>12</v>
      </c>
      <c r="D313">
        <v>5</v>
      </c>
      <c r="E313">
        <v>15</v>
      </c>
      <c r="F313">
        <v>0</v>
      </c>
      <c r="G313">
        <v>5</v>
      </c>
      <c r="H313">
        <v>0</v>
      </c>
      <c r="I313">
        <v>0</v>
      </c>
      <c r="J313">
        <v>0</v>
      </c>
      <c r="K313">
        <v>4899</v>
      </c>
    </row>
    <row r="314" spans="1:11" x14ac:dyDescent="0.3">
      <c r="A314" t="s">
        <v>973</v>
      </c>
      <c r="B314" s="72" t="s">
        <v>974</v>
      </c>
      <c r="C314">
        <v>5</v>
      </c>
      <c r="D314">
        <v>5</v>
      </c>
      <c r="E314">
        <v>15</v>
      </c>
      <c r="F314">
        <v>5</v>
      </c>
      <c r="G314">
        <v>0</v>
      </c>
      <c r="H314">
        <v>0</v>
      </c>
      <c r="I314">
        <v>0</v>
      </c>
      <c r="J314">
        <v>0</v>
      </c>
      <c r="K314">
        <v>1369</v>
      </c>
    </row>
    <row r="315" spans="1:11" x14ac:dyDescent="0.3">
      <c r="A315" t="s">
        <v>975</v>
      </c>
      <c r="B315" s="72" t="s">
        <v>976</v>
      </c>
      <c r="C315">
        <v>1124</v>
      </c>
      <c r="D315">
        <v>1116</v>
      </c>
      <c r="E315">
        <v>1809</v>
      </c>
      <c r="F315">
        <v>75</v>
      </c>
      <c r="G315">
        <v>218</v>
      </c>
      <c r="H315">
        <v>42</v>
      </c>
      <c r="I315">
        <v>67</v>
      </c>
      <c r="J315">
        <v>27</v>
      </c>
      <c r="K315">
        <v>157316</v>
      </c>
    </row>
    <row r="316" spans="1:11" x14ac:dyDescent="0.3">
      <c r="A316" t="s">
        <v>977</v>
      </c>
      <c r="B316" s="72" t="s">
        <v>978</v>
      </c>
      <c r="C316">
        <v>166</v>
      </c>
      <c r="D316">
        <v>134</v>
      </c>
      <c r="E316">
        <v>248</v>
      </c>
      <c r="F316">
        <v>21</v>
      </c>
      <c r="G316">
        <v>15</v>
      </c>
      <c r="H316">
        <v>11</v>
      </c>
      <c r="I316">
        <v>5</v>
      </c>
      <c r="J316">
        <v>5</v>
      </c>
      <c r="K316">
        <v>24102</v>
      </c>
    </row>
    <row r="317" spans="1:11" x14ac:dyDescent="0.3">
      <c r="A317" t="s">
        <v>979</v>
      </c>
      <c r="B317" s="72" t="s">
        <v>980</v>
      </c>
      <c r="C317">
        <v>541</v>
      </c>
      <c r="D317">
        <v>707</v>
      </c>
      <c r="E317">
        <v>819</v>
      </c>
      <c r="F317">
        <v>126</v>
      </c>
      <c r="G317">
        <v>257</v>
      </c>
      <c r="H317">
        <v>17</v>
      </c>
      <c r="I317">
        <v>14</v>
      </c>
      <c r="J317">
        <v>15</v>
      </c>
      <c r="K317">
        <v>75483</v>
      </c>
    </row>
    <row r="318" spans="1:11" x14ac:dyDescent="0.3">
      <c r="A318" t="s">
        <v>981</v>
      </c>
      <c r="B318" s="72" t="s">
        <v>982</v>
      </c>
      <c r="C318">
        <v>16</v>
      </c>
      <c r="D318">
        <v>14</v>
      </c>
      <c r="E318">
        <v>28</v>
      </c>
      <c r="F318">
        <v>5</v>
      </c>
      <c r="G318">
        <v>0</v>
      </c>
      <c r="H318">
        <v>0</v>
      </c>
      <c r="I318">
        <v>0</v>
      </c>
      <c r="J318">
        <v>0</v>
      </c>
      <c r="K318">
        <v>3594</v>
      </c>
    </row>
    <row r="319" spans="1:11" x14ac:dyDescent="0.3">
      <c r="A319" t="s">
        <v>983</v>
      </c>
      <c r="B319" s="72" t="s">
        <v>984</v>
      </c>
      <c r="C319">
        <v>5</v>
      </c>
      <c r="D319">
        <v>5</v>
      </c>
      <c r="E319">
        <v>5</v>
      </c>
      <c r="F319">
        <v>0</v>
      </c>
      <c r="G319">
        <v>0</v>
      </c>
      <c r="H319">
        <v>0</v>
      </c>
      <c r="I319">
        <v>0</v>
      </c>
      <c r="J319">
        <v>0</v>
      </c>
      <c r="K319">
        <v>6718</v>
      </c>
    </row>
    <row r="320" spans="1:11" x14ac:dyDescent="0.3">
      <c r="A320" t="s">
        <v>985</v>
      </c>
      <c r="B320" s="72" t="s">
        <v>986</v>
      </c>
      <c r="C320">
        <v>262</v>
      </c>
      <c r="D320">
        <v>270</v>
      </c>
      <c r="E320">
        <v>426</v>
      </c>
      <c r="F320">
        <v>61</v>
      </c>
      <c r="G320">
        <v>33</v>
      </c>
      <c r="H320">
        <v>0</v>
      </c>
      <c r="I320">
        <v>5</v>
      </c>
      <c r="J320">
        <v>5</v>
      </c>
      <c r="K320">
        <v>49768</v>
      </c>
    </row>
    <row r="321" spans="1:11" x14ac:dyDescent="0.3">
      <c r="A321" t="s">
        <v>987</v>
      </c>
      <c r="B321" s="72" t="s">
        <v>988</v>
      </c>
      <c r="C321">
        <v>556</v>
      </c>
      <c r="D321">
        <v>465</v>
      </c>
      <c r="E321">
        <v>846</v>
      </c>
      <c r="F321">
        <v>101</v>
      </c>
      <c r="G321">
        <v>53</v>
      </c>
      <c r="H321">
        <v>0</v>
      </c>
      <c r="I321">
        <v>22</v>
      </c>
      <c r="J321">
        <v>10</v>
      </c>
      <c r="K321">
        <v>91190</v>
      </c>
    </row>
    <row r="322" spans="1:11" x14ac:dyDescent="0.3">
      <c r="A322" t="s">
        <v>989</v>
      </c>
      <c r="B322" s="72" t="s">
        <v>990</v>
      </c>
      <c r="C322">
        <v>688</v>
      </c>
      <c r="D322">
        <v>678</v>
      </c>
      <c r="E322">
        <v>1190</v>
      </c>
      <c r="F322">
        <v>44</v>
      </c>
      <c r="G322">
        <v>48</v>
      </c>
      <c r="H322">
        <v>60</v>
      </c>
      <c r="I322">
        <v>29</v>
      </c>
      <c r="J322">
        <v>15</v>
      </c>
      <c r="K322">
        <v>178216</v>
      </c>
    </row>
    <row r="323" spans="1:11" x14ac:dyDescent="0.3">
      <c r="A323" t="s">
        <v>991</v>
      </c>
      <c r="B323" s="72" t="s">
        <v>992</v>
      </c>
      <c r="C323">
        <v>11</v>
      </c>
      <c r="D323">
        <v>27</v>
      </c>
      <c r="E323">
        <v>36</v>
      </c>
      <c r="F323">
        <v>5</v>
      </c>
      <c r="G323">
        <v>0</v>
      </c>
      <c r="H323">
        <v>0</v>
      </c>
      <c r="I323">
        <v>0</v>
      </c>
      <c r="J323">
        <v>5</v>
      </c>
      <c r="K323">
        <v>18537</v>
      </c>
    </row>
    <row r="324" spans="1:11" x14ac:dyDescent="0.3">
      <c r="A324" t="s">
        <v>993</v>
      </c>
      <c r="B324" s="72" t="s">
        <v>994</v>
      </c>
      <c r="C324">
        <v>149</v>
      </c>
      <c r="D324">
        <v>165</v>
      </c>
      <c r="E324">
        <v>291</v>
      </c>
      <c r="F324">
        <v>5</v>
      </c>
      <c r="G324">
        <v>5</v>
      </c>
      <c r="H324">
        <v>0</v>
      </c>
      <c r="I324">
        <v>5</v>
      </c>
      <c r="J324">
        <v>0</v>
      </c>
      <c r="K324">
        <v>41731</v>
      </c>
    </row>
    <row r="325" spans="1:11" x14ac:dyDescent="0.3">
      <c r="A325" t="s">
        <v>995</v>
      </c>
      <c r="B325" s="72" t="s">
        <v>996</v>
      </c>
      <c r="C325">
        <v>141</v>
      </c>
      <c r="D325">
        <v>92</v>
      </c>
      <c r="E325">
        <v>210</v>
      </c>
      <c r="F325">
        <v>20</v>
      </c>
      <c r="G325">
        <v>0</v>
      </c>
      <c r="H325">
        <v>0</v>
      </c>
      <c r="I325">
        <v>5</v>
      </c>
      <c r="J325">
        <v>0</v>
      </c>
      <c r="K325">
        <v>44586</v>
      </c>
    </row>
    <row r="326" spans="1:11" x14ac:dyDescent="0.3">
      <c r="A326" t="s">
        <v>997</v>
      </c>
      <c r="B326" s="72" t="s">
        <v>998</v>
      </c>
      <c r="C326">
        <v>225</v>
      </c>
      <c r="D326">
        <v>325</v>
      </c>
      <c r="E326">
        <v>314</v>
      </c>
      <c r="F326">
        <v>99</v>
      </c>
      <c r="G326">
        <v>108</v>
      </c>
      <c r="H326">
        <v>0</v>
      </c>
      <c r="I326">
        <v>24</v>
      </c>
      <c r="J326">
        <v>5</v>
      </c>
      <c r="K326">
        <v>31009</v>
      </c>
    </row>
    <row r="327" spans="1:11" x14ac:dyDescent="0.3">
      <c r="A327" t="s">
        <v>999</v>
      </c>
      <c r="B327" s="72" t="s">
        <v>1000</v>
      </c>
      <c r="C327">
        <v>772</v>
      </c>
      <c r="D327">
        <v>1213</v>
      </c>
      <c r="E327">
        <v>1108</v>
      </c>
      <c r="F327">
        <v>382</v>
      </c>
      <c r="G327">
        <v>354</v>
      </c>
      <c r="H327">
        <v>73</v>
      </c>
      <c r="I327">
        <v>52</v>
      </c>
      <c r="J327">
        <v>15</v>
      </c>
      <c r="K327">
        <v>112122</v>
      </c>
    </row>
    <row r="328" spans="1:11" x14ac:dyDescent="0.3">
      <c r="A328" t="s">
        <v>1001</v>
      </c>
      <c r="B328" s="72" t="s">
        <v>1002</v>
      </c>
      <c r="C328">
        <v>280</v>
      </c>
      <c r="D328">
        <v>326</v>
      </c>
      <c r="E328">
        <v>481</v>
      </c>
      <c r="F328">
        <v>50</v>
      </c>
      <c r="G328">
        <v>23</v>
      </c>
      <c r="H328">
        <v>35</v>
      </c>
      <c r="I328">
        <v>10</v>
      </c>
      <c r="J328">
        <v>10</v>
      </c>
      <c r="K328">
        <v>76564</v>
      </c>
    </row>
    <row r="329" spans="1:11" x14ac:dyDescent="0.3">
      <c r="A329" t="s">
        <v>1003</v>
      </c>
      <c r="B329" s="72" t="s">
        <v>1004</v>
      </c>
      <c r="C329">
        <v>321</v>
      </c>
      <c r="D329">
        <v>202</v>
      </c>
      <c r="E329">
        <v>489</v>
      </c>
      <c r="F329">
        <v>27</v>
      </c>
      <c r="G329">
        <v>0</v>
      </c>
      <c r="H329">
        <v>0</v>
      </c>
      <c r="I329">
        <v>10</v>
      </c>
      <c r="J329">
        <v>5</v>
      </c>
      <c r="K329">
        <v>74584</v>
      </c>
    </row>
    <row r="330" spans="1:11" x14ac:dyDescent="0.3">
      <c r="A330" t="s">
        <v>1005</v>
      </c>
      <c r="B330" s="72" t="s">
        <v>1006</v>
      </c>
      <c r="C330">
        <v>227</v>
      </c>
      <c r="D330">
        <v>319</v>
      </c>
      <c r="E330">
        <v>387</v>
      </c>
      <c r="F330">
        <v>67</v>
      </c>
      <c r="G330">
        <v>85</v>
      </c>
      <c r="H330">
        <v>5</v>
      </c>
      <c r="I330">
        <v>5</v>
      </c>
      <c r="J330">
        <v>10</v>
      </c>
      <c r="K330">
        <v>85871</v>
      </c>
    </row>
    <row r="331" spans="1:11" x14ac:dyDescent="0.3">
      <c r="A331" t="s">
        <v>1007</v>
      </c>
      <c r="B331" s="72" t="s">
        <v>1008</v>
      </c>
      <c r="C331">
        <v>205</v>
      </c>
      <c r="D331">
        <v>119</v>
      </c>
      <c r="E331">
        <v>284</v>
      </c>
      <c r="F331">
        <v>5</v>
      </c>
      <c r="G331">
        <v>22</v>
      </c>
      <c r="H331">
        <v>5</v>
      </c>
      <c r="I331">
        <v>5</v>
      </c>
      <c r="J331">
        <v>0</v>
      </c>
      <c r="K331">
        <v>30798</v>
      </c>
    </row>
    <row r="332" spans="1:11" x14ac:dyDescent="0.3">
      <c r="A332" t="s">
        <v>1009</v>
      </c>
      <c r="B332" s="72" t="s">
        <v>1010</v>
      </c>
      <c r="C332">
        <v>535</v>
      </c>
      <c r="D332">
        <v>593</v>
      </c>
      <c r="E332">
        <v>947</v>
      </c>
      <c r="F332">
        <v>24</v>
      </c>
      <c r="G332">
        <v>103</v>
      </c>
      <c r="H332">
        <v>5</v>
      </c>
      <c r="I332">
        <v>41</v>
      </c>
      <c r="J332">
        <v>10</v>
      </c>
      <c r="K332">
        <v>107325</v>
      </c>
    </row>
    <row r="333" spans="1:11" x14ac:dyDescent="0.3">
      <c r="A333" t="s">
        <v>1011</v>
      </c>
      <c r="B333" s="72" t="s">
        <v>1012</v>
      </c>
      <c r="C333">
        <v>748</v>
      </c>
      <c r="D333">
        <v>789</v>
      </c>
      <c r="E333">
        <v>1291</v>
      </c>
      <c r="F333">
        <v>143</v>
      </c>
      <c r="G333">
        <v>86</v>
      </c>
      <c r="H333">
        <v>0</v>
      </c>
      <c r="I333">
        <v>20</v>
      </c>
      <c r="J333">
        <v>15</v>
      </c>
      <c r="K333">
        <v>176840</v>
      </c>
    </row>
    <row r="334" spans="1:11" x14ac:dyDescent="0.3">
      <c r="A334" t="s">
        <v>1013</v>
      </c>
      <c r="B334" s="72" t="s">
        <v>1014</v>
      </c>
      <c r="C334">
        <v>224</v>
      </c>
      <c r="D334">
        <v>180</v>
      </c>
      <c r="E334">
        <v>322</v>
      </c>
      <c r="F334">
        <v>69</v>
      </c>
      <c r="G334">
        <v>5</v>
      </c>
      <c r="H334">
        <v>0</v>
      </c>
      <c r="I334">
        <v>5</v>
      </c>
      <c r="J334">
        <v>5</v>
      </c>
      <c r="K334">
        <v>33925</v>
      </c>
    </row>
    <row r="335" spans="1:11" x14ac:dyDescent="0.3">
      <c r="A335" t="s">
        <v>1015</v>
      </c>
      <c r="B335" s="72" t="s">
        <v>1016</v>
      </c>
      <c r="C335">
        <v>29</v>
      </c>
      <c r="D335">
        <v>41</v>
      </c>
      <c r="E335">
        <v>50</v>
      </c>
      <c r="F335">
        <v>18</v>
      </c>
      <c r="G335">
        <v>0</v>
      </c>
      <c r="H335">
        <v>0</v>
      </c>
      <c r="I335">
        <v>5</v>
      </c>
      <c r="J335">
        <v>5</v>
      </c>
      <c r="K335">
        <v>3412</v>
      </c>
    </row>
    <row r="336" spans="1:11" x14ac:dyDescent="0.3">
      <c r="A336" t="s">
        <v>1017</v>
      </c>
      <c r="B336" s="72" t="s">
        <v>1018</v>
      </c>
      <c r="C336">
        <v>18</v>
      </c>
      <c r="D336">
        <v>23</v>
      </c>
      <c r="E336">
        <v>36</v>
      </c>
      <c r="F336">
        <v>5</v>
      </c>
      <c r="G336">
        <v>5</v>
      </c>
      <c r="H336">
        <v>0</v>
      </c>
      <c r="I336">
        <v>5</v>
      </c>
      <c r="J336">
        <v>0</v>
      </c>
      <c r="K336">
        <v>10330</v>
      </c>
    </row>
    <row r="337" spans="1:11" x14ac:dyDescent="0.3">
      <c r="A337" t="s">
        <v>1019</v>
      </c>
      <c r="B337" s="72" t="s">
        <v>1020</v>
      </c>
      <c r="C337">
        <v>95</v>
      </c>
      <c r="D337">
        <v>45</v>
      </c>
      <c r="E337">
        <v>131</v>
      </c>
      <c r="F337">
        <v>5</v>
      </c>
      <c r="G337">
        <v>0</v>
      </c>
      <c r="H337">
        <v>0</v>
      </c>
      <c r="I337">
        <v>5</v>
      </c>
      <c r="J337">
        <v>0</v>
      </c>
      <c r="K337">
        <v>18728</v>
      </c>
    </row>
    <row r="338" spans="1:11" x14ac:dyDescent="0.3">
      <c r="A338" t="s">
        <v>1021</v>
      </c>
      <c r="B338" s="72" t="s">
        <v>1022</v>
      </c>
      <c r="C338">
        <v>167</v>
      </c>
      <c r="D338">
        <v>130</v>
      </c>
      <c r="E338">
        <v>250</v>
      </c>
      <c r="F338">
        <v>12</v>
      </c>
      <c r="G338">
        <v>24</v>
      </c>
      <c r="H338">
        <v>0</v>
      </c>
      <c r="I338">
        <v>5</v>
      </c>
      <c r="J338">
        <v>5</v>
      </c>
      <c r="K338">
        <v>24976</v>
      </c>
    </row>
    <row r="339" spans="1:11" x14ac:dyDescent="0.3">
      <c r="A339" t="s">
        <v>1023</v>
      </c>
      <c r="B339" s="72" t="s">
        <v>1024</v>
      </c>
      <c r="C339">
        <v>1433</v>
      </c>
      <c r="D339">
        <v>1597</v>
      </c>
      <c r="E339">
        <v>2416</v>
      </c>
      <c r="F339">
        <v>140</v>
      </c>
      <c r="G339">
        <v>301</v>
      </c>
      <c r="H339">
        <v>62</v>
      </c>
      <c r="I339">
        <v>78</v>
      </c>
      <c r="J339">
        <v>41</v>
      </c>
      <c r="K339">
        <v>375957</v>
      </c>
    </row>
    <row r="340" spans="1:11" x14ac:dyDescent="0.3">
      <c r="A340" t="s">
        <v>1025</v>
      </c>
      <c r="B340" s="72" t="s">
        <v>1026</v>
      </c>
      <c r="C340">
        <v>393</v>
      </c>
      <c r="D340">
        <v>273</v>
      </c>
      <c r="E340">
        <v>619</v>
      </c>
      <c r="F340">
        <v>36</v>
      </c>
      <c r="G340">
        <v>5</v>
      </c>
      <c r="H340">
        <v>0</v>
      </c>
      <c r="I340">
        <v>10</v>
      </c>
      <c r="J340">
        <v>5</v>
      </c>
      <c r="K340">
        <v>66864</v>
      </c>
    </row>
    <row r="341" spans="1:11" x14ac:dyDescent="0.3">
      <c r="A341" t="s">
        <v>1027</v>
      </c>
      <c r="B341" s="72" t="s">
        <v>1028</v>
      </c>
      <c r="C341">
        <v>175</v>
      </c>
      <c r="D341">
        <v>263</v>
      </c>
      <c r="E341">
        <v>302</v>
      </c>
      <c r="F341">
        <v>103</v>
      </c>
      <c r="G341">
        <v>23</v>
      </c>
      <c r="H341">
        <v>0</v>
      </c>
      <c r="I341">
        <v>5</v>
      </c>
      <c r="J341">
        <v>5</v>
      </c>
      <c r="K341">
        <v>43908</v>
      </c>
    </row>
    <row r="342" spans="1:11" x14ac:dyDescent="0.3">
      <c r="A342" t="s">
        <v>1029</v>
      </c>
      <c r="B342" s="72" t="s">
        <v>1030</v>
      </c>
      <c r="C342">
        <v>310</v>
      </c>
      <c r="D342">
        <v>257</v>
      </c>
      <c r="E342">
        <v>520</v>
      </c>
      <c r="F342">
        <v>13</v>
      </c>
      <c r="G342">
        <v>25</v>
      </c>
      <c r="H342">
        <v>0</v>
      </c>
      <c r="I342">
        <v>5</v>
      </c>
      <c r="J342">
        <v>5</v>
      </c>
      <c r="K342">
        <v>63177</v>
      </c>
    </row>
    <row r="343" spans="1:11" x14ac:dyDescent="0.3">
      <c r="A343" t="s">
        <v>1031</v>
      </c>
      <c r="B343" s="72" t="s">
        <v>1032</v>
      </c>
      <c r="C343">
        <v>966</v>
      </c>
      <c r="D343">
        <v>783</v>
      </c>
      <c r="E343">
        <v>1515</v>
      </c>
      <c r="F343">
        <v>147</v>
      </c>
      <c r="G343">
        <v>64</v>
      </c>
      <c r="H343">
        <v>0</v>
      </c>
      <c r="I343">
        <v>10</v>
      </c>
      <c r="J343">
        <v>10</v>
      </c>
      <c r="K343">
        <v>167266</v>
      </c>
    </row>
    <row r="344" spans="1:11" x14ac:dyDescent="0.3">
      <c r="A344" t="s">
        <v>1033</v>
      </c>
      <c r="B344" s="72" t="s">
        <v>1034</v>
      </c>
      <c r="C344">
        <v>5</v>
      </c>
      <c r="D344">
        <v>36</v>
      </c>
      <c r="E344">
        <v>5</v>
      </c>
      <c r="F344">
        <v>0</v>
      </c>
      <c r="G344">
        <v>36</v>
      </c>
      <c r="H344">
        <v>0</v>
      </c>
      <c r="I344">
        <v>0</v>
      </c>
      <c r="J344">
        <v>0</v>
      </c>
      <c r="K344">
        <v>1185</v>
      </c>
    </row>
    <row r="345" spans="1:11" x14ac:dyDescent="0.3">
      <c r="A345" t="s">
        <v>1035</v>
      </c>
      <c r="B345" s="72" t="s">
        <v>1036</v>
      </c>
      <c r="C345">
        <v>2823</v>
      </c>
      <c r="D345">
        <v>3155</v>
      </c>
      <c r="E345">
        <v>4556</v>
      </c>
      <c r="F345">
        <v>840</v>
      </c>
      <c r="G345">
        <v>412</v>
      </c>
      <c r="H345">
        <v>49</v>
      </c>
      <c r="I345">
        <v>95</v>
      </c>
      <c r="J345">
        <v>67</v>
      </c>
      <c r="K345">
        <v>555693</v>
      </c>
    </row>
    <row r="346" spans="1:11" x14ac:dyDescent="0.3">
      <c r="A346" t="s">
        <v>1037</v>
      </c>
      <c r="B346" s="72" t="s">
        <v>1038</v>
      </c>
      <c r="C346">
        <v>809</v>
      </c>
      <c r="D346">
        <v>758</v>
      </c>
      <c r="E346">
        <v>1399</v>
      </c>
      <c r="F346">
        <v>56</v>
      </c>
      <c r="G346">
        <v>80</v>
      </c>
      <c r="H346">
        <v>0</v>
      </c>
      <c r="I346">
        <v>20</v>
      </c>
      <c r="J346">
        <v>15</v>
      </c>
      <c r="K346">
        <v>165650</v>
      </c>
    </row>
    <row r="347" spans="1:11" x14ac:dyDescent="0.3">
      <c r="A347" t="s">
        <v>1039</v>
      </c>
      <c r="B347" s="72" t="s">
        <v>1040</v>
      </c>
      <c r="C347">
        <v>21</v>
      </c>
      <c r="D347">
        <v>43</v>
      </c>
      <c r="E347">
        <v>43</v>
      </c>
      <c r="F347">
        <v>19</v>
      </c>
      <c r="G347">
        <v>5</v>
      </c>
      <c r="H347">
        <v>0</v>
      </c>
      <c r="I347">
        <v>0</v>
      </c>
      <c r="J347">
        <v>0</v>
      </c>
      <c r="K347">
        <v>16199</v>
      </c>
    </row>
    <row r="348" spans="1:11" x14ac:dyDescent="0.3">
      <c r="A348" t="s">
        <v>1041</v>
      </c>
      <c r="B348" s="72" t="s">
        <v>1042</v>
      </c>
      <c r="C348">
        <v>1320</v>
      </c>
      <c r="D348">
        <v>1351</v>
      </c>
      <c r="E348">
        <v>2226</v>
      </c>
      <c r="F348">
        <v>204</v>
      </c>
      <c r="G348">
        <v>84</v>
      </c>
      <c r="H348">
        <v>42</v>
      </c>
      <c r="I348">
        <v>49</v>
      </c>
      <c r="J348">
        <v>79</v>
      </c>
      <c r="K348">
        <v>249238</v>
      </c>
    </row>
    <row r="349" spans="1:11" x14ac:dyDescent="0.3">
      <c r="A349" t="s">
        <v>1043</v>
      </c>
      <c r="B349" s="72" t="s">
        <v>1044</v>
      </c>
      <c r="C349">
        <v>130</v>
      </c>
      <c r="D349">
        <v>221</v>
      </c>
      <c r="E349">
        <v>240</v>
      </c>
      <c r="F349">
        <v>13</v>
      </c>
      <c r="G349">
        <v>67</v>
      </c>
      <c r="H349">
        <v>22</v>
      </c>
      <c r="I349">
        <v>5</v>
      </c>
      <c r="J349">
        <v>5</v>
      </c>
      <c r="K349">
        <v>44538</v>
      </c>
    </row>
    <row r="350" spans="1:11" x14ac:dyDescent="0.3">
      <c r="A350" t="s">
        <v>1045</v>
      </c>
      <c r="B350" s="72" t="s">
        <v>1046</v>
      </c>
      <c r="C350">
        <v>52</v>
      </c>
      <c r="D350">
        <v>71</v>
      </c>
      <c r="E350">
        <v>98</v>
      </c>
      <c r="F350">
        <v>14</v>
      </c>
      <c r="G350">
        <v>5</v>
      </c>
      <c r="H350">
        <v>0</v>
      </c>
      <c r="I350">
        <v>5</v>
      </c>
      <c r="J350">
        <v>0</v>
      </c>
      <c r="K350">
        <v>30420</v>
      </c>
    </row>
    <row r="351" spans="1:11" x14ac:dyDescent="0.3">
      <c r="A351" t="s">
        <v>1047</v>
      </c>
      <c r="B351" s="72" t="s">
        <v>1048</v>
      </c>
      <c r="C351">
        <v>157</v>
      </c>
      <c r="D351">
        <v>153</v>
      </c>
      <c r="E351">
        <v>285</v>
      </c>
      <c r="F351">
        <v>16</v>
      </c>
      <c r="G351">
        <v>5</v>
      </c>
      <c r="H351">
        <v>5</v>
      </c>
      <c r="I351">
        <v>10</v>
      </c>
      <c r="J351">
        <v>0</v>
      </c>
      <c r="K351">
        <v>65293</v>
      </c>
    </row>
    <row r="352" spans="1:11" x14ac:dyDescent="0.3">
      <c r="A352" t="s">
        <v>1049</v>
      </c>
      <c r="B352" s="72" t="s">
        <v>1050</v>
      </c>
      <c r="C352">
        <v>6762</v>
      </c>
      <c r="D352">
        <v>5086</v>
      </c>
      <c r="E352">
        <v>10228</v>
      </c>
      <c r="F352">
        <v>733</v>
      </c>
      <c r="G352">
        <v>607</v>
      </c>
      <c r="H352">
        <v>68</v>
      </c>
      <c r="I352">
        <v>175</v>
      </c>
      <c r="J352">
        <v>117</v>
      </c>
      <c r="K352">
        <v>1440387</v>
      </c>
    </row>
    <row r="353" spans="1:11" x14ac:dyDescent="0.3">
      <c r="A353" t="s">
        <v>1051</v>
      </c>
      <c r="B353" s="72" t="s">
        <v>1052</v>
      </c>
      <c r="C353">
        <v>157</v>
      </c>
      <c r="D353">
        <v>140</v>
      </c>
      <c r="E353">
        <v>260</v>
      </c>
      <c r="F353">
        <v>13</v>
      </c>
      <c r="G353">
        <v>12</v>
      </c>
      <c r="H353">
        <v>0</v>
      </c>
      <c r="I353">
        <v>5</v>
      </c>
      <c r="J353">
        <v>5</v>
      </c>
      <c r="K353">
        <v>33703</v>
      </c>
    </row>
    <row r="354" spans="1:11" x14ac:dyDescent="0.3">
      <c r="A354" t="s">
        <v>1053</v>
      </c>
      <c r="B354" s="72" t="s">
        <v>1054</v>
      </c>
      <c r="C354">
        <v>282</v>
      </c>
      <c r="D354">
        <v>174</v>
      </c>
      <c r="E354">
        <v>431</v>
      </c>
      <c r="F354">
        <v>14</v>
      </c>
      <c r="G354">
        <v>0</v>
      </c>
      <c r="H354">
        <v>0</v>
      </c>
      <c r="I354">
        <v>11</v>
      </c>
      <c r="J354">
        <v>0</v>
      </c>
      <c r="K354">
        <v>37221</v>
      </c>
    </row>
    <row r="355" spans="1:11" x14ac:dyDescent="0.3">
      <c r="A355" t="s">
        <v>1055</v>
      </c>
      <c r="B355" s="72" t="s">
        <v>1056</v>
      </c>
      <c r="C355">
        <v>1604</v>
      </c>
      <c r="D355">
        <v>1986</v>
      </c>
      <c r="E355">
        <v>3097</v>
      </c>
      <c r="F355">
        <v>269</v>
      </c>
      <c r="G355">
        <v>113</v>
      </c>
      <c r="H355">
        <v>0</v>
      </c>
      <c r="I355">
        <v>125</v>
      </c>
      <c r="J355">
        <v>80</v>
      </c>
      <c r="K355">
        <v>874784</v>
      </c>
    </row>
    <row r="356" spans="1:11" x14ac:dyDescent="0.3">
      <c r="A356" t="s">
        <v>1057</v>
      </c>
      <c r="B356" s="72" t="s">
        <v>1058</v>
      </c>
      <c r="C356">
        <v>150</v>
      </c>
      <c r="D356">
        <v>153</v>
      </c>
      <c r="E356">
        <v>269</v>
      </c>
      <c r="F356">
        <v>5</v>
      </c>
      <c r="G356">
        <v>17</v>
      </c>
      <c r="H356">
        <v>5</v>
      </c>
      <c r="I356">
        <v>5</v>
      </c>
      <c r="J356">
        <v>5</v>
      </c>
      <c r="K356">
        <v>38675</v>
      </c>
    </row>
    <row r="357" spans="1:11" x14ac:dyDescent="0.3">
      <c r="A357" t="s">
        <v>1059</v>
      </c>
      <c r="B357" s="72" t="s">
        <v>1060</v>
      </c>
      <c r="C357">
        <v>315</v>
      </c>
      <c r="D357">
        <v>323</v>
      </c>
      <c r="E357">
        <v>514</v>
      </c>
      <c r="F357">
        <v>43</v>
      </c>
      <c r="G357">
        <v>49</v>
      </c>
      <c r="H357">
        <v>0</v>
      </c>
      <c r="I357">
        <v>28</v>
      </c>
      <c r="J357">
        <v>10</v>
      </c>
      <c r="K357">
        <v>50320</v>
      </c>
    </row>
    <row r="358" spans="1:11" x14ac:dyDescent="0.3">
      <c r="A358" t="s">
        <v>1061</v>
      </c>
      <c r="B358" s="72" t="s">
        <v>1062</v>
      </c>
      <c r="C358">
        <v>21</v>
      </c>
      <c r="D358">
        <v>11</v>
      </c>
      <c r="E358">
        <v>31</v>
      </c>
      <c r="F358">
        <v>5</v>
      </c>
      <c r="G358">
        <v>0</v>
      </c>
      <c r="H358">
        <v>0</v>
      </c>
      <c r="I358">
        <v>0</v>
      </c>
      <c r="J358">
        <v>0</v>
      </c>
      <c r="K358">
        <v>4082</v>
      </c>
    </row>
    <row r="359" spans="1:11" x14ac:dyDescent="0.3">
      <c r="A359" t="s">
        <v>1063</v>
      </c>
      <c r="B359" s="72" t="s">
        <v>1064</v>
      </c>
      <c r="C359">
        <v>3358</v>
      </c>
      <c r="D359">
        <v>4539</v>
      </c>
      <c r="E359">
        <v>6207</v>
      </c>
      <c r="F359">
        <v>483</v>
      </c>
      <c r="G359">
        <v>984</v>
      </c>
      <c r="H359">
        <v>109</v>
      </c>
      <c r="I359">
        <v>96</v>
      </c>
      <c r="J359">
        <v>100</v>
      </c>
      <c r="K359">
        <v>1107342</v>
      </c>
    </row>
    <row r="360" spans="1:11" x14ac:dyDescent="0.3">
      <c r="A360" t="s">
        <v>1065</v>
      </c>
      <c r="B360" s="72" t="s">
        <v>1066</v>
      </c>
      <c r="C360">
        <v>5</v>
      </c>
      <c r="D360">
        <v>16</v>
      </c>
      <c r="E360">
        <v>20</v>
      </c>
      <c r="F360">
        <v>0</v>
      </c>
      <c r="G360">
        <v>5</v>
      </c>
      <c r="H360">
        <v>0</v>
      </c>
      <c r="I360">
        <v>5</v>
      </c>
      <c r="J360">
        <v>0</v>
      </c>
      <c r="K360">
        <v>4340</v>
      </c>
    </row>
    <row r="361" spans="1:11" x14ac:dyDescent="0.3">
      <c r="A361" t="s">
        <v>1067</v>
      </c>
      <c r="B361" s="72" t="s">
        <v>1068</v>
      </c>
      <c r="C361">
        <v>90</v>
      </c>
      <c r="D361">
        <v>144</v>
      </c>
      <c r="E361">
        <v>188</v>
      </c>
      <c r="F361">
        <v>42</v>
      </c>
      <c r="G361">
        <v>0</v>
      </c>
      <c r="H361">
        <v>0</v>
      </c>
      <c r="I361">
        <v>5</v>
      </c>
      <c r="J361">
        <v>5</v>
      </c>
      <c r="K361">
        <v>39827</v>
      </c>
    </row>
    <row r="362" spans="1:11" x14ac:dyDescent="0.3">
      <c r="A362" t="s">
        <v>1069</v>
      </c>
      <c r="B362" s="72" t="s">
        <v>1070</v>
      </c>
      <c r="C362">
        <v>541</v>
      </c>
      <c r="D362">
        <v>557</v>
      </c>
      <c r="E362">
        <v>869</v>
      </c>
      <c r="F362">
        <v>137</v>
      </c>
      <c r="G362">
        <v>51</v>
      </c>
      <c r="H362">
        <v>10</v>
      </c>
      <c r="I362">
        <v>10</v>
      </c>
      <c r="J362">
        <v>15</v>
      </c>
      <c r="K362">
        <v>112529</v>
      </c>
    </row>
    <row r="363" spans="1:11" x14ac:dyDescent="0.3">
      <c r="A363" t="s">
        <v>1071</v>
      </c>
      <c r="B363" s="72" t="s">
        <v>1072</v>
      </c>
      <c r="C363">
        <v>164</v>
      </c>
      <c r="D363">
        <v>274</v>
      </c>
      <c r="E363">
        <v>255</v>
      </c>
      <c r="F363">
        <v>102</v>
      </c>
      <c r="G363">
        <v>10</v>
      </c>
      <c r="H363">
        <v>60</v>
      </c>
      <c r="I363">
        <v>5</v>
      </c>
      <c r="J363">
        <v>10</v>
      </c>
      <c r="K363">
        <v>65036</v>
      </c>
    </row>
    <row r="364" spans="1:11" x14ac:dyDescent="0.3">
      <c r="A364" t="s">
        <v>1073</v>
      </c>
      <c r="B364" s="72" t="s">
        <v>1074</v>
      </c>
      <c r="C364">
        <v>519</v>
      </c>
      <c r="D364">
        <v>329</v>
      </c>
      <c r="E364">
        <v>763</v>
      </c>
      <c r="F364">
        <v>35</v>
      </c>
      <c r="G364">
        <v>25</v>
      </c>
      <c r="H364">
        <v>20</v>
      </c>
      <c r="I364">
        <v>5</v>
      </c>
      <c r="J364">
        <v>5</v>
      </c>
      <c r="K364">
        <v>100858</v>
      </c>
    </row>
    <row r="365" spans="1:11" x14ac:dyDescent="0.3">
      <c r="A365" t="s">
        <v>1075</v>
      </c>
      <c r="B365" s="72" t="s">
        <v>1076</v>
      </c>
      <c r="C365">
        <v>36</v>
      </c>
      <c r="D365">
        <v>45</v>
      </c>
      <c r="E365">
        <v>79</v>
      </c>
      <c r="F365">
        <v>0</v>
      </c>
      <c r="G365">
        <v>0</v>
      </c>
      <c r="H365">
        <v>0</v>
      </c>
      <c r="I365">
        <v>0</v>
      </c>
      <c r="J365">
        <v>5</v>
      </c>
      <c r="K365">
        <v>13175</v>
      </c>
    </row>
    <row r="366" spans="1:11" x14ac:dyDescent="0.3">
      <c r="A366" t="s">
        <v>1077</v>
      </c>
      <c r="B366" s="72" t="s">
        <v>1078</v>
      </c>
      <c r="C366">
        <v>305</v>
      </c>
      <c r="D366">
        <v>538</v>
      </c>
      <c r="E366">
        <v>510</v>
      </c>
      <c r="F366">
        <v>48</v>
      </c>
      <c r="G366">
        <v>195</v>
      </c>
      <c r="H366">
        <v>74</v>
      </c>
      <c r="I366">
        <v>15</v>
      </c>
      <c r="J366">
        <v>15</v>
      </c>
      <c r="K366">
        <v>105340</v>
      </c>
    </row>
    <row r="367" spans="1:11" x14ac:dyDescent="0.3">
      <c r="A367" t="s">
        <v>1079</v>
      </c>
      <c r="B367" s="72" t="s">
        <v>1080</v>
      </c>
      <c r="C367">
        <v>180</v>
      </c>
      <c r="D367">
        <v>324</v>
      </c>
      <c r="E367">
        <v>296</v>
      </c>
      <c r="F367">
        <v>97</v>
      </c>
      <c r="G367">
        <v>82</v>
      </c>
      <c r="H367">
        <v>27</v>
      </c>
      <c r="I367">
        <v>10</v>
      </c>
      <c r="J367">
        <v>10</v>
      </c>
      <c r="K367">
        <v>71433</v>
      </c>
    </row>
    <row r="368" spans="1:11" x14ac:dyDescent="0.3">
      <c r="A368" t="s">
        <v>1081</v>
      </c>
      <c r="B368" s="72" t="s">
        <v>1082</v>
      </c>
      <c r="C368">
        <v>302</v>
      </c>
      <c r="D368">
        <v>245</v>
      </c>
      <c r="E368">
        <v>492</v>
      </c>
      <c r="F368">
        <v>10</v>
      </c>
      <c r="G368">
        <v>24</v>
      </c>
      <c r="H368">
        <v>10</v>
      </c>
      <c r="I368">
        <v>5</v>
      </c>
      <c r="J368">
        <v>0</v>
      </c>
      <c r="K368">
        <v>83248</v>
      </c>
    </row>
    <row r="369" spans="1:11" x14ac:dyDescent="0.3">
      <c r="A369" t="s">
        <v>1083</v>
      </c>
      <c r="B369" s="72" t="s">
        <v>1084</v>
      </c>
      <c r="C369">
        <v>197</v>
      </c>
      <c r="D369">
        <v>197</v>
      </c>
      <c r="E369">
        <v>325</v>
      </c>
      <c r="F369">
        <v>15</v>
      </c>
      <c r="G369">
        <v>24</v>
      </c>
      <c r="H369">
        <v>5</v>
      </c>
      <c r="I369">
        <v>11</v>
      </c>
      <c r="J369">
        <v>13</v>
      </c>
      <c r="K369">
        <v>36557</v>
      </c>
    </row>
    <row r="370" spans="1:11" x14ac:dyDescent="0.3">
      <c r="A370" t="s">
        <v>1085</v>
      </c>
      <c r="B370" s="72" t="s">
        <v>1086</v>
      </c>
      <c r="C370">
        <v>1357</v>
      </c>
      <c r="D370">
        <v>1429</v>
      </c>
      <c r="E370">
        <v>2492</v>
      </c>
      <c r="F370">
        <v>77</v>
      </c>
      <c r="G370">
        <v>131</v>
      </c>
      <c r="H370">
        <v>10</v>
      </c>
      <c r="I370">
        <v>44</v>
      </c>
      <c r="J370">
        <v>30</v>
      </c>
      <c r="K370">
        <v>355981</v>
      </c>
    </row>
    <row r="371" spans="1:11" x14ac:dyDescent="0.3">
      <c r="A371" t="s">
        <v>1087</v>
      </c>
      <c r="B371" s="72" t="s">
        <v>1088</v>
      </c>
      <c r="C371">
        <v>463</v>
      </c>
      <c r="D371">
        <v>465</v>
      </c>
      <c r="E371">
        <v>674</v>
      </c>
      <c r="F371">
        <v>176</v>
      </c>
      <c r="G371">
        <v>15</v>
      </c>
      <c r="H371">
        <v>62</v>
      </c>
      <c r="I371">
        <v>5</v>
      </c>
      <c r="J371">
        <v>20</v>
      </c>
      <c r="K371">
        <v>107191</v>
      </c>
    </row>
    <row r="372" spans="1:11" x14ac:dyDescent="0.3">
      <c r="A372" t="s">
        <v>1089</v>
      </c>
      <c r="B372" s="72" t="s">
        <v>1090</v>
      </c>
      <c r="C372">
        <v>329</v>
      </c>
      <c r="D372">
        <v>398</v>
      </c>
      <c r="E372">
        <v>594</v>
      </c>
      <c r="F372">
        <v>56</v>
      </c>
      <c r="G372">
        <v>67</v>
      </c>
      <c r="H372">
        <v>0</v>
      </c>
      <c r="I372">
        <v>0</v>
      </c>
      <c r="J372">
        <v>15</v>
      </c>
      <c r="K372">
        <v>125887</v>
      </c>
    </row>
    <row r="373" spans="1:11" x14ac:dyDescent="0.3">
      <c r="A373" t="s">
        <v>1091</v>
      </c>
      <c r="B373" s="72" t="s">
        <v>1092</v>
      </c>
      <c r="C373">
        <v>1887</v>
      </c>
      <c r="D373">
        <v>1022</v>
      </c>
      <c r="E373">
        <v>2661</v>
      </c>
      <c r="F373">
        <v>121</v>
      </c>
      <c r="G373">
        <v>51</v>
      </c>
      <c r="H373">
        <v>0</v>
      </c>
      <c r="I373">
        <v>77</v>
      </c>
      <c r="J373">
        <v>10</v>
      </c>
      <c r="K373">
        <v>226927</v>
      </c>
    </row>
    <row r="374" spans="1:11" x14ac:dyDescent="0.3">
      <c r="A374" t="s">
        <v>1093</v>
      </c>
      <c r="B374" s="72" t="s">
        <v>1094</v>
      </c>
      <c r="C374">
        <v>126</v>
      </c>
      <c r="D374">
        <v>261</v>
      </c>
      <c r="E374">
        <v>257</v>
      </c>
      <c r="F374">
        <v>101</v>
      </c>
      <c r="G374">
        <v>24</v>
      </c>
      <c r="H374">
        <v>0</v>
      </c>
      <c r="I374">
        <v>5</v>
      </c>
      <c r="J374">
        <v>10</v>
      </c>
      <c r="K374">
        <v>95945</v>
      </c>
    </row>
    <row r="375" spans="1:11" x14ac:dyDescent="0.3">
      <c r="A375" t="s">
        <v>1095</v>
      </c>
      <c r="B375" s="72" t="s">
        <v>1096</v>
      </c>
      <c r="C375">
        <v>98</v>
      </c>
      <c r="D375">
        <v>87</v>
      </c>
      <c r="E375">
        <v>169</v>
      </c>
      <c r="F375">
        <v>5</v>
      </c>
      <c r="G375">
        <v>5</v>
      </c>
      <c r="H375">
        <v>0</v>
      </c>
      <c r="I375">
        <v>5</v>
      </c>
      <c r="J375">
        <v>5</v>
      </c>
      <c r="K375">
        <v>16410</v>
      </c>
    </row>
    <row r="376" spans="1:11" x14ac:dyDescent="0.3">
      <c r="A376" t="s">
        <v>1097</v>
      </c>
      <c r="B376" s="72" t="s">
        <v>1098</v>
      </c>
      <c r="C376">
        <v>643</v>
      </c>
      <c r="D376">
        <v>543</v>
      </c>
      <c r="E376">
        <v>942</v>
      </c>
      <c r="F376">
        <v>146</v>
      </c>
      <c r="G376">
        <v>72</v>
      </c>
      <c r="H376">
        <v>10</v>
      </c>
      <c r="I376">
        <v>5</v>
      </c>
      <c r="J376">
        <v>10</v>
      </c>
      <c r="K376">
        <v>97172</v>
      </c>
    </row>
    <row r="377" spans="1:11" x14ac:dyDescent="0.3">
      <c r="A377" t="s">
        <v>1099</v>
      </c>
      <c r="B377" s="72" t="s">
        <v>1100</v>
      </c>
      <c r="C377">
        <v>233</v>
      </c>
      <c r="D377">
        <v>253</v>
      </c>
      <c r="E377">
        <v>402</v>
      </c>
      <c r="F377">
        <v>59</v>
      </c>
      <c r="G377">
        <v>5</v>
      </c>
      <c r="H377">
        <v>0</v>
      </c>
      <c r="I377">
        <v>20</v>
      </c>
      <c r="J377">
        <v>16</v>
      </c>
      <c r="K377">
        <v>93691</v>
      </c>
    </row>
    <row r="378" spans="1:11" x14ac:dyDescent="0.3">
      <c r="A378" t="s">
        <v>1101</v>
      </c>
      <c r="B378" s="72" t="s">
        <v>1102</v>
      </c>
      <c r="C378">
        <v>291</v>
      </c>
      <c r="D378">
        <v>162</v>
      </c>
      <c r="E378">
        <v>405</v>
      </c>
      <c r="F378">
        <v>42</v>
      </c>
      <c r="G378">
        <v>0</v>
      </c>
      <c r="H378">
        <v>0</v>
      </c>
      <c r="I378">
        <v>5</v>
      </c>
      <c r="J378">
        <v>5</v>
      </c>
      <c r="K378">
        <v>33799</v>
      </c>
    </row>
    <row r="379" spans="1:11" x14ac:dyDescent="0.3">
      <c r="A379" t="s">
        <v>1103</v>
      </c>
      <c r="B379" s="72" t="s">
        <v>1104</v>
      </c>
      <c r="C379">
        <v>1019</v>
      </c>
      <c r="D379">
        <v>1180</v>
      </c>
      <c r="E379">
        <v>1572</v>
      </c>
      <c r="F379">
        <v>307</v>
      </c>
      <c r="G379">
        <v>190</v>
      </c>
      <c r="H379">
        <v>70</v>
      </c>
      <c r="I379">
        <v>36</v>
      </c>
      <c r="J379">
        <v>30</v>
      </c>
      <c r="K379">
        <v>214479</v>
      </c>
    </row>
    <row r="380" spans="1:11" x14ac:dyDescent="0.3">
      <c r="A380" t="s">
        <v>1105</v>
      </c>
      <c r="B380" s="72" t="s">
        <v>1106</v>
      </c>
      <c r="C380">
        <v>335</v>
      </c>
      <c r="D380">
        <v>308</v>
      </c>
      <c r="E380">
        <v>507</v>
      </c>
      <c r="F380">
        <v>39</v>
      </c>
      <c r="G380">
        <v>29</v>
      </c>
      <c r="H380">
        <v>47</v>
      </c>
      <c r="I380">
        <v>12</v>
      </c>
      <c r="J380">
        <v>5</v>
      </c>
      <c r="K380">
        <v>57207</v>
      </c>
    </row>
    <row r="381" spans="1:11" x14ac:dyDescent="0.3">
      <c r="A381" t="s">
        <v>1107</v>
      </c>
      <c r="B381" s="72" t="s">
        <v>1108</v>
      </c>
      <c r="C381">
        <v>59</v>
      </c>
      <c r="D381">
        <v>117</v>
      </c>
      <c r="E381">
        <v>147</v>
      </c>
      <c r="F381">
        <v>5</v>
      </c>
      <c r="G381">
        <v>5</v>
      </c>
      <c r="H381">
        <v>5</v>
      </c>
      <c r="I381">
        <v>0</v>
      </c>
      <c r="J381">
        <v>15</v>
      </c>
      <c r="K381">
        <v>31442</v>
      </c>
    </row>
    <row r="382" spans="1:11" x14ac:dyDescent="0.3">
      <c r="A382" t="s">
        <v>1109</v>
      </c>
      <c r="B382" s="72" t="s">
        <v>1110</v>
      </c>
      <c r="C382">
        <v>15</v>
      </c>
      <c r="D382">
        <v>26</v>
      </c>
      <c r="E382">
        <v>32</v>
      </c>
      <c r="F382">
        <v>5</v>
      </c>
      <c r="G382">
        <v>5</v>
      </c>
      <c r="H382">
        <v>0</v>
      </c>
      <c r="I382">
        <v>0</v>
      </c>
      <c r="J382">
        <v>0</v>
      </c>
      <c r="K382">
        <v>11438</v>
      </c>
    </row>
    <row r="383" spans="1:11" x14ac:dyDescent="0.3">
      <c r="A383" t="s">
        <v>1111</v>
      </c>
      <c r="B383" s="72" t="s">
        <v>1112</v>
      </c>
      <c r="C383">
        <v>32</v>
      </c>
      <c r="D383">
        <v>37</v>
      </c>
      <c r="E383">
        <v>59</v>
      </c>
      <c r="F383">
        <v>5</v>
      </c>
      <c r="G383">
        <v>5</v>
      </c>
      <c r="H383">
        <v>0</v>
      </c>
      <c r="I383">
        <v>0</v>
      </c>
      <c r="J383">
        <v>0</v>
      </c>
      <c r="K383">
        <v>15275</v>
      </c>
    </row>
    <row r="384" spans="1:11" x14ac:dyDescent="0.3">
      <c r="A384" t="s">
        <v>1113</v>
      </c>
      <c r="B384" s="72" t="s">
        <v>1114</v>
      </c>
      <c r="C384">
        <v>53</v>
      </c>
      <c r="D384">
        <v>49</v>
      </c>
      <c r="E384">
        <v>97</v>
      </c>
      <c r="F384">
        <v>5</v>
      </c>
      <c r="G384">
        <v>0</v>
      </c>
      <c r="H384">
        <v>0</v>
      </c>
      <c r="I384">
        <v>5</v>
      </c>
      <c r="J384">
        <v>5</v>
      </c>
      <c r="K384">
        <v>24544</v>
      </c>
    </row>
    <row r="385" spans="1:11" x14ac:dyDescent="0.3">
      <c r="A385" t="s">
        <v>1115</v>
      </c>
      <c r="B385" s="72" t="s">
        <v>1116</v>
      </c>
      <c r="C385">
        <v>92</v>
      </c>
      <c r="D385">
        <v>79</v>
      </c>
      <c r="E385">
        <v>154</v>
      </c>
      <c r="F385">
        <v>12</v>
      </c>
      <c r="G385">
        <v>0</v>
      </c>
      <c r="H385">
        <v>0</v>
      </c>
      <c r="I385">
        <v>5</v>
      </c>
      <c r="J385">
        <v>5</v>
      </c>
      <c r="K385">
        <v>34757</v>
      </c>
    </row>
    <row r="386" spans="1:11" x14ac:dyDescent="0.3">
      <c r="A386" t="s">
        <v>1117</v>
      </c>
      <c r="B386" s="72" t="s">
        <v>1118</v>
      </c>
      <c r="C386">
        <v>69</v>
      </c>
      <c r="D386">
        <v>101</v>
      </c>
      <c r="E386">
        <v>136</v>
      </c>
      <c r="F386">
        <v>18</v>
      </c>
      <c r="G386">
        <v>5</v>
      </c>
      <c r="H386">
        <v>0</v>
      </c>
      <c r="I386">
        <v>5</v>
      </c>
      <c r="J386">
        <v>5</v>
      </c>
      <c r="K386">
        <v>29690</v>
      </c>
    </row>
    <row r="387" spans="1:11" x14ac:dyDescent="0.3">
      <c r="A387" t="s">
        <v>1119</v>
      </c>
      <c r="B387" s="72" t="s">
        <v>1120</v>
      </c>
      <c r="C387">
        <v>174</v>
      </c>
      <c r="D387">
        <v>108</v>
      </c>
      <c r="E387">
        <v>263</v>
      </c>
      <c r="F387">
        <v>11</v>
      </c>
      <c r="G387">
        <v>5</v>
      </c>
      <c r="H387">
        <v>0</v>
      </c>
      <c r="I387">
        <v>5</v>
      </c>
      <c r="J387">
        <v>0</v>
      </c>
      <c r="K387">
        <v>30453</v>
      </c>
    </row>
    <row r="388" spans="1:11" x14ac:dyDescent="0.3">
      <c r="A388" t="s">
        <v>1121</v>
      </c>
      <c r="B388" s="72" t="s">
        <v>1122</v>
      </c>
      <c r="C388">
        <v>185</v>
      </c>
      <c r="D388">
        <v>126</v>
      </c>
      <c r="E388">
        <v>285</v>
      </c>
      <c r="F388">
        <v>10</v>
      </c>
      <c r="G388">
        <v>5</v>
      </c>
      <c r="H388">
        <v>0</v>
      </c>
      <c r="I388">
        <v>5</v>
      </c>
      <c r="J388">
        <v>5</v>
      </c>
      <c r="K388">
        <v>23595</v>
      </c>
    </row>
    <row r="389" spans="1:11" x14ac:dyDescent="0.3">
      <c r="A389" t="s">
        <v>1123</v>
      </c>
      <c r="B389" s="72" t="s">
        <v>1124</v>
      </c>
      <c r="C389">
        <v>93</v>
      </c>
      <c r="D389">
        <v>80</v>
      </c>
      <c r="E389">
        <v>140</v>
      </c>
      <c r="F389">
        <v>20</v>
      </c>
      <c r="G389">
        <v>5</v>
      </c>
      <c r="H389">
        <v>0</v>
      </c>
      <c r="I389">
        <v>5</v>
      </c>
      <c r="J389">
        <v>5</v>
      </c>
      <c r="K389">
        <v>10216</v>
      </c>
    </row>
    <row r="390" spans="1:11" x14ac:dyDescent="0.3">
      <c r="A390" t="s">
        <v>1125</v>
      </c>
      <c r="B390" s="72" t="s">
        <v>1126</v>
      </c>
      <c r="C390">
        <v>41</v>
      </c>
      <c r="D390">
        <v>81</v>
      </c>
      <c r="E390">
        <v>65</v>
      </c>
      <c r="F390">
        <v>12</v>
      </c>
      <c r="G390">
        <v>43</v>
      </c>
      <c r="H390">
        <v>5</v>
      </c>
      <c r="I390">
        <v>5</v>
      </c>
      <c r="J390">
        <v>0</v>
      </c>
      <c r="K390">
        <v>10829</v>
      </c>
    </row>
    <row r="391" spans="1:11" x14ac:dyDescent="0.3">
      <c r="A391" t="s">
        <v>1127</v>
      </c>
      <c r="B391" s="72" t="s">
        <v>1128</v>
      </c>
      <c r="C391">
        <v>63</v>
      </c>
      <c r="D391">
        <v>42</v>
      </c>
      <c r="E391">
        <v>89</v>
      </c>
      <c r="F391">
        <v>5</v>
      </c>
      <c r="G391">
        <v>0</v>
      </c>
      <c r="H391">
        <v>0</v>
      </c>
      <c r="I391">
        <v>5</v>
      </c>
      <c r="J391">
        <v>0</v>
      </c>
      <c r="K391">
        <v>11458</v>
      </c>
    </row>
    <row r="392" spans="1:11" x14ac:dyDescent="0.3">
      <c r="A392" t="s">
        <v>1129</v>
      </c>
      <c r="B392" s="72" t="s">
        <v>1130</v>
      </c>
      <c r="C392">
        <v>739</v>
      </c>
      <c r="D392">
        <v>699</v>
      </c>
      <c r="E392">
        <v>1223</v>
      </c>
      <c r="F392">
        <v>53</v>
      </c>
      <c r="G392">
        <v>97</v>
      </c>
      <c r="H392">
        <v>35</v>
      </c>
      <c r="I392">
        <v>21</v>
      </c>
      <c r="J392">
        <v>10</v>
      </c>
      <c r="K392">
        <v>128165</v>
      </c>
    </row>
    <row r="393" spans="1:11" x14ac:dyDescent="0.3">
      <c r="A393" t="s">
        <v>1131</v>
      </c>
      <c r="B393" s="72" t="s">
        <v>1132</v>
      </c>
      <c r="C393">
        <v>20</v>
      </c>
      <c r="D393">
        <v>30</v>
      </c>
      <c r="E393">
        <v>39</v>
      </c>
      <c r="F393">
        <v>11</v>
      </c>
      <c r="G393">
        <v>0</v>
      </c>
      <c r="H393">
        <v>0</v>
      </c>
      <c r="I393">
        <v>0</v>
      </c>
      <c r="J393">
        <v>0</v>
      </c>
      <c r="K393">
        <v>12691</v>
      </c>
    </row>
    <row r="394" spans="1:11" x14ac:dyDescent="0.3">
      <c r="A394" t="s">
        <v>1133</v>
      </c>
      <c r="B394" s="72" t="s">
        <v>1134</v>
      </c>
      <c r="C394">
        <v>101</v>
      </c>
      <c r="D394">
        <v>90</v>
      </c>
      <c r="E394">
        <v>184</v>
      </c>
      <c r="F394">
        <v>5</v>
      </c>
      <c r="G394">
        <v>0</v>
      </c>
      <c r="H394">
        <v>0</v>
      </c>
      <c r="I394">
        <v>0</v>
      </c>
      <c r="J394">
        <v>0</v>
      </c>
      <c r="K394">
        <v>27009</v>
      </c>
    </row>
    <row r="395" spans="1:11" x14ac:dyDescent="0.3">
      <c r="A395" t="s">
        <v>1135</v>
      </c>
      <c r="B395" s="72" t="s">
        <v>1136</v>
      </c>
      <c r="C395">
        <v>27</v>
      </c>
      <c r="D395">
        <v>25</v>
      </c>
      <c r="E395">
        <v>44</v>
      </c>
      <c r="F395">
        <v>5</v>
      </c>
      <c r="G395">
        <v>5</v>
      </c>
      <c r="H395">
        <v>0</v>
      </c>
      <c r="I395">
        <v>0</v>
      </c>
      <c r="J395">
        <v>5</v>
      </c>
      <c r="K395">
        <v>7846</v>
      </c>
    </row>
    <row r="396" spans="1:11" x14ac:dyDescent="0.3">
      <c r="A396" t="s">
        <v>1137</v>
      </c>
      <c r="B396" s="72" t="s">
        <v>1138</v>
      </c>
      <c r="C396">
        <v>96</v>
      </c>
      <c r="D396">
        <v>135</v>
      </c>
      <c r="E396">
        <v>172</v>
      </c>
      <c r="F396">
        <v>38</v>
      </c>
      <c r="G396">
        <v>5</v>
      </c>
      <c r="H396">
        <v>5</v>
      </c>
      <c r="I396">
        <v>5</v>
      </c>
      <c r="J396">
        <v>5</v>
      </c>
      <c r="K396">
        <v>37150</v>
      </c>
    </row>
    <row r="397" spans="1:11" x14ac:dyDescent="0.3">
      <c r="A397" t="s">
        <v>1139</v>
      </c>
      <c r="B397" s="72" t="s">
        <v>1140</v>
      </c>
      <c r="C397">
        <v>102</v>
      </c>
      <c r="D397">
        <v>181</v>
      </c>
      <c r="E397">
        <v>179</v>
      </c>
      <c r="F397">
        <v>73</v>
      </c>
      <c r="G397">
        <v>26</v>
      </c>
      <c r="H397">
        <v>0</v>
      </c>
      <c r="I397">
        <v>0</v>
      </c>
      <c r="J397">
        <v>5</v>
      </c>
      <c r="K397">
        <v>28301</v>
      </c>
    </row>
    <row r="398" spans="1:11" x14ac:dyDescent="0.3">
      <c r="A398" t="s">
        <v>1141</v>
      </c>
      <c r="B398" s="72" t="s">
        <v>1142</v>
      </c>
      <c r="C398">
        <v>280</v>
      </c>
      <c r="D398">
        <v>176</v>
      </c>
      <c r="E398">
        <v>425</v>
      </c>
      <c r="F398">
        <v>5</v>
      </c>
      <c r="G398">
        <v>11</v>
      </c>
      <c r="H398">
        <v>5</v>
      </c>
      <c r="I398">
        <v>5</v>
      </c>
      <c r="J398">
        <v>5</v>
      </c>
      <c r="K398">
        <v>44908</v>
      </c>
    </row>
    <row r="399" spans="1:11" x14ac:dyDescent="0.3">
      <c r="A399" t="s">
        <v>1143</v>
      </c>
      <c r="B399" s="72" t="s">
        <v>1144</v>
      </c>
      <c r="C399">
        <v>642</v>
      </c>
      <c r="D399">
        <v>463</v>
      </c>
      <c r="E399">
        <v>1013</v>
      </c>
      <c r="F399">
        <v>38</v>
      </c>
      <c r="G399">
        <v>16</v>
      </c>
      <c r="H399">
        <v>0</v>
      </c>
      <c r="I399">
        <v>37</v>
      </c>
      <c r="J399">
        <v>5</v>
      </c>
      <c r="K399">
        <v>94905</v>
      </c>
    </row>
    <row r="400" spans="1:11" x14ac:dyDescent="0.3">
      <c r="A400" t="s">
        <v>1145</v>
      </c>
      <c r="B400" s="72" t="s">
        <v>1146</v>
      </c>
      <c r="C400">
        <v>66</v>
      </c>
      <c r="D400">
        <v>51</v>
      </c>
      <c r="E400">
        <v>100</v>
      </c>
      <c r="F400">
        <v>15</v>
      </c>
      <c r="G400">
        <v>0</v>
      </c>
      <c r="H400">
        <v>0</v>
      </c>
      <c r="I400">
        <v>0</v>
      </c>
      <c r="J400">
        <v>5</v>
      </c>
      <c r="K400">
        <v>30369</v>
      </c>
    </row>
    <row r="401" spans="1:11" x14ac:dyDescent="0.3">
      <c r="A401" t="s">
        <v>1147</v>
      </c>
      <c r="B401" s="72" t="s">
        <v>1148</v>
      </c>
      <c r="C401">
        <v>149</v>
      </c>
      <c r="D401">
        <v>57</v>
      </c>
      <c r="E401">
        <v>197</v>
      </c>
      <c r="F401">
        <v>5</v>
      </c>
      <c r="G401">
        <v>0</v>
      </c>
      <c r="H401">
        <v>0</v>
      </c>
      <c r="I401">
        <v>5</v>
      </c>
      <c r="J401">
        <v>5</v>
      </c>
      <c r="K401">
        <v>25478</v>
      </c>
    </row>
    <row r="402" spans="1:11" x14ac:dyDescent="0.3">
      <c r="A402" t="s">
        <v>1149</v>
      </c>
      <c r="B402" s="72" t="s">
        <v>1150</v>
      </c>
      <c r="C402">
        <v>177</v>
      </c>
      <c r="D402">
        <v>349</v>
      </c>
      <c r="E402">
        <v>355</v>
      </c>
      <c r="F402">
        <v>19</v>
      </c>
      <c r="G402">
        <v>83</v>
      </c>
      <c r="H402">
        <v>54</v>
      </c>
      <c r="I402">
        <v>11</v>
      </c>
      <c r="J402">
        <v>5</v>
      </c>
      <c r="K402">
        <v>67263</v>
      </c>
    </row>
    <row r="403" spans="1:11" x14ac:dyDescent="0.3">
      <c r="A403" t="s">
        <v>1151</v>
      </c>
      <c r="B403" s="72" t="s">
        <v>1152</v>
      </c>
      <c r="C403">
        <v>12</v>
      </c>
      <c r="D403">
        <v>20</v>
      </c>
      <c r="E403">
        <v>31</v>
      </c>
      <c r="F403">
        <v>5</v>
      </c>
      <c r="G403">
        <v>0</v>
      </c>
      <c r="H403">
        <v>0</v>
      </c>
      <c r="I403">
        <v>0</v>
      </c>
      <c r="J403">
        <v>0</v>
      </c>
      <c r="K403">
        <v>8527</v>
      </c>
    </row>
    <row r="404" spans="1:11" x14ac:dyDescent="0.3">
      <c r="A404" t="s">
        <v>1153</v>
      </c>
      <c r="B404" s="72" t="s">
        <v>1154</v>
      </c>
      <c r="C404">
        <v>126</v>
      </c>
      <c r="D404">
        <v>146</v>
      </c>
      <c r="E404">
        <v>232</v>
      </c>
      <c r="F404">
        <v>18</v>
      </c>
      <c r="G404">
        <v>11</v>
      </c>
      <c r="H404">
        <v>5</v>
      </c>
      <c r="I404">
        <v>5</v>
      </c>
      <c r="J404">
        <v>0</v>
      </c>
      <c r="K404">
        <v>30807</v>
      </c>
    </row>
    <row r="405" spans="1:11" x14ac:dyDescent="0.3">
      <c r="A405" t="s">
        <v>1155</v>
      </c>
      <c r="B405" s="72" t="s">
        <v>1156</v>
      </c>
      <c r="C405">
        <v>2946</v>
      </c>
      <c r="D405">
        <v>2441</v>
      </c>
      <c r="E405">
        <v>4135</v>
      </c>
      <c r="F405">
        <v>407</v>
      </c>
      <c r="G405">
        <v>552</v>
      </c>
      <c r="H405">
        <v>134</v>
      </c>
      <c r="I405">
        <v>115</v>
      </c>
      <c r="J405">
        <v>40</v>
      </c>
      <c r="K405">
        <v>351163</v>
      </c>
    </row>
    <row r="406" spans="1:11" x14ac:dyDescent="0.3">
      <c r="A406" t="s">
        <v>1157</v>
      </c>
      <c r="B406" s="72" t="s">
        <v>1158</v>
      </c>
      <c r="C406">
        <v>418</v>
      </c>
      <c r="D406">
        <v>318</v>
      </c>
      <c r="E406">
        <v>661</v>
      </c>
      <c r="F406">
        <v>49</v>
      </c>
      <c r="G406">
        <v>15</v>
      </c>
      <c r="H406">
        <v>0</v>
      </c>
      <c r="I406">
        <v>0</v>
      </c>
      <c r="J406">
        <v>15</v>
      </c>
      <c r="K406">
        <v>152846</v>
      </c>
    </row>
    <row r="407" spans="1:11" x14ac:dyDescent="0.3">
      <c r="A407" t="s">
        <v>1159</v>
      </c>
      <c r="B407" s="72" t="s">
        <v>1160</v>
      </c>
      <c r="C407">
        <v>58</v>
      </c>
      <c r="D407">
        <v>84</v>
      </c>
      <c r="E407">
        <v>97</v>
      </c>
      <c r="F407">
        <v>24</v>
      </c>
      <c r="G407">
        <v>13</v>
      </c>
      <c r="H407">
        <v>0</v>
      </c>
      <c r="I407">
        <v>5</v>
      </c>
      <c r="J407">
        <v>0</v>
      </c>
      <c r="K407">
        <v>20163</v>
      </c>
    </row>
    <row r="408" spans="1:11" x14ac:dyDescent="0.3">
      <c r="A408" t="s">
        <v>1161</v>
      </c>
      <c r="B408" s="72" t="s">
        <v>1162</v>
      </c>
      <c r="C408">
        <v>12</v>
      </c>
      <c r="D408">
        <v>27</v>
      </c>
      <c r="E408">
        <v>30</v>
      </c>
      <c r="F408">
        <v>5</v>
      </c>
      <c r="G408">
        <v>5</v>
      </c>
      <c r="H408">
        <v>0</v>
      </c>
      <c r="I408">
        <v>0</v>
      </c>
      <c r="J408">
        <v>0</v>
      </c>
      <c r="K408">
        <v>4796</v>
      </c>
    </row>
    <row r="409" spans="1:11" x14ac:dyDescent="0.3">
      <c r="A409" t="s">
        <v>1163</v>
      </c>
      <c r="B409" s="72" t="s">
        <v>1164</v>
      </c>
      <c r="C409">
        <v>89</v>
      </c>
      <c r="D409">
        <v>121</v>
      </c>
      <c r="E409">
        <v>163</v>
      </c>
      <c r="F409">
        <v>42</v>
      </c>
      <c r="G409">
        <v>0</v>
      </c>
      <c r="H409">
        <v>0</v>
      </c>
      <c r="I409">
        <v>0</v>
      </c>
      <c r="J409">
        <v>0</v>
      </c>
      <c r="K409">
        <v>21569</v>
      </c>
    </row>
    <row r="410" spans="1:11" x14ac:dyDescent="0.3">
      <c r="A410" t="s">
        <v>1165</v>
      </c>
      <c r="B410" s="72" t="s">
        <v>1166</v>
      </c>
      <c r="C410">
        <v>140</v>
      </c>
      <c r="D410">
        <v>138</v>
      </c>
      <c r="E410">
        <v>242</v>
      </c>
      <c r="F410">
        <v>16</v>
      </c>
      <c r="G410">
        <v>0</v>
      </c>
      <c r="H410">
        <v>0</v>
      </c>
      <c r="I410">
        <v>17</v>
      </c>
      <c r="J410">
        <v>5</v>
      </c>
      <c r="K410">
        <v>35133</v>
      </c>
    </row>
    <row r="411" spans="1:11" x14ac:dyDescent="0.3">
      <c r="A411" t="s">
        <v>1167</v>
      </c>
      <c r="B411" s="72" t="s">
        <v>1168</v>
      </c>
      <c r="C411">
        <v>5</v>
      </c>
      <c r="D411">
        <v>0</v>
      </c>
      <c r="E411">
        <v>5</v>
      </c>
      <c r="F411">
        <v>0</v>
      </c>
      <c r="G411">
        <v>0</v>
      </c>
      <c r="H411">
        <v>0</v>
      </c>
      <c r="I411">
        <v>0</v>
      </c>
      <c r="J411">
        <v>0</v>
      </c>
      <c r="K411">
        <v>503</v>
      </c>
    </row>
    <row r="412" spans="1:11" x14ac:dyDescent="0.3">
      <c r="A412" t="s">
        <v>1169</v>
      </c>
      <c r="B412" s="72" t="s">
        <v>1170</v>
      </c>
      <c r="C412">
        <v>580</v>
      </c>
      <c r="D412">
        <v>413</v>
      </c>
      <c r="E412">
        <v>941</v>
      </c>
      <c r="F412">
        <v>15</v>
      </c>
      <c r="G412">
        <v>10</v>
      </c>
      <c r="H412">
        <v>0</v>
      </c>
      <c r="I412">
        <v>10</v>
      </c>
      <c r="J412">
        <v>0</v>
      </c>
      <c r="K412">
        <v>132918</v>
      </c>
    </row>
    <row r="413" spans="1:11" x14ac:dyDescent="0.3">
      <c r="A413" t="s">
        <v>1171</v>
      </c>
      <c r="B413" s="72" t="s">
        <v>1172</v>
      </c>
      <c r="C413">
        <v>176</v>
      </c>
      <c r="D413">
        <v>195</v>
      </c>
      <c r="E413">
        <v>296</v>
      </c>
      <c r="F413">
        <v>11</v>
      </c>
      <c r="G413">
        <v>34</v>
      </c>
      <c r="H413">
        <v>18</v>
      </c>
      <c r="I413">
        <v>5</v>
      </c>
      <c r="J413">
        <v>5</v>
      </c>
      <c r="K413">
        <v>34854</v>
      </c>
    </row>
    <row r="414" spans="1:11" x14ac:dyDescent="0.3">
      <c r="A414" t="s">
        <v>1173</v>
      </c>
      <c r="B414" s="72" t="s">
        <v>1174</v>
      </c>
      <c r="C414">
        <v>583</v>
      </c>
      <c r="D414">
        <v>544</v>
      </c>
      <c r="E414">
        <v>981</v>
      </c>
      <c r="F414">
        <v>98</v>
      </c>
      <c r="G414">
        <v>10</v>
      </c>
      <c r="H414">
        <v>28</v>
      </c>
      <c r="I414">
        <v>20</v>
      </c>
      <c r="J414">
        <v>0</v>
      </c>
      <c r="K414">
        <v>144368</v>
      </c>
    </row>
    <row r="415" spans="1:11" x14ac:dyDescent="0.3">
      <c r="A415" t="s">
        <v>1175</v>
      </c>
      <c r="B415" s="72" t="s">
        <v>1176</v>
      </c>
      <c r="C415">
        <v>18</v>
      </c>
      <c r="D415">
        <v>20</v>
      </c>
      <c r="E415">
        <v>36</v>
      </c>
      <c r="F415">
        <v>5</v>
      </c>
      <c r="G415">
        <v>0</v>
      </c>
      <c r="H415">
        <v>0</v>
      </c>
      <c r="I415">
        <v>0</v>
      </c>
      <c r="J415">
        <v>0</v>
      </c>
      <c r="K415">
        <v>12592</v>
      </c>
    </row>
    <row r="416" spans="1:11" x14ac:dyDescent="0.3">
      <c r="A416" t="s">
        <v>1177</v>
      </c>
      <c r="B416" s="72" t="s">
        <v>1178</v>
      </c>
      <c r="C416">
        <v>942</v>
      </c>
      <c r="D416">
        <v>803</v>
      </c>
      <c r="E416">
        <v>1483</v>
      </c>
      <c r="F416">
        <v>99</v>
      </c>
      <c r="G416">
        <v>127</v>
      </c>
      <c r="H416">
        <v>10</v>
      </c>
      <c r="I416">
        <v>20</v>
      </c>
      <c r="J416">
        <v>10</v>
      </c>
      <c r="K416">
        <v>156175</v>
      </c>
    </row>
    <row r="417" spans="1:11" x14ac:dyDescent="0.3">
      <c r="A417" t="s">
        <v>1179</v>
      </c>
      <c r="B417" s="72" t="s">
        <v>1180</v>
      </c>
      <c r="C417">
        <v>632</v>
      </c>
      <c r="D417">
        <v>359</v>
      </c>
      <c r="E417">
        <v>905</v>
      </c>
      <c r="F417">
        <v>23</v>
      </c>
      <c r="G417">
        <v>38</v>
      </c>
      <c r="H417">
        <v>5</v>
      </c>
      <c r="I417">
        <v>15</v>
      </c>
      <c r="J417">
        <v>10</v>
      </c>
      <c r="K417">
        <v>103428</v>
      </c>
    </row>
    <row r="418" spans="1:11" x14ac:dyDescent="0.3">
      <c r="A418" t="s">
        <v>1181</v>
      </c>
      <c r="B418" s="72" t="s">
        <v>1182</v>
      </c>
      <c r="C418">
        <v>5</v>
      </c>
      <c r="D418">
        <v>11</v>
      </c>
      <c r="E418">
        <v>15</v>
      </c>
      <c r="F418">
        <v>5</v>
      </c>
      <c r="G418">
        <v>0</v>
      </c>
      <c r="H418">
        <v>0</v>
      </c>
      <c r="I418">
        <v>5</v>
      </c>
      <c r="J418">
        <v>0</v>
      </c>
      <c r="K418">
        <v>2599</v>
      </c>
    </row>
    <row r="419" spans="1:11" x14ac:dyDescent="0.3">
      <c r="A419" t="s">
        <v>1183</v>
      </c>
      <c r="B419" s="72" t="s">
        <v>1184</v>
      </c>
      <c r="C419">
        <v>56</v>
      </c>
      <c r="D419">
        <v>17</v>
      </c>
      <c r="E419">
        <v>67</v>
      </c>
      <c r="F419">
        <v>5</v>
      </c>
      <c r="G419">
        <v>0</v>
      </c>
      <c r="H419">
        <v>0</v>
      </c>
      <c r="I419">
        <v>0</v>
      </c>
      <c r="J419">
        <v>5</v>
      </c>
      <c r="K419">
        <v>18782</v>
      </c>
    </row>
    <row r="420" spans="1:11" x14ac:dyDescent="0.3">
      <c r="A420" t="s">
        <v>1185</v>
      </c>
      <c r="B420" s="72" t="s">
        <v>1186</v>
      </c>
      <c r="C420">
        <v>584</v>
      </c>
      <c r="D420">
        <v>486</v>
      </c>
      <c r="E420">
        <v>870</v>
      </c>
      <c r="F420">
        <v>66</v>
      </c>
      <c r="G420">
        <v>73</v>
      </c>
      <c r="H420">
        <v>29</v>
      </c>
      <c r="I420">
        <v>30</v>
      </c>
      <c r="J420">
        <v>5</v>
      </c>
      <c r="K420">
        <v>75068</v>
      </c>
    </row>
    <row r="421" spans="1:11" x14ac:dyDescent="0.3">
      <c r="A421" t="s">
        <v>1187</v>
      </c>
      <c r="B421" s="72" t="s">
        <v>1188</v>
      </c>
      <c r="C421">
        <v>5</v>
      </c>
      <c r="D421">
        <v>5</v>
      </c>
      <c r="E421">
        <v>12</v>
      </c>
      <c r="F421">
        <v>5</v>
      </c>
      <c r="G421">
        <v>0</v>
      </c>
      <c r="H421">
        <v>0</v>
      </c>
      <c r="I421">
        <v>0</v>
      </c>
      <c r="J421">
        <v>0</v>
      </c>
      <c r="K421">
        <v>2075</v>
      </c>
    </row>
    <row r="422" spans="1:11" x14ac:dyDescent="0.3">
      <c r="A422" t="s">
        <v>1189</v>
      </c>
      <c r="B422" s="72" t="s">
        <v>1190</v>
      </c>
      <c r="C422">
        <v>464</v>
      </c>
      <c r="D422">
        <v>320</v>
      </c>
      <c r="E422">
        <v>694</v>
      </c>
      <c r="F422">
        <v>40</v>
      </c>
      <c r="G422">
        <v>28</v>
      </c>
      <c r="H422">
        <v>5</v>
      </c>
      <c r="I422">
        <v>10</v>
      </c>
      <c r="J422">
        <v>10</v>
      </c>
      <c r="K422">
        <v>82002</v>
      </c>
    </row>
    <row r="423" spans="1:11" x14ac:dyDescent="0.3">
      <c r="A423" t="s">
        <v>1191</v>
      </c>
      <c r="B423" s="72" t="s">
        <v>1192</v>
      </c>
      <c r="C423">
        <v>346</v>
      </c>
      <c r="D423">
        <v>297</v>
      </c>
      <c r="E423">
        <v>554</v>
      </c>
      <c r="F423">
        <v>50</v>
      </c>
      <c r="G423">
        <v>15</v>
      </c>
      <c r="H423">
        <v>0</v>
      </c>
      <c r="I423">
        <v>5</v>
      </c>
      <c r="J423">
        <v>20</v>
      </c>
      <c r="K423">
        <v>81820</v>
      </c>
    </row>
    <row r="424" spans="1:11" x14ac:dyDescent="0.3">
      <c r="A424" t="s">
        <v>1193</v>
      </c>
      <c r="B424" s="72" t="s">
        <v>1194</v>
      </c>
      <c r="C424">
        <v>45</v>
      </c>
      <c r="D424">
        <v>43</v>
      </c>
      <c r="E424">
        <v>74</v>
      </c>
      <c r="F424">
        <v>11</v>
      </c>
      <c r="G424">
        <v>5</v>
      </c>
      <c r="H424">
        <v>0</v>
      </c>
      <c r="I424">
        <v>5</v>
      </c>
      <c r="J424">
        <v>0</v>
      </c>
      <c r="K424">
        <v>24464</v>
      </c>
    </row>
    <row r="425" spans="1:11" x14ac:dyDescent="0.3">
      <c r="A425" t="s">
        <v>1195</v>
      </c>
      <c r="B425" s="72" t="s">
        <v>1196</v>
      </c>
      <c r="C425">
        <v>215</v>
      </c>
      <c r="D425">
        <v>264</v>
      </c>
      <c r="E425">
        <v>322</v>
      </c>
      <c r="F425">
        <v>123</v>
      </c>
      <c r="G425">
        <v>21</v>
      </c>
      <c r="H425">
        <v>0</v>
      </c>
      <c r="I425">
        <v>5</v>
      </c>
      <c r="J425">
        <v>5</v>
      </c>
      <c r="K425">
        <v>31714</v>
      </c>
    </row>
    <row r="426" spans="1:11" x14ac:dyDescent="0.3">
      <c r="A426" t="s">
        <v>1197</v>
      </c>
      <c r="B426" s="72" t="s">
        <v>1198</v>
      </c>
      <c r="C426">
        <v>18219</v>
      </c>
      <c r="D426">
        <v>18252</v>
      </c>
      <c r="E426">
        <v>29677</v>
      </c>
      <c r="F426">
        <v>3204</v>
      </c>
      <c r="G426">
        <v>2369</v>
      </c>
      <c r="H426">
        <v>410</v>
      </c>
      <c r="I426">
        <v>1036</v>
      </c>
      <c r="J426">
        <v>508</v>
      </c>
      <c r="K426">
        <v>3701560</v>
      </c>
    </row>
    <row r="427" spans="1:11" x14ac:dyDescent="0.3">
      <c r="A427" t="s">
        <v>1199</v>
      </c>
      <c r="B427" s="72" t="s">
        <v>1200</v>
      </c>
      <c r="C427">
        <v>263</v>
      </c>
      <c r="D427">
        <v>476</v>
      </c>
      <c r="E427">
        <v>494</v>
      </c>
      <c r="F427">
        <v>21</v>
      </c>
      <c r="G427">
        <v>212</v>
      </c>
      <c r="H427">
        <v>5</v>
      </c>
      <c r="I427">
        <v>5</v>
      </c>
      <c r="J427">
        <v>5</v>
      </c>
      <c r="K427">
        <v>75067</v>
      </c>
    </row>
    <row r="428" spans="1:11" x14ac:dyDescent="0.3">
      <c r="A428" t="s">
        <v>1201</v>
      </c>
      <c r="B428" s="72" t="s">
        <v>1202</v>
      </c>
      <c r="C428">
        <v>333</v>
      </c>
      <c r="D428">
        <v>371</v>
      </c>
      <c r="E428">
        <v>524</v>
      </c>
      <c r="F428">
        <v>31</v>
      </c>
      <c r="G428">
        <v>36</v>
      </c>
      <c r="H428">
        <v>84</v>
      </c>
      <c r="I428">
        <v>20</v>
      </c>
      <c r="J428">
        <v>5</v>
      </c>
      <c r="K428">
        <v>80461</v>
      </c>
    </row>
    <row r="429" spans="1:11" x14ac:dyDescent="0.3">
      <c r="A429" t="s">
        <v>1203</v>
      </c>
      <c r="B429" s="72" t="s">
        <v>1204</v>
      </c>
      <c r="C429">
        <v>421</v>
      </c>
      <c r="D429">
        <v>500</v>
      </c>
      <c r="E429">
        <v>724</v>
      </c>
      <c r="F429">
        <v>101</v>
      </c>
      <c r="G429">
        <v>73</v>
      </c>
      <c r="H429">
        <v>5</v>
      </c>
      <c r="I429">
        <v>10</v>
      </c>
      <c r="J429">
        <v>5</v>
      </c>
      <c r="K429">
        <v>107187</v>
      </c>
    </row>
    <row r="430" spans="1:11" x14ac:dyDescent="0.3">
      <c r="A430" t="s">
        <v>1205</v>
      </c>
      <c r="B430" s="72" t="s">
        <v>1206</v>
      </c>
      <c r="C430">
        <v>399</v>
      </c>
      <c r="D430">
        <v>723</v>
      </c>
      <c r="E430">
        <v>777</v>
      </c>
      <c r="F430">
        <v>115</v>
      </c>
      <c r="G430">
        <v>127</v>
      </c>
      <c r="H430">
        <v>53</v>
      </c>
      <c r="I430">
        <v>25</v>
      </c>
      <c r="J430">
        <v>15</v>
      </c>
      <c r="K430">
        <v>124955</v>
      </c>
    </row>
    <row r="431" spans="1:11" x14ac:dyDescent="0.3">
      <c r="A431" t="s">
        <v>1207</v>
      </c>
      <c r="B431" s="72" t="s">
        <v>1208</v>
      </c>
      <c r="C431">
        <v>378</v>
      </c>
      <c r="D431">
        <v>465</v>
      </c>
      <c r="E431">
        <v>629</v>
      </c>
      <c r="F431">
        <v>179</v>
      </c>
      <c r="G431">
        <v>5</v>
      </c>
      <c r="H431">
        <v>14</v>
      </c>
      <c r="I431">
        <v>10</v>
      </c>
      <c r="J431">
        <v>10</v>
      </c>
      <c r="K431">
        <v>83190</v>
      </c>
    </row>
    <row r="432" spans="1:11" x14ac:dyDescent="0.3">
      <c r="A432" t="s">
        <v>1209</v>
      </c>
      <c r="B432" s="72" t="s">
        <v>1210</v>
      </c>
      <c r="C432">
        <v>32</v>
      </c>
      <c r="D432">
        <v>20</v>
      </c>
      <c r="E432">
        <v>46</v>
      </c>
      <c r="F432">
        <v>5</v>
      </c>
      <c r="G432">
        <v>0</v>
      </c>
      <c r="H432">
        <v>0</v>
      </c>
      <c r="I432">
        <v>5</v>
      </c>
      <c r="J432">
        <v>0</v>
      </c>
      <c r="K432">
        <v>3003</v>
      </c>
    </row>
    <row r="433" spans="1:11" x14ac:dyDescent="0.3">
      <c r="A433" t="s">
        <v>1211</v>
      </c>
      <c r="B433" s="72" t="s">
        <v>1212</v>
      </c>
      <c r="C433">
        <v>864</v>
      </c>
      <c r="D433">
        <v>939</v>
      </c>
      <c r="E433">
        <v>1507</v>
      </c>
      <c r="F433">
        <v>98</v>
      </c>
      <c r="G433">
        <v>102</v>
      </c>
      <c r="H433">
        <v>5</v>
      </c>
      <c r="I433">
        <v>82</v>
      </c>
      <c r="J433">
        <v>15</v>
      </c>
      <c r="K433">
        <v>138524</v>
      </c>
    </row>
    <row r="434" spans="1:11" x14ac:dyDescent="0.3">
      <c r="A434" t="s">
        <v>1213</v>
      </c>
      <c r="B434" s="72" t="s">
        <v>1214</v>
      </c>
      <c r="C434">
        <v>5</v>
      </c>
      <c r="D434">
        <v>29</v>
      </c>
      <c r="E434">
        <v>30</v>
      </c>
      <c r="F434">
        <v>0</v>
      </c>
      <c r="G434">
        <v>5</v>
      </c>
      <c r="H434">
        <v>5</v>
      </c>
      <c r="I434">
        <v>0</v>
      </c>
      <c r="J434">
        <v>0</v>
      </c>
      <c r="K434">
        <v>5886</v>
      </c>
    </row>
    <row r="435" spans="1:11" x14ac:dyDescent="0.3">
      <c r="A435" t="s">
        <v>1215</v>
      </c>
      <c r="B435" s="72" t="s">
        <v>1216</v>
      </c>
      <c r="C435">
        <v>1039</v>
      </c>
      <c r="D435">
        <v>973</v>
      </c>
      <c r="E435">
        <v>1562</v>
      </c>
      <c r="F435">
        <v>169</v>
      </c>
      <c r="G435">
        <v>184</v>
      </c>
      <c r="H435">
        <v>33</v>
      </c>
      <c r="I435">
        <v>47</v>
      </c>
      <c r="J435">
        <v>10</v>
      </c>
      <c r="K435">
        <v>154277</v>
      </c>
    </row>
    <row r="436" spans="1:11" x14ac:dyDescent="0.3">
      <c r="A436" t="s">
        <v>1217</v>
      </c>
      <c r="B436" s="72" t="s">
        <v>1218</v>
      </c>
      <c r="C436">
        <v>601</v>
      </c>
      <c r="D436">
        <v>547</v>
      </c>
      <c r="E436">
        <v>914</v>
      </c>
      <c r="F436">
        <v>59</v>
      </c>
      <c r="G436">
        <v>93</v>
      </c>
      <c r="H436">
        <v>53</v>
      </c>
      <c r="I436">
        <v>15</v>
      </c>
      <c r="J436">
        <v>15</v>
      </c>
      <c r="K436">
        <v>120016</v>
      </c>
    </row>
    <row r="437" spans="1:11" x14ac:dyDescent="0.3">
      <c r="A437" t="s">
        <v>1219</v>
      </c>
      <c r="B437" s="72" t="s">
        <v>1220</v>
      </c>
      <c r="C437">
        <v>131</v>
      </c>
      <c r="D437">
        <v>164</v>
      </c>
      <c r="E437">
        <v>251</v>
      </c>
      <c r="F437">
        <v>5</v>
      </c>
      <c r="G437">
        <v>27</v>
      </c>
      <c r="H437">
        <v>5</v>
      </c>
      <c r="I437">
        <v>5</v>
      </c>
      <c r="J437">
        <v>0</v>
      </c>
      <c r="K437">
        <v>43531</v>
      </c>
    </row>
    <row r="438" spans="1:11" x14ac:dyDescent="0.3">
      <c r="A438" t="s">
        <v>1221</v>
      </c>
      <c r="B438" s="72" t="s">
        <v>1222</v>
      </c>
      <c r="C438">
        <v>256</v>
      </c>
      <c r="D438">
        <v>287</v>
      </c>
      <c r="E438">
        <v>415</v>
      </c>
      <c r="F438">
        <v>83</v>
      </c>
      <c r="G438">
        <v>27</v>
      </c>
      <c r="H438">
        <v>15</v>
      </c>
      <c r="I438">
        <v>10</v>
      </c>
      <c r="J438">
        <v>10</v>
      </c>
      <c r="K438">
        <v>89906</v>
      </c>
    </row>
    <row r="439" spans="1:11" x14ac:dyDescent="0.3">
      <c r="A439" t="s">
        <v>1223</v>
      </c>
      <c r="B439" s="72" t="s">
        <v>1224</v>
      </c>
      <c r="C439">
        <v>154</v>
      </c>
      <c r="D439">
        <v>119</v>
      </c>
      <c r="E439">
        <v>236</v>
      </c>
      <c r="F439">
        <v>20</v>
      </c>
      <c r="G439">
        <v>5</v>
      </c>
      <c r="H439">
        <v>5</v>
      </c>
      <c r="I439">
        <v>5</v>
      </c>
      <c r="J439">
        <v>5</v>
      </c>
      <c r="K439">
        <v>28394</v>
      </c>
    </row>
    <row r="440" spans="1:11" x14ac:dyDescent="0.3">
      <c r="A440" t="s">
        <v>1225</v>
      </c>
      <c r="B440" s="72" t="s">
        <v>1226</v>
      </c>
      <c r="C440">
        <v>71</v>
      </c>
      <c r="D440">
        <v>40</v>
      </c>
      <c r="E440">
        <v>99</v>
      </c>
      <c r="F440">
        <v>5</v>
      </c>
      <c r="G440">
        <v>0</v>
      </c>
      <c r="H440">
        <v>0</v>
      </c>
      <c r="I440">
        <v>5</v>
      </c>
      <c r="J440">
        <v>0</v>
      </c>
      <c r="K440">
        <v>10493</v>
      </c>
    </row>
    <row r="441" spans="1:11" x14ac:dyDescent="0.3">
      <c r="A441" t="s">
        <v>1227</v>
      </c>
      <c r="B441" s="72" t="s">
        <v>1228</v>
      </c>
      <c r="C441">
        <v>402</v>
      </c>
      <c r="D441">
        <v>422</v>
      </c>
      <c r="E441">
        <v>707</v>
      </c>
      <c r="F441">
        <v>53</v>
      </c>
      <c r="G441">
        <v>53</v>
      </c>
      <c r="H441">
        <v>0</v>
      </c>
      <c r="I441">
        <v>5</v>
      </c>
      <c r="J441">
        <v>5</v>
      </c>
      <c r="K441">
        <v>93024</v>
      </c>
    </row>
    <row r="442" spans="1:11" x14ac:dyDescent="0.3">
      <c r="A442" t="s">
        <v>1229</v>
      </c>
      <c r="B442" s="72" t="s">
        <v>1230</v>
      </c>
      <c r="C442">
        <v>18</v>
      </c>
      <c r="D442">
        <v>29</v>
      </c>
      <c r="E442">
        <v>34</v>
      </c>
      <c r="F442">
        <v>13</v>
      </c>
      <c r="G442">
        <v>0</v>
      </c>
      <c r="H442">
        <v>0</v>
      </c>
      <c r="I442">
        <v>0</v>
      </c>
      <c r="J442">
        <v>0</v>
      </c>
      <c r="K442">
        <v>7104</v>
      </c>
    </row>
    <row r="443" spans="1:11" x14ac:dyDescent="0.3">
      <c r="A443" t="s">
        <v>1231</v>
      </c>
      <c r="B443" s="72" t="s">
        <v>1232</v>
      </c>
      <c r="C443">
        <v>603</v>
      </c>
      <c r="D443">
        <v>810</v>
      </c>
      <c r="E443">
        <v>1063</v>
      </c>
      <c r="F443">
        <v>66</v>
      </c>
      <c r="G443">
        <v>175</v>
      </c>
      <c r="H443">
        <v>56</v>
      </c>
      <c r="I443">
        <v>42</v>
      </c>
      <c r="J443">
        <v>15</v>
      </c>
      <c r="K443">
        <v>107721</v>
      </c>
    </row>
    <row r="444" spans="1:11" x14ac:dyDescent="0.3">
      <c r="A444" t="s">
        <v>1233</v>
      </c>
      <c r="B444" s="72" t="s">
        <v>1234</v>
      </c>
      <c r="C444">
        <v>283</v>
      </c>
      <c r="D444">
        <v>239</v>
      </c>
      <c r="E444">
        <v>437</v>
      </c>
      <c r="F444">
        <v>67</v>
      </c>
      <c r="G444">
        <v>5</v>
      </c>
      <c r="H444">
        <v>0</v>
      </c>
      <c r="I444">
        <v>10</v>
      </c>
      <c r="J444">
        <v>5</v>
      </c>
      <c r="K444">
        <v>53666</v>
      </c>
    </row>
    <row r="445" spans="1:11" x14ac:dyDescent="0.3">
      <c r="A445" t="s">
        <v>1235</v>
      </c>
      <c r="B445" s="72" t="s">
        <v>1236</v>
      </c>
      <c r="C445">
        <v>342</v>
      </c>
      <c r="D445">
        <v>430</v>
      </c>
      <c r="E445">
        <v>687</v>
      </c>
      <c r="F445">
        <v>32</v>
      </c>
      <c r="G445">
        <v>38</v>
      </c>
      <c r="H445">
        <v>0</v>
      </c>
      <c r="I445">
        <v>12</v>
      </c>
      <c r="J445">
        <v>5</v>
      </c>
      <c r="K445">
        <v>90833</v>
      </c>
    </row>
    <row r="446" spans="1:11" x14ac:dyDescent="0.3">
      <c r="A446" t="s">
        <v>1237</v>
      </c>
      <c r="B446" s="72" t="s">
        <v>1238</v>
      </c>
      <c r="C446">
        <v>35</v>
      </c>
      <c r="D446">
        <v>15</v>
      </c>
      <c r="E446">
        <v>45</v>
      </c>
      <c r="F446">
        <v>5</v>
      </c>
      <c r="G446">
        <v>0</v>
      </c>
      <c r="H446">
        <v>0</v>
      </c>
      <c r="I446">
        <v>5</v>
      </c>
      <c r="J446">
        <v>0</v>
      </c>
      <c r="K446">
        <v>2865</v>
      </c>
    </row>
    <row r="447" spans="1:11" x14ac:dyDescent="0.3">
      <c r="A447" t="s">
        <v>1239</v>
      </c>
      <c r="B447" s="72" t="s">
        <v>1240</v>
      </c>
      <c r="C447">
        <v>27</v>
      </c>
      <c r="D447">
        <v>18</v>
      </c>
      <c r="E447">
        <v>41</v>
      </c>
      <c r="F447">
        <v>5</v>
      </c>
      <c r="G447">
        <v>0</v>
      </c>
      <c r="H447">
        <v>0</v>
      </c>
      <c r="I447">
        <v>0</v>
      </c>
      <c r="J447">
        <v>5</v>
      </c>
      <c r="K447">
        <v>4924</v>
      </c>
    </row>
    <row r="448" spans="1:11" x14ac:dyDescent="0.3">
      <c r="A448" t="s">
        <v>1241</v>
      </c>
      <c r="B448" s="72" t="s">
        <v>1242</v>
      </c>
      <c r="C448">
        <v>756</v>
      </c>
      <c r="D448">
        <v>972</v>
      </c>
      <c r="E448">
        <v>1332</v>
      </c>
      <c r="F448">
        <v>183</v>
      </c>
      <c r="G448">
        <v>163</v>
      </c>
      <c r="H448">
        <v>0</v>
      </c>
      <c r="I448">
        <v>20</v>
      </c>
      <c r="J448">
        <v>20</v>
      </c>
      <c r="K448">
        <v>117991</v>
      </c>
    </row>
    <row r="449" spans="1:11" x14ac:dyDescent="0.3">
      <c r="A449" t="s">
        <v>1243</v>
      </c>
      <c r="B449" s="72" t="s">
        <v>1244</v>
      </c>
      <c r="C449">
        <v>158</v>
      </c>
      <c r="D449">
        <v>121</v>
      </c>
      <c r="E449">
        <v>263</v>
      </c>
      <c r="F449">
        <v>5</v>
      </c>
      <c r="G449">
        <v>5</v>
      </c>
      <c r="H449">
        <v>0</v>
      </c>
      <c r="I449">
        <v>5</v>
      </c>
      <c r="J449">
        <v>0</v>
      </c>
      <c r="K449">
        <v>34034</v>
      </c>
    </row>
    <row r="450" spans="1:11" x14ac:dyDescent="0.3">
      <c r="A450" t="s">
        <v>1245</v>
      </c>
      <c r="B450" s="72" t="s">
        <v>1246</v>
      </c>
      <c r="C450">
        <v>31</v>
      </c>
      <c r="D450">
        <v>21</v>
      </c>
      <c r="E450">
        <v>48</v>
      </c>
      <c r="F450">
        <v>5</v>
      </c>
      <c r="G450">
        <v>0</v>
      </c>
      <c r="H450">
        <v>0</v>
      </c>
      <c r="I450">
        <v>0</v>
      </c>
      <c r="J450">
        <v>0</v>
      </c>
      <c r="K450">
        <v>6040</v>
      </c>
    </row>
    <row r="451" spans="1:11" x14ac:dyDescent="0.3">
      <c r="A451" t="s">
        <v>1247</v>
      </c>
      <c r="B451" s="72" t="s">
        <v>1248</v>
      </c>
      <c r="C451">
        <v>70</v>
      </c>
      <c r="D451">
        <v>71</v>
      </c>
      <c r="E451">
        <v>111</v>
      </c>
      <c r="F451">
        <v>21</v>
      </c>
      <c r="G451">
        <v>5</v>
      </c>
      <c r="H451">
        <v>0</v>
      </c>
      <c r="I451">
        <v>5</v>
      </c>
      <c r="J451">
        <v>5</v>
      </c>
      <c r="K451">
        <v>13731</v>
      </c>
    </row>
    <row r="452" spans="1:11" x14ac:dyDescent="0.3">
      <c r="A452" t="s">
        <v>1249</v>
      </c>
      <c r="B452" s="72" t="s">
        <v>1250</v>
      </c>
      <c r="C452">
        <v>64</v>
      </c>
      <c r="D452">
        <v>54</v>
      </c>
      <c r="E452">
        <v>94</v>
      </c>
      <c r="F452">
        <v>23</v>
      </c>
      <c r="G452">
        <v>0</v>
      </c>
      <c r="H452">
        <v>0</v>
      </c>
      <c r="I452">
        <v>0</v>
      </c>
      <c r="J452">
        <v>5</v>
      </c>
      <c r="K452">
        <v>8460</v>
      </c>
    </row>
    <row r="453" spans="1:11" x14ac:dyDescent="0.3">
      <c r="A453" t="s">
        <v>1251</v>
      </c>
      <c r="B453" s="72" t="s">
        <v>1252</v>
      </c>
      <c r="C453">
        <v>109</v>
      </c>
      <c r="D453">
        <v>146</v>
      </c>
      <c r="E453">
        <v>197</v>
      </c>
      <c r="F453">
        <v>21</v>
      </c>
      <c r="G453">
        <v>32</v>
      </c>
      <c r="H453">
        <v>5</v>
      </c>
      <c r="I453">
        <v>5</v>
      </c>
      <c r="J453">
        <v>5</v>
      </c>
      <c r="K453">
        <v>36104</v>
      </c>
    </row>
    <row r="454" spans="1:11" x14ac:dyDescent="0.3">
      <c r="A454" t="s">
        <v>1253</v>
      </c>
      <c r="B454" s="72" t="s">
        <v>1254</v>
      </c>
      <c r="C454">
        <v>47</v>
      </c>
      <c r="D454">
        <v>28</v>
      </c>
      <c r="E454">
        <v>68</v>
      </c>
      <c r="F454">
        <v>5</v>
      </c>
      <c r="G454">
        <v>5</v>
      </c>
      <c r="H454">
        <v>0</v>
      </c>
      <c r="I454">
        <v>0</v>
      </c>
      <c r="J454">
        <v>0</v>
      </c>
      <c r="K454">
        <v>10549</v>
      </c>
    </row>
    <row r="455" spans="1:11" x14ac:dyDescent="0.3">
      <c r="A455" t="s">
        <v>1255</v>
      </c>
      <c r="B455" s="72" t="s">
        <v>1256</v>
      </c>
      <c r="C455">
        <v>55</v>
      </c>
      <c r="D455">
        <v>58</v>
      </c>
      <c r="E455">
        <v>98</v>
      </c>
      <c r="F455">
        <v>5</v>
      </c>
      <c r="G455">
        <v>5</v>
      </c>
      <c r="H455">
        <v>0</v>
      </c>
      <c r="I455">
        <v>5</v>
      </c>
      <c r="J455">
        <v>5</v>
      </c>
      <c r="K455">
        <v>10466</v>
      </c>
    </row>
    <row r="456" spans="1:11" x14ac:dyDescent="0.3">
      <c r="A456" t="s">
        <v>1257</v>
      </c>
      <c r="B456" s="72" t="s">
        <v>1258</v>
      </c>
      <c r="C456">
        <v>407</v>
      </c>
      <c r="D456">
        <v>373</v>
      </c>
      <c r="E456">
        <v>660</v>
      </c>
      <c r="F456">
        <v>61</v>
      </c>
      <c r="G456">
        <v>18</v>
      </c>
      <c r="H456">
        <v>33</v>
      </c>
      <c r="I456">
        <v>10</v>
      </c>
      <c r="J456">
        <v>10</v>
      </c>
      <c r="K456">
        <v>64651</v>
      </c>
    </row>
    <row r="457" spans="1:11" x14ac:dyDescent="0.3">
      <c r="A457" t="s">
        <v>1259</v>
      </c>
      <c r="B457" s="72" t="s">
        <v>1260</v>
      </c>
      <c r="C457">
        <v>34</v>
      </c>
      <c r="D457">
        <v>101</v>
      </c>
      <c r="E457">
        <v>68</v>
      </c>
      <c r="F457">
        <v>18</v>
      </c>
      <c r="G457">
        <v>46</v>
      </c>
      <c r="H457">
        <v>0</v>
      </c>
      <c r="I457">
        <v>5</v>
      </c>
      <c r="J457">
        <v>5</v>
      </c>
      <c r="K457">
        <v>27871</v>
      </c>
    </row>
    <row r="458" spans="1:11" x14ac:dyDescent="0.3">
      <c r="A458" t="s">
        <v>1261</v>
      </c>
      <c r="B458" s="72" t="s">
        <v>1262</v>
      </c>
      <c r="C458">
        <v>209</v>
      </c>
      <c r="D458">
        <v>238</v>
      </c>
      <c r="E458">
        <v>406</v>
      </c>
      <c r="F458">
        <v>10</v>
      </c>
      <c r="G458">
        <v>5</v>
      </c>
      <c r="H458">
        <v>15</v>
      </c>
      <c r="I458">
        <v>10</v>
      </c>
      <c r="J458">
        <v>0</v>
      </c>
      <c r="K458">
        <v>70674</v>
      </c>
    </row>
    <row r="459" spans="1:11" x14ac:dyDescent="0.3">
      <c r="A459" t="s">
        <v>1263</v>
      </c>
      <c r="B459" s="72" t="s">
        <v>1264</v>
      </c>
      <c r="C459">
        <v>5</v>
      </c>
      <c r="D459">
        <v>5</v>
      </c>
      <c r="E459">
        <v>5</v>
      </c>
      <c r="F459">
        <v>0</v>
      </c>
      <c r="G459">
        <v>0</v>
      </c>
      <c r="H459">
        <v>0</v>
      </c>
      <c r="I459">
        <v>0</v>
      </c>
      <c r="J459">
        <v>0</v>
      </c>
      <c r="K459">
        <v>3070</v>
      </c>
    </row>
    <row r="460" spans="1:11" x14ac:dyDescent="0.3">
      <c r="A460" t="s">
        <v>1265</v>
      </c>
      <c r="B460" s="72" t="s">
        <v>1266</v>
      </c>
      <c r="C460">
        <v>61</v>
      </c>
      <c r="D460">
        <v>97</v>
      </c>
      <c r="E460">
        <v>97</v>
      </c>
      <c r="F460">
        <v>59</v>
      </c>
      <c r="G460">
        <v>0</v>
      </c>
      <c r="H460">
        <v>0</v>
      </c>
      <c r="I460">
        <v>5</v>
      </c>
      <c r="J460">
        <v>5</v>
      </c>
      <c r="K460">
        <v>9468</v>
      </c>
    </row>
    <row r="461" spans="1:11" x14ac:dyDescent="0.3">
      <c r="A461" t="s">
        <v>1267</v>
      </c>
      <c r="B461" s="72" t="s">
        <v>1268</v>
      </c>
      <c r="C461">
        <v>417</v>
      </c>
      <c r="D461">
        <v>453</v>
      </c>
      <c r="E461">
        <v>650</v>
      </c>
      <c r="F461">
        <v>135</v>
      </c>
      <c r="G461">
        <v>47</v>
      </c>
      <c r="H461">
        <v>24</v>
      </c>
      <c r="I461">
        <v>10</v>
      </c>
      <c r="J461">
        <v>10</v>
      </c>
      <c r="K461">
        <v>78462</v>
      </c>
    </row>
    <row r="462" spans="1:11" x14ac:dyDescent="0.3">
      <c r="A462" t="s">
        <v>1269</v>
      </c>
      <c r="B462" s="72" t="s">
        <v>1270</v>
      </c>
      <c r="C462">
        <v>188</v>
      </c>
      <c r="D462">
        <v>267</v>
      </c>
      <c r="E462">
        <v>351</v>
      </c>
      <c r="F462">
        <v>28</v>
      </c>
      <c r="G462">
        <v>17</v>
      </c>
      <c r="H462">
        <v>44</v>
      </c>
      <c r="I462">
        <v>14</v>
      </c>
      <c r="J462">
        <v>5</v>
      </c>
      <c r="K462">
        <v>55070</v>
      </c>
    </row>
    <row r="463" spans="1:11" x14ac:dyDescent="0.3">
      <c r="A463" t="s">
        <v>1271</v>
      </c>
      <c r="B463" s="72" t="s">
        <v>1272</v>
      </c>
      <c r="C463">
        <v>70</v>
      </c>
      <c r="D463">
        <v>98</v>
      </c>
      <c r="E463">
        <v>139</v>
      </c>
      <c r="F463">
        <v>24</v>
      </c>
      <c r="G463">
        <v>0</v>
      </c>
      <c r="H463">
        <v>5</v>
      </c>
      <c r="I463">
        <v>5</v>
      </c>
      <c r="J463">
        <v>5</v>
      </c>
      <c r="K463">
        <v>25791</v>
      </c>
    </row>
    <row r="464" spans="1:11" x14ac:dyDescent="0.3">
      <c r="A464" t="s">
        <v>1273</v>
      </c>
      <c r="B464" s="72" t="s">
        <v>1274</v>
      </c>
      <c r="C464">
        <v>1623</v>
      </c>
      <c r="D464">
        <v>2310</v>
      </c>
      <c r="E464">
        <v>2511</v>
      </c>
      <c r="F464">
        <v>458</v>
      </c>
      <c r="G464">
        <v>315</v>
      </c>
      <c r="H464">
        <v>80</v>
      </c>
      <c r="I464">
        <v>120</v>
      </c>
      <c r="J464">
        <v>497</v>
      </c>
      <c r="K464">
        <v>0</v>
      </c>
    </row>
    <row r="465" spans="1:11" x14ac:dyDescent="0.3">
      <c r="B465" s="72" t="s">
        <v>1275</v>
      </c>
      <c r="C465">
        <v>192384</v>
      </c>
      <c r="D465">
        <v>185353</v>
      </c>
      <c r="E465">
        <v>309381</v>
      </c>
      <c r="F465">
        <v>27881</v>
      </c>
      <c r="G465">
        <v>23728</v>
      </c>
      <c r="H465">
        <v>6188</v>
      </c>
      <c r="I465">
        <v>8288</v>
      </c>
      <c r="J465">
        <v>4792</v>
      </c>
      <c r="K465">
        <v>39288287</v>
      </c>
    </row>
    <row r="467" spans="1:11" x14ac:dyDescent="0.3">
      <c r="A467" s="1" t="s">
        <v>1276</v>
      </c>
      <c r="B467" s="193" t="s">
        <v>343</v>
      </c>
      <c r="C467" s="193" t="s">
        <v>344</v>
      </c>
      <c r="D467" t="s">
        <v>345</v>
      </c>
      <c r="E467" t="s">
        <v>346</v>
      </c>
      <c r="F467" t="s">
        <v>347</v>
      </c>
      <c r="G467" t="s">
        <v>348</v>
      </c>
      <c r="H467" t="s">
        <v>349</v>
      </c>
      <c r="I467" t="s">
        <v>350</v>
      </c>
      <c r="J467" t="s">
        <v>351</v>
      </c>
      <c r="K467" t="s">
        <v>352</v>
      </c>
    </row>
    <row r="468" spans="1:11" x14ac:dyDescent="0.3">
      <c r="A468" t="str">
        <f>_xlfn.CONCAT(B468," County")</f>
        <v>Alameda County</v>
      </c>
      <c r="B468" s="72" t="s">
        <v>358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1277</v>
      </c>
      <c r="C469">
        <v>15</v>
      </c>
      <c r="D469">
        <v>15</v>
      </c>
      <c r="E469">
        <v>22</v>
      </c>
      <c r="F469">
        <v>5</v>
      </c>
      <c r="G469">
        <v>0</v>
      </c>
      <c r="H469">
        <v>0</v>
      </c>
      <c r="I469">
        <v>0</v>
      </c>
      <c r="J469">
        <v>0</v>
      </c>
      <c r="K469">
        <v>3685</v>
      </c>
    </row>
    <row r="470" spans="1:11" x14ac:dyDescent="0.3">
      <c r="A470" t="str">
        <f t="shared" si="0"/>
        <v>Amador County</v>
      </c>
      <c r="B470" s="72" t="s">
        <v>1278</v>
      </c>
      <c r="C470">
        <v>168</v>
      </c>
      <c r="D470">
        <v>195</v>
      </c>
      <c r="E470">
        <v>273</v>
      </c>
      <c r="F470">
        <v>60</v>
      </c>
      <c r="G470">
        <v>20</v>
      </c>
      <c r="H470">
        <v>0</v>
      </c>
      <c r="I470">
        <v>20</v>
      </c>
      <c r="J470">
        <v>10</v>
      </c>
      <c r="K470">
        <v>39069</v>
      </c>
    </row>
    <row r="471" spans="1:11" x14ac:dyDescent="0.3">
      <c r="A471" t="str">
        <f t="shared" si="0"/>
        <v>Butte County</v>
      </c>
      <c r="B471" s="72" t="s">
        <v>1279</v>
      </c>
      <c r="C471">
        <v>1423</v>
      </c>
      <c r="D471">
        <v>1673</v>
      </c>
      <c r="E471">
        <v>2171</v>
      </c>
      <c r="F471">
        <v>664</v>
      </c>
      <c r="G471">
        <v>138</v>
      </c>
      <c r="H471">
        <v>35</v>
      </c>
      <c r="I471">
        <v>50</v>
      </c>
      <c r="J471">
        <v>35</v>
      </c>
      <c r="K471">
        <v>223690</v>
      </c>
    </row>
    <row r="472" spans="1:11" x14ac:dyDescent="0.3">
      <c r="A472" t="str">
        <f t="shared" si="0"/>
        <v>Calaveras County</v>
      </c>
      <c r="B472" s="72" t="s">
        <v>1280</v>
      </c>
      <c r="C472">
        <v>176</v>
      </c>
      <c r="D472">
        <v>196</v>
      </c>
      <c r="E472">
        <v>284</v>
      </c>
      <c r="F472">
        <v>51</v>
      </c>
      <c r="G472">
        <v>10</v>
      </c>
      <c r="H472">
        <v>0</v>
      </c>
      <c r="I472">
        <v>10</v>
      </c>
      <c r="J472">
        <v>15</v>
      </c>
      <c r="K472">
        <v>42726</v>
      </c>
    </row>
    <row r="473" spans="1:11" x14ac:dyDescent="0.3">
      <c r="A473" t="str">
        <f t="shared" si="0"/>
        <v>Colusa County</v>
      </c>
      <c r="B473" s="72" t="s">
        <v>515</v>
      </c>
      <c r="C473">
        <v>108</v>
      </c>
      <c r="D473">
        <v>67</v>
      </c>
      <c r="E473">
        <v>158</v>
      </c>
      <c r="F473">
        <v>15</v>
      </c>
      <c r="G473">
        <v>5</v>
      </c>
      <c r="H473">
        <v>0</v>
      </c>
      <c r="I473">
        <v>5</v>
      </c>
      <c r="J473">
        <v>5</v>
      </c>
      <c r="K473">
        <v>21265</v>
      </c>
    </row>
    <row r="474" spans="1:11" x14ac:dyDescent="0.3">
      <c r="A474" t="str">
        <f t="shared" si="0"/>
        <v>Contra Costa County</v>
      </c>
      <c r="B474" s="72" t="s">
        <v>1281</v>
      </c>
      <c r="C474">
        <v>4661</v>
      </c>
      <c r="D474">
        <v>5147</v>
      </c>
      <c r="E474">
        <v>7767</v>
      </c>
      <c r="F474">
        <v>797</v>
      </c>
      <c r="G474">
        <v>901</v>
      </c>
      <c r="H474">
        <v>173</v>
      </c>
      <c r="I474">
        <v>150</v>
      </c>
      <c r="J474">
        <v>85</v>
      </c>
      <c r="K474">
        <v>1154176</v>
      </c>
    </row>
    <row r="475" spans="1:11" x14ac:dyDescent="0.3">
      <c r="A475" t="str">
        <f t="shared" si="0"/>
        <v>Del Norte County</v>
      </c>
      <c r="B475" s="72" t="s">
        <v>1282</v>
      </c>
      <c r="C475">
        <v>228</v>
      </c>
      <c r="D475">
        <v>278</v>
      </c>
      <c r="E475">
        <v>353</v>
      </c>
      <c r="F475">
        <v>131</v>
      </c>
      <c r="G475">
        <v>10</v>
      </c>
      <c r="H475">
        <v>0</v>
      </c>
      <c r="I475">
        <v>17</v>
      </c>
      <c r="J475">
        <v>5</v>
      </c>
      <c r="K475">
        <v>27692</v>
      </c>
    </row>
    <row r="476" spans="1:11" x14ac:dyDescent="0.3">
      <c r="A476" t="str">
        <f t="shared" si="0"/>
        <v>El Dorado County</v>
      </c>
      <c r="B476" s="72" t="s">
        <v>1283</v>
      </c>
      <c r="C476">
        <v>636</v>
      </c>
      <c r="D476">
        <v>754</v>
      </c>
      <c r="E476">
        <v>1154</v>
      </c>
      <c r="F476">
        <v>198</v>
      </c>
      <c r="G476">
        <v>44</v>
      </c>
      <c r="H476">
        <v>0</v>
      </c>
      <c r="I476">
        <v>45</v>
      </c>
      <c r="J476">
        <v>25</v>
      </c>
      <c r="K476">
        <v>190334</v>
      </c>
    </row>
    <row r="477" spans="1:11" x14ac:dyDescent="0.3">
      <c r="A477" t="str">
        <f t="shared" si="0"/>
        <v>Fresno County</v>
      </c>
      <c r="B477" s="72" t="s">
        <v>634</v>
      </c>
      <c r="C477">
        <v>5468</v>
      </c>
      <c r="D477">
        <v>5367</v>
      </c>
      <c r="E477">
        <v>8602</v>
      </c>
      <c r="F477">
        <v>931</v>
      </c>
      <c r="G477">
        <v>666</v>
      </c>
      <c r="H477">
        <v>230</v>
      </c>
      <c r="I477">
        <v>369</v>
      </c>
      <c r="J477">
        <v>114</v>
      </c>
      <c r="K477">
        <v>975902</v>
      </c>
    </row>
    <row r="478" spans="1:11" x14ac:dyDescent="0.3">
      <c r="A478" t="str">
        <f t="shared" si="0"/>
        <v>Glenn County</v>
      </c>
      <c r="B478" s="72" t="s">
        <v>1284</v>
      </c>
      <c r="C478">
        <v>242</v>
      </c>
      <c r="D478">
        <v>170</v>
      </c>
      <c r="E478">
        <v>343</v>
      </c>
      <c r="F478">
        <v>46</v>
      </c>
      <c r="G478">
        <v>20</v>
      </c>
      <c r="H478">
        <v>0</v>
      </c>
      <c r="I478">
        <v>5</v>
      </c>
      <c r="J478">
        <v>10</v>
      </c>
      <c r="K478">
        <v>28594</v>
      </c>
    </row>
    <row r="479" spans="1:11" x14ac:dyDescent="0.3">
      <c r="A479" t="str">
        <f t="shared" si="0"/>
        <v>Humboldt County</v>
      </c>
      <c r="B479" s="72" t="s">
        <v>1285</v>
      </c>
      <c r="C479">
        <v>826</v>
      </c>
      <c r="D479">
        <v>1071</v>
      </c>
      <c r="E479">
        <v>1252</v>
      </c>
      <c r="F479">
        <v>500</v>
      </c>
      <c r="G479">
        <v>48</v>
      </c>
      <c r="H479">
        <v>10</v>
      </c>
      <c r="I479">
        <v>96</v>
      </c>
      <c r="J479">
        <v>42</v>
      </c>
      <c r="K479">
        <v>136106</v>
      </c>
    </row>
    <row r="480" spans="1:11" x14ac:dyDescent="0.3">
      <c r="A480" t="str">
        <f t="shared" si="0"/>
        <v>Imperial County</v>
      </c>
      <c r="B480" s="72" t="s">
        <v>704</v>
      </c>
      <c r="C480">
        <v>2023</v>
      </c>
      <c r="D480">
        <v>1083</v>
      </c>
      <c r="E480">
        <v>2864</v>
      </c>
      <c r="F480">
        <v>150</v>
      </c>
      <c r="G480">
        <v>45</v>
      </c>
      <c r="H480">
        <v>20</v>
      </c>
      <c r="I480">
        <v>49</v>
      </c>
      <c r="J480">
        <v>20</v>
      </c>
      <c r="K480">
        <v>178279</v>
      </c>
    </row>
    <row r="481" spans="1:11" x14ac:dyDescent="0.3">
      <c r="A481" t="str">
        <f t="shared" si="0"/>
        <v>Inyo County</v>
      </c>
      <c r="B481" s="72" t="s">
        <v>1286</v>
      </c>
      <c r="C481">
        <v>36</v>
      </c>
      <c r="D481">
        <v>20</v>
      </c>
      <c r="E481">
        <v>49</v>
      </c>
      <c r="F481">
        <v>15</v>
      </c>
      <c r="G481">
        <v>0</v>
      </c>
      <c r="H481">
        <v>0</v>
      </c>
      <c r="I481">
        <v>5</v>
      </c>
      <c r="J481">
        <v>10</v>
      </c>
      <c r="K481">
        <v>4569</v>
      </c>
    </row>
    <row r="482" spans="1:11" x14ac:dyDescent="0.3">
      <c r="A482" t="str">
        <f t="shared" si="0"/>
        <v>Kern County</v>
      </c>
      <c r="B482" s="72" t="s">
        <v>1287</v>
      </c>
      <c r="C482">
        <v>5594</v>
      </c>
      <c r="D482">
        <v>5101</v>
      </c>
      <c r="E482">
        <v>8698</v>
      </c>
      <c r="F482">
        <v>909</v>
      </c>
      <c r="G482">
        <v>461</v>
      </c>
      <c r="H482">
        <v>157</v>
      </c>
      <c r="I482">
        <v>402</v>
      </c>
      <c r="J482">
        <v>106</v>
      </c>
      <c r="K482">
        <v>879341</v>
      </c>
    </row>
    <row r="483" spans="1:11" x14ac:dyDescent="0.3">
      <c r="A483" t="str">
        <f t="shared" si="0"/>
        <v>Kings County</v>
      </c>
      <c r="B483" s="72" t="s">
        <v>1288</v>
      </c>
      <c r="C483">
        <v>758</v>
      </c>
      <c r="D483">
        <v>485</v>
      </c>
      <c r="E483">
        <v>1090</v>
      </c>
      <c r="F483">
        <v>102</v>
      </c>
      <c r="G483">
        <v>23</v>
      </c>
      <c r="H483">
        <v>0</v>
      </c>
      <c r="I483">
        <v>25</v>
      </c>
      <c r="J483">
        <v>15</v>
      </c>
      <c r="K483">
        <v>127311</v>
      </c>
    </row>
    <row r="484" spans="1:11" x14ac:dyDescent="0.3">
      <c r="A484" t="str">
        <f t="shared" si="0"/>
        <v>Lake County</v>
      </c>
      <c r="B484" s="72" t="s">
        <v>1289</v>
      </c>
      <c r="C484">
        <v>352</v>
      </c>
      <c r="D484">
        <v>453</v>
      </c>
      <c r="E484">
        <v>555</v>
      </c>
      <c r="F484">
        <v>211</v>
      </c>
      <c r="G484">
        <v>20</v>
      </c>
      <c r="H484">
        <v>0</v>
      </c>
      <c r="I484">
        <v>35</v>
      </c>
      <c r="J484">
        <v>20</v>
      </c>
      <c r="K484">
        <v>64129</v>
      </c>
    </row>
    <row r="485" spans="1:11" x14ac:dyDescent="0.3">
      <c r="A485" t="str">
        <f t="shared" si="0"/>
        <v>Lassen County</v>
      </c>
      <c r="B485" s="72" t="s">
        <v>1290</v>
      </c>
      <c r="C485">
        <v>109</v>
      </c>
      <c r="D485">
        <v>156</v>
      </c>
      <c r="E485">
        <v>175</v>
      </c>
      <c r="F485">
        <v>64</v>
      </c>
      <c r="G485">
        <v>18</v>
      </c>
      <c r="H485">
        <v>0</v>
      </c>
      <c r="I485">
        <v>10</v>
      </c>
      <c r="J485">
        <v>0</v>
      </c>
      <c r="K485">
        <v>32409</v>
      </c>
    </row>
    <row r="486" spans="1:11" x14ac:dyDescent="0.3">
      <c r="A486" t="str">
        <f t="shared" si="0"/>
        <v>Los Angeles County</v>
      </c>
      <c r="B486" s="72" t="s">
        <v>808</v>
      </c>
      <c r="C486">
        <v>59711</v>
      </c>
      <c r="D486">
        <v>50752</v>
      </c>
      <c r="E486">
        <v>93919</v>
      </c>
      <c r="F486">
        <v>5728</v>
      </c>
      <c r="G486">
        <v>5754</v>
      </c>
      <c r="H486">
        <v>1524</v>
      </c>
      <c r="I486">
        <v>2746</v>
      </c>
      <c r="J486">
        <v>1182</v>
      </c>
      <c r="K486">
        <v>10034363</v>
      </c>
    </row>
    <row r="487" spans="1:11" x14ac:dyDescent="0.3">
      <c r="A487" t="str">
        <f t="shared" si="0"/>
        <v>Madera County</v>
      </c>
      <c r="B487" s="72" t="s">
        <v>818</v>
      </c>
      <c r="C487">
        <v>855</v>
      </c>
      <c r="D487">
        <v>715</v>
      </c>
      <c r="E487">
        <v>1348</v>
      </c>
      <c r="F487">
        <v>108</v>
      </c>
      <c r="G487">
        <v>49</v>
      </c>
      <c r="H487">
        <v>35</v>
      </c>
      <c r="I487">
        <v>25</v>
      </c>
      <c r="J487">
        <v>15</v>
      </c>
      <c r="K487">
        <v>157496</v>
      </c>
    </row>
    <row r="488" spans="1:11" x14ac:dyDescent="0.3">
      <c r="A488" t="str">
        <f t="shared" si="0"/>
        <v>Marin County</v>
      </c>
      <c r="B488" s="72" t="s">
        <v>1291</v>
      </c>
      <c r="C488">
        <v>513</v>
      </c>
      <c r="D488">
        <v>1029</v>
      </c>
      <c r="E488">
        <v>902</v>
      </c>
      <c r="F488">
        <v>310</v>
      </c>
      <c r="G488">
        <v>273</v>
      </c>
      <c r="H488">
        <v>32</v>
      </c>
      <c r="I488">
        <v>20</v>
      </c>
      <c r="J488">
        <v>25</v>
      </c>
      <c r="K488">
        <v>253563</v>
      </c>
    </row>
    <row r="489" spans="1:11" x14ac:dyDescent="0.3">
      <c r="A489" t="str">
        <f t="shared" si="0"/>
        <v>Mariposa County</v>
      </c>
      <c r="B489" s="72" t="s">
        <v>1292</v>
      </c>
      <c r="C489">
        <v>47</v>
      </c>
      <c r="D489">
        <v>45</v>
      </c>
      <c r="E489">
        <v>74</v>
      </c>
      <c r="F489">
        <v>15</v>
      </c>
      <c r="G489">
        <v>5</v>
      </c>
      <c r="H489">
        <v>0</v>
      </c>
      <c r="I489">
        <v>5</v>
      </c>
      <c r="J489">
        <v>0</v>
      </c>
      <c r="K489">
        <v>15900</v>
      </c>
    </row>
    <row r="490" spans="1:11" x14ac:dyDescent="0.3">
      <c r="A490" t="str">
        <f t="shared" si="0"/>
        <v>Mendocino County</v>
      </c>
      <c r="B490" s="72" t="s">
        <v>1293</v>
      </c>
      <c r="C490">
        <v>448</v>
      </c>
      <c r="D490">
        <v>576</v>
      </c>
      <c r="E490">
        <v>701</v>
      </c>
      <c r="F490">
        <v>243</v>
      </c>
      <c r="G490">
        <v>36</v>
      </c>
      <c r="H490">
        <v>0</v>
      </c>
      <c r="I490">
        <v>20</v>
      </c>
      <c r="J490">
        <v>15</v>
      </c>
      <c r="K490">
        <v>85930</v>
      </c>
    </row>
    <row r="491" spans="1:11" x14ac:dyDescent="0.3">
      <c r="A491" t="str">
        <f t="shared" si="0"/>
        <v>Merced County</v>
      </c>
      <c r="B491" s="72" t="s">
        <v>844</v>
      </c>
      <c r="C491">
        <v>1507</v>
      </c>
      <c r="D491">
        <v>1287</v>
      </c>
      <c r="E491">
        <v>2414</v>
      </c>
      <c r="F491">
        <v>213</v>
      </c>
      <c r="G491">
        <v>84</v>
      </c>
      <c r="H491">
        <v>60</v>
      </c>
      <c r="I491">
        <v>40</v>
      </c>
      <c r="J491">
        <v>35</v>
      </c>
      <c r="K491">
        <v>272103</v>
      </c>
    </row>
    <row r="492" spans="1:11" x14ac:dyDescent="0.3">
      <c r="A492" t="str">
        <f t="shared" si="0"/>
        <v>Modoc County</v>
      </c>
      <c r="B492" s="72" t="s">
        <v>1294</v>
      </c>
      <c r="C492">
        <v>38</v>
      </c>
      <c r="D492">
        <v>54</v>
      </c>
      <c r="E492">
        <v>70</v>
      </c>
      <c r="F492">
        <v>20</v>
      </c>
      <c r="G492">
        <v>0</v>
      </c>
      <c r="H492">
        <v>0</v>
      </c>
      <c r="I492">
        <v>5</v>
      </c>
      <c r="J492">
        <v>5</v>
      </c>
      <c r="K492">
        <v>9105</v>
      </c>
    </row>
    <row r="493" spans="1:11" x14ac:dyDescent="0.3">
      <c r="A493" t="str">
        <f t="shared" si="0"/>
        <v>Mono County</v>
      </c>
      <c r="B493" s="72" t="s">
        <v>1295</v>
      </c>
      <c r="C493">
        <v>131</v>
      </c>
      <c r="D493">
        <v>87</v>
      </c>
      <c r="E493">
        <v>171</v>
      </c>
      <c r="F493">
        <v>31</v>
      </c>
      <c r="G493">
        <v>0</v>
      </c>
      <c r="H493">
        <v>0</v>
      </c>
      <c r="I493">
        <v>5</v>
      </c>
      <c r="J493">
        <v>10</v>
      </c>
      <c r="K493">
        <v>26916</v>
      </c>
    </row>
    <row r="494" spans="1:11" x14ac:dyDescent="0.3">
      <c r="A494" t="str">
        <f t="shared" si="0"/>
        <v>Monterey County</v>
      </c>
      <c r="B494" s="72" t="s">
        <v>864</v>
      </c>
      <c r="C494">
        <v>1619</v>
      </c>
      <c r="D494">
        <v>1529</v>
      </c>
      <c r="E494">
        <v>2804</v>
      </c>
      <c r="F494">
        <v>163</v>
      </c>
      <c r="G494">
        <v>104</v>
      </c>
      <c r="H494">
        <v>37</v>
      </c>
      <c r="I494">
        <v>45</v>
      </c>
      <c r="J494">
        <v>45</v>
      </c>
      <c r="K494">
        <v>419546</v>
      </c>
    </row>
    <row r="495" spans="1:11" x14ac:dyDescent="0.3">
      <c r="A495" t="str">
        <f t="shared" si="0"/>
        <v>Napa County</v>
      </c>
      <c r="B495" s="72" t="s">
        <v>882</v>
      </c>
      <c r="C495">
        <v>502</v>
      </c>
      <c r="D495">
        <v>669</v>
      </c>
      <c r="E495">
        <v>857</v>
      </c>
      <c r="F495">
        <v>258</v>
      </c>
      <c r="G495">
        <v>15</v>
      </c>
      <c r="H495">
        <v>10</v>
      </c>
      <c r="I495">
        <v>15</v>
      </c>
      <c r="J495">
        <v>10</v>
      </c>
      <c r="K495">
        <v>138980</v>
      </c>
    </row>
    <row r="496" spans="1:11" x14ac:dyDescent="0.3">
      <c r="A496" t="str">
        <f t="shared" si="0"/>
        <v>Nevada County</v>
      </c>
      <c r="B496" s="72" t="s">
        <v>1296</v>
      </c>
      <c r="C496">
        <v>206</v>
      </c>
      <c r="D496">
        <v>359</v>
      </c>
      <c r="E496">
        <v>431</v>
      </c>
      <c r="F496">
        <v>100</v>
      </c>
      <c r="G496">
        <v>21</v>
      </c>
      <c r="H496">
        <v>0</v>
      </c>
      <c r="I496">
        <v>15</v>
      </c>
      <c r="J496">
        <v>5</v>
      </c>
      <c r="K496">
        <v>75076</v>
      </c>
    </row>
    <row r="497" spans="1:11" x14ac:dyDescent="0.3">
      <c r="A497" t="str">
        <f t="shared" si="0"/>
        <v>Orange County</v>
      </c>
      <c r="B497" s="72" t="s">
        <v>914</v>
      </c>
      <c r="C497">
        <v>10780</v>
      </c>
      <c r="D497">
        <v>12461</v>
      </c>
      <c r="E497">
        <v>19045</v>
      </c>
      <c r="F497">
        <v>1368</v>
      </c>
      <c r="G497">
        <v>1638</v>
      </c>
      <c r="H497">
        <v>615</v>
      </c>
      <c r="I497">
        <v>421</v>
      </c>
      <c r="J497">
        <v>243</v>
      </c>
      <c r="K497">
        <v>3175685</v>
      </c>
    </row>
    <row r="498" spans="1:11" x14ac:dyDescent="0.3">
      <c r="A498" t="str">
        <f t="shared" si="0"/>
        <v>Placer County</v>
      </c>
      <c r="B498" s="72" t="s">
        <v>1297</v>
      </c>
      <c r="C498">
        <v>2078</v>
      </c>
      <c r="D498">
        <v>1827</v>
      </c>
      <c r="E498">
        <v>3327</v>
      </c>
      <c r="F498">
        <v>297</v>
      </c>
      <c r="G498">
        <v>192</v>
      </c>
      <c r="H498">
        <v>21</v>
      </c>
      <c r="I498">
        <v>55</v>
      </c>
      <c r="J498">
        <v>40</v>
      </c>
      <c r="K498">
        <v>413721</v>
      </c>
    </row>
    <row r="499" spans="1:11" x14ac:dyDescent="0.3">
      <c r="A499" t="str">
        <f t="shared" si="0"/>
        <v>Plumas County</v>
      </c>
      <c r="B499" s="72" t="s">
        <v>1298</v>
      </c>
      <c r="C499">
        <v>77</v>
      </c>
      <c r="D499">
        <v>96</v>
      </c>
      <c r="E499">
        <v>127</v>
      </c>
      <c r="F499">
        <v>28</v>
      </c>
      <c r="G499">
        <v>5</v>
      </c>
      <c r="H499">
        <v>0</v>
      </c>
      <c r="I499">
        <v>0</v>
      </c>
      <c r="J499">
        <v>5</v>
      </c>
      <c r="K499">
        <v>16732</v>
      </c>
    </row>
    <row r="500" spans="1:11" x14ac:dyDescent="0.3">
      <c r="A500" t="str">
        <f t="shared" si="0"/>
        <v>Riverside County</v>
      </c>
      <c r="B500" s="72" t="s">
        <v>1024</v>
      </c>
      <c r="C500">
        <v>10524</v>
      </c>
      <c r="D500">
        <v>10144</v>
      </c>
      <c r="E500">
        <v>17542</v>
      </c>
      <c r="F500">
        <v>760</v>
      </c>
      <c r="G500">
        <v>1246</v>
      </c>
      <c r="H500">
        <v>406</v>
      </c>
      <c r="I500">
        <v>593</v>
      </c>
      <c r="J500">
        <v>196</v>
      </c>
      <c r="K500">
        <v>2438844</v>
      </c>
    </row>
    <row r="501" spans="1:11" x14ac:dyDescent="0.3">
      <c r="A501" t="str">
        <f t="shared" si="0"/>
        <v>Sacramento County</v>
      </c>
      <c r="B501" s="72" t="s">
        <v>1036</v>
      </c>
      <c r="C501">
        <v>8000</v>
      </c>
      <c r="D501">
        <v>8957</v>
      </c>
      <c r="E501">
        <v>13248</v>
      </c>
      <c r="F501">
        <v>2024</v>
      </c>
      <c r="G501">
        <v>1229</v>
      </c>
      <c r="H501">
        <v>138</v>
      </c>
      <c r="I501">
        <v>269</v>
      </c>
      <c r="J501">
        <v>174</v>
      </c>
      <c r="K501">
        <v>1539589</v>
      </c>
    </row>
    <row r="502" spans="1:11" x14ac:dyDescent="0.3">
      <c r="A502" t="str">
        <f t="shared" si="0"/>
        <v>San Benito County</v>
      </c>
      <c r="B502" s="72" t="s">
        <v>1299</v>
      </c>
      <c r="C502">
        <v>253</v>
      </c>
      <c r="D502">
        <v>257</v>
      </c>
      <c r="E502">
        <v>447</v>
      </c>
      <c r="F502">
        <v>28</v>
      </c>
      <c r="G502">
        <v>30</v>
      </c>
      <c r="H502">
        <v>0</v>
      </c>
      <c r="I502">
        <v>10</v>
      </c>
      <c r="J502">
        <v>5</v>
      </c>
      <c r="K502">
        <v>63988</v>
      </c>
    </row>
    <row r="503" spans="1:11" x14ac:dyDescent="0.3">
      <c r="A503" t="str">
        <f t="shared" si="0"/>
        <v>San Bernardino County</v>
      </c>
      <c r="B503" s="72" t="s">
        <v>1042</v>
      </c>
      <c r="C503">
        <v>9700</v>
      </c>
      <c r="D503">
        <v>10153</v>
      </c>
      <c r="E503">
        <v>16563</v>
      </c>
      <c r="F503">
        <v>1014</v>
      </c>
      <c r="G503">
        <v>1076</v>
      </c>
      <c r="H503">
        <v>544</v>
      </c>
      <c r="I503">
        <v>589</v>
      </c>
      <c r="J503">
        <v>258</v>
      </c>
      <c r="K503">
        <v>2156671</v>
      </c>
    </row>
    <row r="504" spans="1:11" x14ac:dyDescent="0.3">
      <c r="A504" t="str">
        <f t="shared" si="0"/>
        <v>San Diego County</v>
      </c>
      <c r="B504" s="72" t="s">
        <v>1050</v>
      </c>
      <c r="C504">
        <v>16830</v>
      </c>
      <c r="D504">
        <v>13992</v>
      </c>
      <c r="E504">
        <v>25707</v>
      </c>
      <c r="F504">
        <v>1818</v>
      </c>
      <c r="G504">
        <v>2085</v>
      </c>
      <c r="H504">
        <v>549</v>
      </c>
      <c r="I504">
        <v>463</v>
      </c>
      <c r="J504">
        <v>309</v>
      </c>
      <c r="K504">
        <v>3296550</v>
      </c>
    </row>
    <row r="505" spans="1:11" x14ac:dyDescent="0.3">
      <c r="A505" t="str">
        <f t="shared" si="0"/>
        <v>San Francisco County</v>
      </c>
      <c r="B505" s="72" t="s">
        <v>1056</v>
      </c>
      <c r="C505">
        <v>1604</v>
      </c>
      <c r="D505">
        <v>1986</v>
      </c>
      <c r="E505">
        <v>3097</v>
      </c>
      <c r="F505">
        <v>269</v>
      </c>
      <c r="G505">
        <v>113</v>
      </c>
      <c r="H505">
        <v>0</v>
      </c>
      <c r="I505">
        <v>125</v>
      </c>
      <c r="J505">
        <v>80</v>
      </c>
      <c r="K505">
        <v>874784</v>
      </c>
    </row>
    <row r="506" spans="1:11" x14ac:dyDescent="0.3">
      <c r="A506" t="str">
        <f t="shared" si="0"/>
        <v>San Joaquin County</v>
      </c>
      <c r="B506" s="72" t="s">
        <v>1062</v>
      </c>
      <c r="C506">
        <v>5405</v>
      </c>
      <c r="D506">
        <v>3953</v>
      </c>
      <c r="E506">
        <v>7604</v>
      </c>
      <c r="F506">
        <v>528</v>
      </c>
      <c r="G506">
        <v>778</v>
      </c>
      <c r="H506">
        <v>192</v>
      </c>
      <c r="I506">
        <v>195</v>
      </c>
      <c r="J506">
        <v>90</v>
      </c>
      <c r="K506">
        <v>728105</v>
      </c>
    </row>
    <row r="507" spans="1:11" x14ac:dyDescent="0.3">
      <c r="A507" t="str">
        <f t="shared" si="0"/>
        <v>San Luis Obispo County</v>
      </c>
      <c r="B507" s="72" t="s">
        <v>1072</v>
      </c>
      <c r="C507">
        <v>1123</v>
      </c>
      <c r="D507">
        <v>1367</v>
      </c>
      <c r="E507">
        <v>1827</v>
      </c>
      <c r="F507">
        <v>338</v>
      </c>
      <c r="G507">
        <v>198</v>
      </c>
      <c r="H507">
        <v>100</v>
      </c>
      <c r="I507">
        <v>42</v>
      </c>
      <c r="J507">
        <v>50</v>
      </c>
      <c r="K507">
        <v>276674</v>
      </c>
    </row>
    <row r="508" spans="1:11" x14ac:dyDescent="0.3">
      <c r="A508" t="str">
        <f t="shared" si="0"/>
        <v>San Mateo County</v>
      </c>
      <c r="B508" s="72" t="s">
        <v>1078</v>
      </c>
      <c r="C508">
        <v>1691</v>
      </c>
      <c r="D508">
        <v>2685</v>
      </c>
      <c r="E508">
        <v>3167</v>
      </c>
      <c r="F508">
        <v>287</v>
      </c>
      <c r="G508">
        <v>627</v>
      </c>
      <c r="H508">
        <v>183</v>
      </c>
      <c r="I508">
        <v>100</v>
      </c>
      <c r="J508">
        <v>75</v>
      </c>
      <c r="K508">
        <v>735888</v>
      </c>
    </row>
    <row r="509" spans="1:11" x14ac:dyDescent="0.3">
      <c r="A509" t="str">
        <f t="shared" si="0"/>
        <v>Santa Barbara County</v>
      </c>
      <c r="B509" s="72" t="s">
        <v>1088</v>
      </c>
      <c r="C509">
        <v>2393</v>
      </c>
      <c r="D509">
        <v>2305</v>
      </c>
      <c r="E509">
        <v>3635</v>
      </c>
      <c r="F509">
        <v>691</v>
      </c>
      <c r="G509">
        <v>205</v>
      </c>
      <c r="H509">
        <v>97</v>
      </c>
      <c r="I509">
        <v>45</v>
      </c>
      <c r="J509">
        <v>65</v>
      </c>
      <c r="K509">
        <v>477097</v>
      </c>
    </row>
    <row r="510" spans="1:11" x14ac:dyDescent="0.3">
      <c r="A510" t="str">
        <f t="shared" si="0"/>
        <v>Santa Clara County</v>
      </c>
      <c r="B510" s="72" t="s">
        <v>1090</v>
      </c>
      <c r="C510">
        <v>5577</v>
      </c>
      <c r="D510">
        <v>6885</v>
      </c>
      <c r="E510">
        <v>10066</v>
      </c>
      <c r="F510">
        <v>762</v>
      </c>
      <c r="G510">
        <v>1276</v>
      </c>
      <c r="H510">
        <v>150</v>
      </c>
      <c r="I510">
        <v>116</v>
      </c>
      <c r="J510">
        <v>206</v>
      </c>
      <c r="K510">
        <v>1948999</v>
      </c>
    </row>
    <row r="511" spans="1:11" x14ac:dyDescent="0.3">
      <c r="A511" t="str">
        <f t="shared" si="0"/>
        <v>Santa Cruz County</v>
      </c>
      <c r="B511" s="72" t="s">
        <v>1094</v>
      </c>
      <c r="C511">
        <v>740</v>
      </c>
      <c r="D511">
        <v>1035</v>
      </c>
      <c r="E511">
        <v>1379</v>
      </c>
      <c r="F511">
        <v>261</v>
      </c>
      <c r="G511">
        <v>106</v>
      </c>
      <c r="H511">
        <v>0</v>
      </c>
      <c r="I511">
        <v>15</v>
      </c>
      <c r="J511">
        <v>25</v>
      </c>
      <c r="K511">
        <v>292856</v>
      </c>
    </row>
    <row r="512" spans="1:11" x14ac:dyDescent="0.3">
      <c r="A512" t="str">
        <f t="shared" si="0"/>
        <v>Shasta County</v>
      </c>
      <c r="B512" s="72" t="s">
        <v>1300</v>
      </c>
      <c r="C512">
        <v>1194</v>
      </c>
      <c r="D512">
        <v>1627</v>
      </c>
      <c r="E512">
        <v>1763</v>
      </c>
      <c r="F512">
        <v>495</v>
      </c>
      <c r="G512">
        <v>377</v>
      </c>
      <c r="H512">
        <v>73</v>
      </c>
      <c r="I512">
        <v>67</v>
      </c>
      <c r="J512">
        <v>30</v>
      </c>
      <c r="K512">
        <v>171385</v>
      </c>
    </row>
    <row r="513" spans="1:11" x14ac:dyDescent="0.3">
      <c r="A513" t="str">
        <f t="shared" si="0"/>
        <v>Sierra County</v>
      </c>
      <c r="B513" s="72" t="s">
        <v>1301</v>
      </c>
      <c r="C513">
        <v>15</v>
      </c>
      <c r="D513">
        <v>15</v>
      </c>
      <c r="E513">
        <v>25</v>
      </c>
      <c r="F513">
        <v>5</v>
      </c>
      <c r="G513">
        <v>0</v>
      </c>
      <c r="H513">
        <v>0</v>
      </c>
      <c r="I513">
        <v>0</v>
      </c>
      <c r="J513">
        <v>5</v>
      </c>
      <c r="K513">
        <v>2612</v>
      </c>
    </row>
    <row r="514" spans="1:11" x14ac:dyDescent="0.3">
      <c r="A514" t="str">
        <f t="shared" si="0"/>
        <v>Siskiyou County</v>
      </c>
      <c r="B514" s="72" t="s">
        <v>1302</v>
      </c>
      <c r="C514">
        <v>180</v>
      </c>
      <c r="D514">
        <v>238</v>
      </c>
      <c r="E514">
        <v>306</v>
      </c>
      <c r="F514">
        <v>117</v>
      </c>
      <c r="G514">
        <v>0</v>
      </c>
      <c r="H514">
        <v>0</v>
      </c>
      <c r="I514">
        <v>20</v>
      </c>
      <c r="J514">
        <v>10</v>
      </c>
      <c r="K514">
        <v>41389</v>
      </c>
    </row>
    <row r="515" spans="1:11" x14ac:dyDescent="0.3">
      <c r="A515" t="str">
        <f t="shared" si="0"/>
        <v>Solano County</v>
      </c>
      <c r="B515" s="72" t="s">
        <v>1303</v>
      </c>
      <c r="C515">
        <v>1676</v>
      </c>
      <c r="D515">
        <v>2429</v>
      </c>
      <c r="E515">
        <v>3032</v>
      </c>
      <c r="F515">
        <v>415</v>
      </c>
      <c r="G515">
        <v>439</v>
      </c>
      <c r="H515">
        <v>90</v>
      </c>
      <c r="I515">
        <v>86</v>
      </c>
      <c r="J515">
        <v>40</v>
      </c>
      <c r="K515">
        <v>443198</v>
      </c>
    </row>
    <row r="516" spans="1:11" x14ac:dyDescent="0.3">
      <c r="A516" t="str">
        <f t="shared" si="0"/>
        <v>Sonoma County</v>
      </c>
      <c r="B516" s="72" t="s">
        <v>1138</v>
      </c>
      <c r="C516">
        <v>1829</v>
      </c>
      <c r="D516">
        <v>2302</v>
      </c>
      <c r="E516">
        <v>3070</v>
      </c>
      <c r="F516">
        <v>591</v>
      </c>
      <c r="G516">
        <v>275</v>
      </c>
      <c r="H516">
        <v>80</v>
      </c>
      <c r="I516">
        <v>101</v>
      </c>
      <c r="J516">
        <v>65</v>
      </c>
      <c r="K516">
        <v>495020</v>
      </c>
    </row>
    <row r="517" spans="1:11" x14ac:dyDescent="0.3">
      <c r="A517" t="str">
        <f t="shared" si="0"/>
        <v>Stanislaus County</v>
      </c>
      <c r="B517" s="72" t="s">
        <v>1304</v>
      </c>
      <c r="C517">
        <v>3375</v>
      </c>
      <c r="D517">
        <v>2529</v>
      </c>
      <c r="E517">
        <v>5049</v>
      </c>
      <c r="F517">
        <v>394</v>
      </c>
      <c r="G517">
        <v>303</v>
      </c>
      <c r="H517">
        <v>10</v>
      </c>
      <c r="I517">
        <v>108</v>
      </c>
      <c r="J517">
        <v>60</v>
      </c>
      <c r="K517">
        <v>548669</v>
      </c>
    </row>
    <row r="518" spans="1:11" x14ac:dyDescent="0.3">
      <c r="A518" t="str">
        <f t="shared" si="0"/>
        <v>Sutter County</v>
      </c>
      <c r="B518" s="72" t="s">
        <v>1305</v>
      </c>
      <c r="C518">
        <v>500</v>
      </c>
      <c r="D518">
        <v>532</v>
      </c>
      <c r="E518">
        <v>800</v>
      </c>
      <c r="F518">
        <v>155</v>
      </c>
      <c r="G518">
        <v>52</v>
      </c>
      <c r="H518">
        <v>24</v>
      </c>
      <c r="I518">
        <v>15</v>
      </c>
      <c r="J518">
        <v>10</v>
      </c>
      <c r="K518">
        <v>97305</v>
      </c>
    </row>
    <row r="519" spans="1:11" x14ac:dyDescent="0.3">
      <c r="A519" t="str">
        <f t="shared" si="0"/>
        <v>Tehama County</v>
      </c>
      <c r="B519" s="72" t="s">
        <v>1168</v>
      </c>
      <c r="C519">
        <v>552</v>
      </c>
      <c r="D519">
        <v>574</v>
      </c>
      <c r="E519">
        <v>796</v>
      </c>
      <c r="F519">
        <v>149</v>
      </c>
      <c r="G519">
        <v>129</v>
      </c>
      <c r="H519">
        <v>0</v>
      </c>
      <c r="I519">
        <v>46</v>
      </c>
      <c r="J519">
        <v>10</v>
      </c>
      <c r="K519">
        <v>69184</v>
      </c>
    </row>
    <row r="520" spans="1:11" x14ac:dyDescent="0.3">
      <c r="A520" t="str">
        <f t="shared" si="0"/>
        <v>Trinity County</v>
      </c>
      <c r="B520" s="72" t="s">
        <v>1306</v>
      </c>
      <c r="C520">
        <v>40</v>
      </c>
      <c r="D520">
        <v>61</v>
      </c>
      <c r="E520">
        <v>78</v>
      </c>
      <c r="F520">
        <v>25</v>
      </c>
      <c r="G520">
        <v>0</v>
      </c>
      <c r="H520">
        <v>0</v>
      </c>
      <c r="I520">
        <v>0</v>
      </c>
      <c r="J520">
        <v>0</v>
      </c>
      <c r="K520">
        <v>12309</v>
      </c>
    </row>
    <row r="521" spans="1:11" x14ac:dyDescent="0.3">
      <c r="A521" t="str">
        <f t="shared" si="0"/>
        <v>Tulare County</v>
      </c>
      <c r="B521" s="72" t="s">
        <v>1186</v>
      </c>
      <c r="C521">
        <v>3201</v>
      </c>
      <c r="D521">
        <v>3071</v>
      </c>
      <c r="E521">
        <v>4948</v>
      </c>
      <c r="F521">
        <v>486</v>
      </c>
      <c r="G521">
        <v>581</v>
      </c>
      <c r="H521">
        <v>113</v>
      </c>
      <c r="I521">
        <v>141</v>
      </c>
      <c r="J521">
        <v>77</v>
      </c>
      <c r="K521">
        <v>500568</v>
      </c>
    </row>
    <row r="522" spans="1:11" x14ac:dyDescent="0.3">
      <c r="A522" t="str">
        <f t="shared" si="0"/>
        <v>Tuolumne County</v>
      </c>
      <c r="B522" s="72" t="s">
        <v>1307</v>
      </c>
      <c r="C522">
        <v>186</v>
      </c>
      <c r="D522">
        <v>260</v>
      </c>
      <c r="E522">
        <v>295</v>
      </c>
      <c r="F522">
        <v>118</v>
      </c>
      <c r="G522">
        <v>61</v>
      </c>
      <c r="H522">
        <v>0</v>
      </c>
      <c r="I522">
        <v>10</v>
      </c>
      <c r="J522">
        <v>5</v>
      </c>
      <c r="K522">
        <v>55039</v>
      </c>
    </row>
    <row r="523" spans="1:11" x14ac:dyDescent="0.3">
      <c r="A523" t="str">
        <f t="shared" si="0"/>
        <v>Ventura County</v>
      </c>
      <c r="B523" s="72" t="s">
        <v>1208</v>
      </c>
      <c r="C523">
        <v>5069</v>
      </c>
      <c r="D523">
        <v>3985</v>
      </c>
      <c r="E523">
        <v>7780</v>
      </c>
      <c r="F523">
        <v>539</v>
      </c>
      <c r="G523">
        <v>382</v>
      </c>
      <c r="H523">
        <v>193</v>
      </c>
      <c r="I523">
        <v>127</v>
      </c>
      <c r="J523">
        <v>70</v>
      </c>
      <c r="K523">
        <v>827123</v>
      </c>
    </row>
    <row r="524" spans="1:11" x14ac:dyDescent="0.3">
      <c r="A524" t="str">
        <f t="shared" si="0"/>
        <v>Yolo County</v>
      </c>
      <c r="B524" s="72" t="s">
        <v>1308</v>
      </c>
      <c r="C524">
        <v>993</v>
      </c>
      <c r="D524">
        <v>934</v>
      </c>
      <c r="E524">
        <v>1572</v>
      </c>
      <c r="F524">
        <v>242</v>
      </c>
      <c r="G524">
        <v>48</v>
      </c>
      <c r="H524">
        <v>33</v>
      </c>
      <c r="I524">
        <v>25</v>
      </c>
      <c r="J524">
        <v>30</v>
      </c>
      <c r="K524">
        <v>219061</v>
      </c>
    </row>
    <row r="525" spans="1:11" x14ac:dyDescent="0.3">
      <c r="A525" t="str">
        <f t="shared" si="0"/>
        <v>Yuba County</v>
      </c>
      <c r="B525" s="72" t="s">
        <v>1309</v>
      </c>
      <c r="C525">
        <v>421</v>
      </c>
      <c r="D525">
        <v>453</v>
      </c>
      <c r="E525">
        <v>669</v>
      </c>
      <c r="F525">
        <v>122</v>
      </c>
      <c r="G525">
        <v>85</v>
      </c>
      <c r="H525">
        <v>0</v>
      </c>
      <c r="I525">
        <v>15</v>
      </c>
      <c r="J525">
        <v>10</v>
      </c>
      <c r="K525">
        <v>78079</v>
      </c>
    </row>
    <row r="526" spans="1:11" x14ac:dyDescent="0.3">
      <c r="A526" t="str">
        <f t="shared" si="0"/>
        <v>#N/A County</v>
      </c>
      <c r="B526" s="72" t="s">
        <v>1274</v>
      </c>
      <c r="C526">
        <v>1623</v>
      </c>
      <c r="D526">
        <v>2310</v>
      </c>
      <c r="E526">
        <v>2511</v>
      </c>
      <c r="F526">
        <v>458</v>
      </c>
      <c r="G526">
        <v>315</v>
      </c>
      <c r="H526">
        <v>80</v>
      </c>
      <c r="I526">
        <v>120</v>
      </c>
      <c r="J526">
        <v>497</v>
      </c>
      <c r="K526">
        <v>0</v>
      </c>
    </row>
    <row r="527" spans="1:11" x14ac:dyDescent="0.3">
      <c r="B527" s="72" t="s">
        <v>1275</v>
      </c>
      <c r="C527">
        <v>192384</v>
      </c>
      <c r="D527">
        <v>185353</v>
      </c>
      <c r="E527">
        <v>309381</v>
      </c>
      <c r="F527">
        <v>27881</v>
      </c>
      <c r="G527">
        <v>23728</v>
      </c>
      <c r="H527">
        <v>6188</v>
      </c>
      <c r="I527">
        <v>8288</v>
      </c>
      <c r="J527">
        <v>4792</v>
      </c>
      <c r="K527">
        <v>39288287</v>
      </c>
    </row>
    <row r="529" spans="1:11" x14ac:dyDescent="0.3">
      <c r="A529" s="1" t="s">
        <v>1198</v>
      </c>
      <c r="B529" s="193" t="s">
        <v>343</v>
      </c>
      <c r="C529" s="193" t="s">
        <v>344</v>
      </c>
      <c r="D529" t="s">
        <v>345</v>
      </c>
      <c r="E529" t="s">
        <v>346</v>
      </c>
      <c r="F529" t="s">
        <v>347</v>
      </c>
      <c r="G529" t="s">
        <v>348</v>
      </c>
      <c r="H529" t="s">
        <v>349</v>
      </c>
      <c r="I529" t="s">
        <v>350</v>
      </c>
      <c r="J529" t="s">
        <v>351</v>
      </c>
      <c r="K529" t="s">
        <v>352</v>
      </c>
    </row>
    <row r="530" spans="1:11" x14ac:dyDescent="0.3">
      <c r="B530" s="72" t="s">
        <v>1198</v>
      </c>
      <c r="C530">
        <v>18219</v>
      </c>
      <c r="D530">
        <v>18252</v>
      </c>
      <c r="E530">
        <v>29677</v>
      </c>
      <c r="F530">
        <v>3204</v>
      </c>
      <c r="G530">
        <v>2369</v>
      </c>
      <c r="H530">
        <v>410</v>
      </c>
      <c r="I530">
        <v>1036</v>
      </c>
      <c r="J530">
        <v>508</v>
      </c>
      <c r="K530">
        <v>3701560</v>
      </c>
    </row>
    <row r="531" spans="1:11" x14ac:dyDescent="0.3">
      <c r="A531" t="str">
        <f>_xlfn.CONCAT(B531," County")</f>
        <v>Alameda County</v>
      </c>
      <c r="B531" s="194" t="s">
        <v>358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1277</v>
      </c>
      <c r="C532">
        <v>15</v>
      </c>
      <c r="D532">
        <v>15</v>
      </c>
      <c r="E532">
        <v>22</v>
      </c>
      <c r="F532">
        <v>5</v>
      </c>
      <c r="G532">
        <v>0</v>
      </c>
      <c r="H532">
        <v>0</v>
      </c>
      <c r="I532">
        <v>0</v>
      </c>
      <c r="J532">
        <v>0</v>
      </c>
      <c r="K532">
        <v>3685</v>
      </c>
    </row>
    <row r="533" spans="1:11" x14ac:dyDescent="0.3">
      <c r="A533" t="str">
        <f t="shared" si="1"/>
        <v>Amador County</v>
      </c>
      <c r="B533" s="194" t="s">
        <v>1278</v>
      </c>
      <c r="C533">
        <v>54</v>
      </c>
      <c r="D533">
        <v>59</v>
      </c>
      <c r="E533">
        <v>90</v>
      </c>
      <c r="F533">
        <v>15</v>
      </c>
      <c r="G533">
        <v>5</v>
      </c>
      <c r="H533">
        <v>0</v>
      </c>
      <c r="I533">
        <v>10</v>
      </c>
      <c r="J533">
        <v>5</v>
      </c>
      <c r="K533">
        <v>10819</v>
      </c>
    </row>
    <row r="534" spans="1:11" x14ac:dyDescent="0.3">
      <c r="A534" t="str">
        <f t="shared" si="1"/>
        <v>Butte County</v>
      </c>
      <c r="B534" s="194" t="s">
        <v>1279</v>
      </c>
      <c r="C534">
        <v>417</v>
      </c>
      <c r="D534">
        <v>395</v>
      </c>
      <c r="E534">
        <v>612</v>
      </c>
      <c r="F534">
        <v>115</v>
      </c>
      <c r="G534">
        <v>39</v>
      </c>
      <c r="H534">
        <v>18</v>
      </c>
      <c r="I534">
        <v>20</v>
      </c>
      <c r="J534">
        <v>15</v>
      </c>
      <c r="K534">
        <v>58405</v>
      </c>
    </row>
    <row r="535" spans="1:11" x14ac:dyDescent="0.3">
      <c r="A535" t="str">
        <f t="shared" si="1"/>
        <v>Calaveras County</v>
      </c>
      <c r="B535" s="194" t="s">
        <v>1280</v>
      </c>
      <c r="C535">
        <v>154</v>
      </c>
      <c r="D535">
        <v>177</v>
      </c>
      <c r="E535">
        <v>249</v>
      </c>
      <c r="F535">
        <v>46</v>
      </c>
      <c r="G535">
        <v>10</v>
      </c>
      <c r="H535">
        <v>0</v>
      </c>
      <c r="I535">
        <v>10</v>
      </c>
      <c r="J535">
        <v>15</v>
      </c>
      <c r="K535">
        <v>37308</v>
      </c>
    </row>
    <row r="536" spans="1:11" x14ac:dyDescent="0.3">
      <c r="A536" t="str">
        <f t="shared" si="1"/>
        <v>Colusa County</v>
      </c>
      <c r="B536" s="194" t="s">
        <v>515</v>
      </c>
      <c r="C536">
        <v>29</v>
      </c>
      <c r="D536">
        <v>21</v>
      </c>
      <c r="E536">
        <v>49</v>
      </c>
      <c r="F536">
        <v>5</v>
      </c>
      <c r="G536">
        <v>0</v>
      </c>
      <c r="H536">
        <v>0</v>
      </c>
      <c r="I536">
        <v>0</v>
      </c>
      <c r="J536">
        <v>0</v>
      </c>
      <c r="K536">
        <v>7652</v>
      </c>
    </row>
    <row r="537" spans="1:11" x14ac:dyDescent="0.3">
      <c r="A537" t="str">
        <f t="shared" si="1"/>
        <v>Contra Costa County</v>
      </c>
      <c r="B537" s="194" t="s">
        <v>1281</v>
      </c>
      <c r="C537">
        <v>212</v>
      </c>
      <c r="D537">
        <v>217</v>
      </c>
      <c r="E537">
        <v>390</v>
      </c>
      <c r="F537">
        <v>20</v>
      </c>
      <c r="G537">
        <v>25</v>
      </c>
      <c r="H537">
        <v>0</v>
      </c>
      <c r="I537">
        <v>10</v>
      </c>
      <c r="J537">
        <v>5</v>
      </c>
      <c r="K537">
        <v>76027</v>
      </c>
    </row>
    <row r="538" spans="1:11" x14ac:dyDescent="0.3">
      <c r="A538" t="str">
        <f t="shared" si="1"/>
        <v>Del Norte County</v>
      </c>
      <c r="B538" s="194" t="s">
        <v>1282</v>
      </c>
      <c r="C538">
        <v>23</v>
      </c>
      <c r="D538">
        <v>22</v>
      </c>
      <c r="E538">
        <v>37</v>
      </c>
      <c r="F538">
        <v>10</v>
      </c>
      <c r="G538">
        <v>5</v>
      </c>
      <c r="H538">
        <v>0</v>
      </c>
      <c r="I538">
        <v>5</v>
      </c>
      <c r="J538">
        <v>0</v>
      </c>
      <c r="K538">
        <v>3640</v>
      </c>
    </row>
    <row r="539" spans="1:11" x14ac:dyDescent="0.3">
      <c r="A539" t="str">
        <f t="shared" si="1"/>
        <v>El Dorado County</v>
      </c>
      <c r="B539" s="194" t="s">
        <v>1283</v>
      </c>
      <c r="C539">
        <v>462</v>
      </c>
      <c r="D539">
        <v>504</v>
      </c>
      <c r="E539">
        <v>828</v>
      </c>
      <c r="F539">
        <v>130</v>
      </c>
      <c r="G539">
        <v>25</v>
      </c>
      <c r="H539">
        <v>0</v>
      </c>
      <c r="I539">
        <v>40</v>
      </c>
      <c r="J539">
        <v>15</v>
      </c>
      <c r="K539">
        <v>124513</v>
      </c>
    </row>
    <row r="540" spans="1:11" x14ac:dyDescent="0.3">
      <c r="A540" t="str">
        <f t="shared" si="1"/>
        <v>Fresno County</v>
      </c>
      <c r="B540" s="194" t="s">
        <v>634</v>
      </c>
      <c r="C540">
        <v>172</v>
      </c>
      <c r="D540">
        <v>141</v>
      </c>
      <c r="E540">
        <v>270</v>
      </c>
      <c r="F540">
        <v>30</v>
      </c>
      <c r="G540">
        <v>0</v>
      </c>
      <c r="H540">
        <v>0</v>
      </c>
      <c r="I540">
        <v>25</v>
      </c>
      <c r="J540">
        <v>0</v>
      </c>
      <c r="K540">
        <v>34220</v>
      </c>
    </row>
    <row r="541" spans="1:11" x14ac:dyDescent="0.3">
      <c r="A541" t="str">
        <f t="shared" si="1"/>
        <v>Glenn County</v>
      </c>
      <c r="B541" s="194" t="s">
        <v>1284</v>
      </c>
      <c r="C541">
        <v>31</v>
      </c>
      <c r="D541">
        <v>20</v>
      </c>
      <c r="E541">
        <v>45</v>
      </c>
      <c r="F541">
        <v>10</v>
      </c>
      <c r="G541">
        <v>0</v>
      </c>
      <c r="H541">
        <v>0</v>
      </c>
      <c r="I541">
        <v>0</v>
      </c>
      <c r="J541">
        <v>0</v>
      </c>
      <c r="K541">
        <v>4230</v>
      </c>
    </row>
    <row r="542" spans="1:11" x14ac:dyDescent="0.3">
      <c r="A542" t="str">
        <f t="shared" si="1"/>
        <v>Humboldt County</v>
      </c>
      <c r="B542" s="194" t="s">
        <v>1285</v>
      </c>
      <c r="C542">
        <v>411</v>
      </c>
      <c r="D542">
        <v>466</v>
      </c>
      <c r="E542">
        <v>611</v>
      </c>
      <c r="F542">
        <v>185</v>
      </c>
      <c r="G542">
        <v>28</v>
      </c>
      <c r="H542">
        <v>5</v>
      </c>
      <c r="I542">
        <v>60</v>
      </c>
      <c r="J542">
        <v>15</v>
      </c>
      <c r="K542">
        <v>63302</v>
      </c>
    </row>
    <row r="543" spans="1:11" x14ac:dyDescent="0.3">
      <c r="A543" t="str">
        <f t="shared" si="1"/>
        <v>Imperial County</v>
      </c>
      <c r="B543" s="194" t="s">
        <v>704</v>
      </c>
      <c r="C543">
        <v>174</v>
      </c>
      <c r="D543">
        <v>92</v>
      </c>
      <c r="E543">
        <v>250</v>
      </c>
      <c r="F543">
        <v>25</v>
      </c>
      <c r="G543">
        <v>10</v>
      </c>
      <c r="H543">
        <v>0</v>
      </c>
      <c r="I543">
        <v>5</v>
      </c>
      <c r="J543">
        <v>0</v>
      </c>
      <c r="K543">
        <v>18157</v>
      </c>
    </row>
    <row r="544" spans="1:11" x14ac:dyDescent="0.3">
      <c r="A544" t="str">
        <f t="shared" si="1"/>
        <v>Inyo County</v>
      </c>
      <c r="B544" s="194" t="s">
        <v>1286</v>
      </c>
      <c r="C544">
        <v>36</v>
      </c>
      <c r="D544">
        <v>20</v>
      </c>
      <c r="E544">
        <v>49</v>
      </c>
      <c r="F544">
        <v>15</v>
      </c>
      <c r="G544">
        <v>0</v>
      </c>
      <c r="H544">
        <v>0</v>
      </c>
      <c r="I544">
        <v>5</v>
      </c>
      <c r="J544">
        <v>10</v>
      </c>
      <c r="K544">
        <v>4569</v>
      </c>
    </row>
    <row r="545" spans="1:11" x14ac:dyDescent="0.3">
      <c r="A545" t="str">
        <f t="shared" si="1"/>
        <v>Kern County</v>
      </c>
      <c r="B545" s="194" t="s">
        <v>1287</v>
      </c>
      <c r="C545">
        <v>801</v>
      </c>
      <c r="D545">
        <v>796</v>
      </c>
      <c r="E545">
        <v>1264</v>
      </c>
      <c r="F545">
        <v>195</v>
      </c>
      <c r="G545">
        <v>56</v>
      </c>
      <c r="H545">
        <v>10</v>
      </c>
      <c r="I545">
        <v>68</v>
      </c>
      <c r="J545">
        <v>15</v>
      </c>
      <c r="K545">
        <v>152460</v>
      </c>
    </row>
    <row r="546" spans="1:11" x14ac:dyDescent="0.3">
      <c r="A546" t="str">
        <f t="shared" si="1"/>
        <v>Kings County</v>
      </c>
      <c r="B546" s="194" t="s">
        <v>1288</v>
      </c>
      <c r="C546">
        <v>41</v>
      </c>
      <c r="D546">
        <v>28</v>
      </c>
      <c r="E546">
        <v>57</v>
      </c>
      <c r="F546">
        <v>10</v>
      </c>
      <c r="G546">
        <v>0</v>
      </c>
      <c r="H546">
        <v>0</v>
      </c>
      <c r="I546">
        <v>5</v>
      </c>
      <c r="J546">
        <v>0</v>
      </c>
      <c r="K546">
        <v>5322</v>
      </c>
    </row>
    <row r="547" spans="1:11" x14ac:dyDescent="0.3">
      <c r="A547" t="str">
        <f t="shared" si="1"/>
        <v>Lake County</v>
      </c>
      <c r="B547" s="194" t="s">
        <v>1289</v>
      </c>
      <c r="C547">
        <v>185</v>
      </c>
      <c r="D547">
        <v>191</v>
      </c>
      <c r="E547">
        <v>290</v>
      </c>
      <c r="F547">
        <v>62</v>
      </c>
      <c r="G547">
        <v>10</v>
      </c>
      <c r="H547">
        <v>0</v>
      </c>
      <c r="I547">
        <v>25</v>
      </c>
      <c r="J547">
        <v>10</v>
      </c>
      <c r="K547">
        <v>37276</v>
      </c>
    </row>
    <row r="548" spans="1:11" x14ac:dyDescent="0.3">
      <c r="A548" t="str">
        <f t="shared" si="1"/>
        <v>Lassen County</v>
      </c>
      <c r="B548" s="194" t="s">
        <v>1290</v>
      </c>
      <c r="C548">
        <v>51</v>
      </c>
      <c r="D548">
        <v>72</v>
      </c>
      <c r="E548">
        <v>78</v>
      </c>
      <c r="F548">
        <v>40</v>
      </c>
      <c r="G548">
        <v>5</v>
      </c>
      <c r="H548">
        <v>0</v>
      </c>
      <c r="I548">
        <v>5</v>
      </c>
      <c r="J548">
        <v>0</v>
      </c>
      <c r="K548">
        <v>12246</v>
      </c>
    </row>
    <row r="549" spans="1:11" x14ac:dyDescent="0.3">
      <c r="A549" t="str">
        <f t="shared" si="1"/>
        <v>Los Angeles County</v>
      </c>
      <c r="B549" s="194" t="s">
        <v>808</v>
      </c>
      <c r="C549">
        <v>3712</v>
      </c>
      <c r="D549">
        <v>3293</v>
      </c>
      <c r="E549">
        <v>6035</v>
      </c>
      <c r="F549">
        <v>240</v>
      </c>
      <c r="G549">
        <v>459</v>
      </c>
      <c r="H549">
        <v>88</v>
      </c>
      <c r="I549">
        <v>155</v>
      </c>
      <c r="J549">
        <v>75</v>
      </c>
      <c r="K549">
        <v>588028</v>
      </c>
    </row>
    <row r="550" spans="1:11" x14ac:dyDescent="0.3">
      <c r="A550" t="str">
        <f t="shared" si="1"/>
        <v>Madera County</v>
      </c>
      <c r="B550" s="194" t="s">
        <v>818</v>
      </c>
      <c r="C550">
        <v>156</v>
      </c>
      <c r="D550">
        <v>142</v>
      </c>
      <c r="E550">
        <v>256</v>
      </c>
      <c r="F550">
        <v>20</v>
      </c>
      <c r="G550">
        <v>10</v>
      </c>
      <c r="H550">
        <v>0</v>
      </c>
      <c r="I550">
        <v>10</v>
      </c>
      <c r="J550">
        <v>5</v>
      </c>
      <c r="K550">
        <v>39300</v>
      </c>
    </row>
    <row r="551" spans="1:11" x14ac:dyDescent="0.3">
      <c r="A551" t="str">
        <f t="shared" si="1"/>
        <v>Marin County</v>
      </c>
      <c r="B551" s="194" t="s">
        <v>1291</v>
      </c>
      <c r="C551">
        <v>37</v>
      </c>
      <c r="D551">
        <v>66</v>
      </c>
      <c r="E551">
        <v>65</v>
      </c>
      <c r="F551">
        <v>15</v>
      </c>
      <c r="G551">
        <v>15</v>
      </c>
      <c r="H551">
        <v>0</v>
      </c>
      <c r="I551">
        <v>5</v>
      </c>
      <c r="J551">
        <v>5</v>
      </c>
      <c r="K551">
        <v>20677</v>
      </c>
    </row>
    <row r="552" spans="1:11" x14ac:dyDescent="0.3">
      <c r="A552" t="str">
        <f t="shared" si="1"/>
        <v>Mariposa County</v>
      </c>
      <c r="B552" s="194" t="s">
        <v>1292</v>
      </c>
      <c r="C552">
        <v>47</v>
      </c>
      <c r="D552">
        <v>45</v>
      </c>
      <c r="E552">
        <v>74</v>
      </c>
      <c r="F552">
        <v>15</v>
      </c>
      <c r="G552">
        <v>5</v>
      </c>
      <c r="H552">
        <v>0</v>
      </c>
      <c r="I552">
        <v>5</v>
      </c>
      <c r="J552">
        <v>0</v>
      </c>
      <c r="K552">
        <v>15900</v>
      </c>
    </row>
    <row r="553" spans="1:11" x14ac:dyDescent="0.3">
      <c r="A553" t="str">
        <f t="shared" si="1"/>
        <v>Mendocino County</v>
      </c>
      <c r="B553" s="194" t="s">
        <v>1293</v>
      </c>
      <c r="C553">
        <v>112</v>
      </c>
      <c r="D553">
        <v>109</v>
      </c>
      <c r="E553">
        <v>140</v>
      </c>
      <c r="F553">
        <v>40</v>
      </c>
      <c r="G553">
        <v>5</v>
      </c>
      <c r="H553">
        <v>0</v>
      </c>
      <c r="I553">
        <v>10</v>
      </c>
      <c r="J553">
        <v>0</v>
      </c>
      <c r="K553">
        <v>24018</v>
      </c>
    </row>
    <row r="554" spans="1:11" x14ac:dyDescent="0.3">
      <c r="A554" t="str">
        <f t="shared" si="1"/>
        <v>Merced County</v>
      </c>
      <c r="B554" s="194" t="s">
        <v>844</v>
      </c>
      <c r="C554">
        <v>243</v>
      </c>
      <c r="D554">
        <v>179</v>
      </c>
      <c r="E554">
        <v>392</v>
      </c>
      <c r="F554">
        <v>25</v>
      </c>
      <c r="G554">
        <v>10</v>
      </c>
      <c r="H554">
        <v>0</v>
      </c>
      <c r="I554">
        <v>5</v>
      </c>
      <c r="J554">
        <v>5</v>
      </c>
      <c r="K554">
        <v>49775</v>
      </c>
    </row>
    <row r="555" spans="1:11" x14ac:dyDescent="0.3">
      <c r="A555" t="str">
        <f t="shared" si="1"/>
        <v>Modoc County</v>
      </c>
      <c r="B555" s="194" t="s">
        <v>1294</v>
      </c>
      <c r="C555">
        <v>15</v>
      </c>
      <c r="D555">
        <v>20</v>
      </c>
      <c r="E555">
        <v>25</v>
      </c>
      <c r="F555">
        <v>10</v>
      </c>
      <c r="G555">
        <v>0</v>
      </c>
      <c r="H555">
        <v>0</v>
      </c>
      <c r="I555">
        <v>0</v>
      </c>
      <c r="J555">
        <v>0</v>
      </c>
      <c r="K555">
        <v>1878</v>
      </c>
    </row>
    <row r="556" spans="1:11" x14ac:dyDescent="0.3">
      <c r="A556" t="str">
        <f t="shared" si="1"/>
        <v>Mono County</v>
      </c>
      <c r="B556" s="194" t="s">
        <v>1295</v>
      </c>
      <c r="C556">
        <v>25</v>
      </c>
      <c r="D556">
        <v>30</v>
      </c>
      <c r="E556">
        <v>30</v>
      </c>
      <c r="F556">
        <v>10</v>
      </c>
      <c r="G556">
        <v>0</v>
      </c>
      <c r="H556">
        <v>0</v>
      </c>
      <c r="I556">
        <v>0</v>
      </c>
      <c r="J556">
        <v>0</v>
      </c>
      <c r="K556">
        <v>2743</v>
      </c>
    </row>
    <row r="557" spans="1:11" x14ac:dyDescent="0.3">
      <c r="A557" t="str">
        <f t="shared" si="1"/>
        <v>Monterey County</v>
      </c>
      <c r="B557" s="194" t="s">
        <v>864</v>
      </c>
      <c r="C557">
        <v>208</v>
      </c>
      <c r="D557">
        <v>188</v>
      </c>
      <c r="E557">
        <v>360</v>
      </c>
      <c r="F557">
        <v>25</v>
      </c>
      <c r="G557">
        <v>14</v>
      </c>
      <c r="H557">
        <v>5</v>
      </c>
      <c r="I557">
        <v>5</v>
      </c>
      <c r="J557">
        <v>5</v>
      </c>
      <c r="K557">
        <v>58195</v>
      </c>
    </row>
    <row r="558" spans="1:11" x14ac:dyDescent="0.3">
      <c r="A558" t="str">
        <f t="shared" si="1"/>
        <v>Napa County</v>
      </c>
      <c r="B558" s="194" t="s">
        <v>882</v>
      </c>
      <c r="C558">
        <v>15</v>
      </c>
      <c r="D558">
        <v>20</v>
      </c>
      <c r="E558">
        <v>28</v>
      </c>
      <c r="F558">
        <v>0</v>
      </c>
      <c r="G558">
        <v>0</v>
      </c>
      <c r="H558">
        <v>0</v>
      </c>
      <c r="I558">
        <v>5</v>
      </c>
      <c r="J558">
        <v>0</v>
      </c>
      <c r="K558">
        <v>5145</v>
      </c>
    </row>
    <row r="559" spans="1:11" x14ac:dyDescent="0.3">
      <c r="A559" t="str">
        <f t="shared" si="1"/>
        <v>Nevada County</v>
      </c>
      <c r="B559" s="194" t="s">
        <v>1296</v>
      </c>
      <c r="C559">
        <v>104</v>
      </c>
      <c r="D559">
        <v>136</v>
      </c>
      <c r="E559">
        <v>211</v>
      </c>
      <c r="F559">
        <v>15</v>
      </c>
      <c r="G559">
        <v>10</v>
      </c>
      <c r="H559">
        <v>0</v>
      </c>
      <c r="I559">
        <v>5</v>
      </c>
      <c r="J559">
        <v>0</v>
      </c>
      <c r="K559">
        <v>30957</v>
      </c>
    </row>
    <row r="560" spans="1:11" x14ac:dyDescent="0.3">
      <c r="A560" t="str">
        <f t="shared" si="1"/>
        <v>Orange County</v>
      </c>
      <c r="B560" s="194" t="s">
        <v>914</v>
      </c>
      <c r="C560">
        <v>268</v>
      </c>
      <c r="D560">
        <v>166</v>
      </c>
      <c r="E560">
        <v>420</v>
      </c>
      <c r="F560">
        <v>10</v>
      </c>
      <c r="G560">
        <v>10</v>
      </c>
      <c r="H560">
        <v>0</v>
      </c>
      <c r="I560">
        <v>5</v>
      </c>
      <c r="J560">
        <v>5</v>
      </c>
      <c r="K560">
        <v>68193</v>
      </c>
    </row>
    <row r="561" spans="1:11" x14ac:dyDescent="0.3">
      <c r="A561" t="str">
        <f t="shared" si="1"/>
        <v>Placer County</v>
      </c>
      <c r="B561" s="194" t="s">
        <v>1297</v>
      </c>
      <c r="C561">
        <v>142</v>
      </c>
      <c r="D561">
        <v>157</v>
      </c>
      <c r="E561">
        <v>230</v>
      </c>
      <c r="F561">
        <v>20</v>
      </c>
      <c r="G561">
        <v>15</v>
      </c>
      <c r="H561">
        <v>16</v>
      </c>
      <c r="I561">
        <v>10</v>
      </c>
      <c r="J561">
        <v>0</v>
      </c>
      <c r="K561">
        <v>34385</v>
      </c>
    </row>
    <row r="562" spans="1:11" x14ac:dyDescent="0.3">
      <c r="A562" t="str">
        <f t="shared" si="1"/>
        <v>Plumas County</v>
      </c>
      <c r="B562" s="194" t="s">
        <v>1298</v>
      </c>
      <c r="C562">
        <v>61</v>
      </c>
      <c r="D562">
        <v>82</v>
      </c>
      <c r="E562">
        <v>99</v>
      </c>
      <c r="F562">
        <v>23</v>
      </c>
      <c r="G562">
        <v>5</v>
      </c>
      <c r="H562">
        <v>0</v>
      </c>
      <c r="I562">
        <v>0</v>
      </c>
      <c r="J562">
        <v>5</v>
      </c>
      <c r="K562">
        <v>13138</v>
      </c>
    </row>
    <row r="563" spans="1:11" x14ac:dyDescent="0.3">
      <c r="A563" t="str">
        <f t="shared" si="1"/>
        <v>Riverside County</v>
      </c>
      <c r="B563" s="194" t="s">
        <v>1024</v>
      </c>
      <c r="C563">
        <v>1192</v>
      </c>
      <c r="D563">
        <v>1042</v>
      </c>
      <c r="E563">
        <v>1980</v>
      </c>
      <c r="F563">
        <v>84</v>
      </c>
      <c r="G563">
        <v>107</v>
      </c>
      <c r="H563">
        <v>16</v>
      </c>
      <c r="I563">
        <v>65</v>
      </c>
      <c r="J563">
        <v>15</v>
      </c>
      <c r="K563">
        <v>247826</v>
      </c>
    </row>
    <row r="564" spans="1:11" x14ac:dyDescent="0.3">
      <c r="A564" t="str">
        <f t="shared" si="1"/>
        <v>Sacramento County</v>
      </c>
      <c r="B564" s="194" t="s">
        <v>1036</v>
      </c>
      <c r="C564">
        <v>2567</v>
      </c>
      <c r="D564">
        <v>3205</v>
      </c>
      <c r="E564">
        <v>4378</v>
      </c>
      <c r="F564">
        <v>807</v>
      </c>
      <c r="G564">
        <v>414</v>
      </c>
      <c r="H564">
        <v>74</v>
      </c>
      <c r="I564">
        <v>91</v>
      </c>
      <c r="J564">
        <v>67</v>
      </c>
      <c r="K564">
        <v>506300</v>
      </c>
    </row>
    <row r="565" spans="1:11" x14ac:dyDescent="0.3">
      <c r="A565" t="str">
        <f t="shared" si="1"/>
        <v>San Benito County</v>
      </c>
      <c r="B565" s="194" t="s">
        <v>1299</v>
      </c>
      <c r="C565">
        <v>20</v>
      </c>
      <c r="D565">
        <v>15</v>
      </c>
      <c r="E565">
        <v>32</v>
      </c>
      <c r="F565">
        <v>5</v>
      </c>
      <c r="G565">
        <v>5</v>
      </c>
      <c r="H565">
        <v>0</v>
      </c>
      <c r="I565">
        <v>0</v>
      </c>
      <c r="J565">
        <v>0</v>
      </c>
      <c r="K565">
        <v>5451</v>
      </c>
    </row>
    <row r="566" spans="1:11" x14ac:dyDescent="0.3">
      <c r="A566" t="str">
        <f t="shared" si="1"/>
        <v>San Bernardino County</v>
      </c>
      <c r="B566" s="194" t="s">
        <v>1042</v>
      </c>
      <c r="C566">
        <v>528</v>
      </c>
      <c r="D566">
        <v>660</v>
      </c>
      <c r="E566">
        <v>999</v>
      </c>
      <c r="F566">
        <v>86</v>
      </c>
      <c r="G566">
        <v>69</v>
      </c>
      <c r="H566">
        <v>23</v>
      </c>
      <c r="I566">
        <v>60</v>
      </c>
      <c r="J566">
        <v>30</v>
      </c>
      <c r="K566">
        <v>157770</v>
      </c>
    </row>
    <row r="567" spans="1:11" x14ac:dyDescent="0.3">
      <c r="A567" t="str">
        <f t="shared" si="1"/>
        <v>San Diego County</v>
      </c>
      <c r="B567" s="194" t="s">
        <v>1050</v>
      </c>
      <c r="C567">
        <v>2236</v>
      </c>
      <c r="D567">
        <v>2293</v>
      </c>
      <c r="E567">
        <v>3503</v>
      </c>
      <c r="F567">
        <v>209</v>
      </c>
      <c r="G567">
        <v>615</v>
      </c>
      <c r="H567">
        <v>84</v>
      </c>
      <c r="I567">
        <v>110</v>
      </c>
      <c r="J567">
        <v>40</v>
      </c>
      <c r="K567">
        <v>431991</v>
      </c>
    </row>
    <row r="568" spans="1:11" x14ac:dyDescent="0.3">
      <c r="A568" t="str">
        <f t="shared" si="1"/>
        <v>San Joaquin County</v>
      </c>
      <c r="B568" s="194" t="s">
        <v>1062</v>
      </c>
      <c r="C568">
        <v>321</v>
      </c>
      <c r="D568">
        <v>215</v>
      </c>
      <c r="E568">
        <v>452</v>
      </c>
      <c r="F568">
        <v>20</v>
      </c>
      <c r="G568">
        <v>32</v>
      </c>
      <c r="H568">
        <v>16</v>
      </c>
      <c r="I568">
        <v>35</v>
      </c>
      <c r="J568">
        <v>15</v>
      </c>
      <c r="K568">
        <v>53021</v>
      </c>
    </row>
    <row r="569" spans="1:11" x14ac:dyDescent="0.3">
      <c r="A569" t="str">
        <f t="shared" si="1"/>
        <v>San Luis Obispo County</v>
      </c>
      <c r="B569" s="194" t="s">
        <v>1072</v>
      </c>
      <c r="C569">
        <v>295</v>
      </c>
      <c r="D569">
        <v>303</v>
      </c>
      <c r="E569">
        <v>487</v>
      </c>
      <c r="F569">
        <v>63</v>
      </c>
      <c r="G569">
        <v>54</v>
      </c>
      <c r="H569">
        <v>5</v>
      </c>
      <c r="I569">
        <v>10</v>
      </c>
      <c r="J569">
        <v>20</v>
      </c>
      <c r="K569">
        <v>70280</v>
      </c>
    </row>
    <row r="570" spans="1:11" x14ac:dyDescent="0.3">
      <c r="A570" t="str">
        <f t="shared" si="1"/>
        <v>San Mateo County</v>
      </c>
      <c r="B570" s="194" t="s">
        <v>1078</v>
      </c>
      <c r="C570">
        <v>20</v>
      </c>
      <c r="D570">
        <v>35</v>
      </c>
      <c r="E570">
        <v>32</v>
      </c>
      <c r="F570">
        <v>0</v>
      </c>
      <c r="G570">
        <v>0</v>
      </c>
      <c r="H570">
        <v>0</v>
      </c>
      <c r="I570">
        <v>0</v>
      </c>
      <c r="J570">
        <v>5</v>
      </c>
      <c r="K570">
        <v>9834</v>
      </c>
    </row>
    <row r="571" spans="1:11" x14ac:dyDescent="0.3">
      <c r="A571" t="str">
        <f t="shared" si="1"/>
        <v>Santa Barbara County</v>
      </c>
      <c r="B571" s="194" t="s">
        <v>1088</v>
      </c>
      <c r="C571">
        <v>286</v>
      </c>
      <c r="D571">
        <v>356</v>
      </c>
      <c r="E571">
        <v>487</v>
      </c>
      <c r="F571">
        <v>72</v>
      </c>
      <c r="G571">
        <v>51</v>
      </c>
      <c r="H571">
        <v>5</v>
      </c>
      <c r="I571">
        <v>10</v>
      </c>
      <c r="J571">
        <v>10</v>
      </c>
      <c r="K571">
        <v>68796</v>
      </c>
    </row>
    <row r="572" spans="1:11" x14ac:dyDescent="0.3">
      <c r="A572" t="str">
        <f t="shared" si="1"/>
        <v>Santa Clara County</v>
      </c>
      <c r="B572" s="194" t="s">
        <v>1090</v>
      </c>
      <c r="C572">
        <v>20</v>
      </c>
      <c r="D572">
        <v>61</v>
      </c>
      <c r="E572">
        <v>42</v>
      </c>
      <c r="F572">
        <v>5</v>
      </c>
      <c r="G572">
        <v>31</v>
      </c>
      <c r="H572">
        <v>0</v>
      </c>
      <c r="I572">
        <v>0</v>
      </c>
      <c r="J572">
        <v>5</v>
      </c>
      <c r="K572">
        <v>22188</v>
      </c>
    </row>
    <row r="573" spans="1:11" x14ac:dyDescent="0.3">
      <c r="A573" t="str">
        <f t="shared" si="1"/>
        <v>Santa Cruz County</v>
      </c>
      <c r="B573" s="194" t="s">
        <v>1094</v>
      </c>
      <c r="C573">
        <v>165</v>
      </c>
      <c r="D573">
        <v>244</v>
      </c>
      <c r="E573">
        <v>315</v>
      </c>
      <c r="F573">
        <v>71</v>
      </c>
      <c r="G573">
        <v>10</v>
      </c>
      <c r="H573">
        <v>0</v>
      </c>
      <c r="I573">
        <v>5</v>
      </c>
      <c r="J573">
        <v>10</v>
      </c>
      <c r="K573">
        <v>79704</v>
      </c>
    </row>
    <row r="574" spans="1:11" x14ac:dyDescent="0.3">
      <c r="A574" t="str">
        <f t="shared" si="1"/>
        <v>Shasta County</v>
      </c>
      <c r="B574" s="194" t="s">
        <v>1300</v>
      </c>
      <c r="C574">
        <v>135</v>
      </c>
      <c r="D574">
        <v>128</v>
      </c>
      <c r="E574">
        <v>196</v>
      </c>
      <c r="F574">
        <v>40</v>
      </c>
      <c r="G574">
        <v>0</v>
      </c>
      <c r="H574">
        <v>0</v>
      </c>
      <c r="I574">
        <v>5</v>
      </c>
      <c r="J574">
        <v>10</v>
      </c>
      <c r="K574">
        <v>25377</v>
      </c>
    </row>
    <row r="575" spans="1:11" x14ac:dyDescent="0.3">
      <c r="A575" t="str">
        <f t="shared" si="1"/>
        <v>Sierra County</v>
      </c>
      <c r="B575" s="194" t="s">
        <v>1301</v>
      </c>
      <c r="C575">
        <v>15</v>
      </c>
      <c r="D575">
        <v>10</v>
      </c>
      <c r="E575">
        <v>20</v>
      </c>
      <c r="F575">
        <v>5</v>
      </c>
      <c r="G575">
        <v>0</v>
      </c>
      <c r="H575">
        <v>0</v>
      </c>
      <c r="I575">
        <v>0</v>
      </c>
      <c r="J575">
        <v>0</v>
      </c>
      <c r="K575">
        <v>941</v>
      </c>
    </row>
    <row r="576" spans="1:11" x14ac:dyDescent="0.3">
      <c r="A576" t="str">
        <f t="shared" si="1"/>
        <v>Siskiyou County</v>
      </c>
      <c r="B576" s="194" t="s">
        <v>1302</v>
      </c>
      <c r="C576">
        <v>35</v>
      </c>
      <c r="D576">
        <v>30</v>
      </c>
      <c r="E576">
        <v>40</v>
      </c>
      <c r="F576">
        <v>15</v>
      </c>
      <c r="G576">
        <v>0</v>
      </c>
      <c r="H576">
        <v>0</v>
      </c>
      <c r="I576">
        <v>10</v>
      </c>
      <c r="J576">
        <v>0</v>
      </c>
      <c r="K576">
        <v>4974</v>
      </c>
    </row>
    <row r="577" spans="1:11" x14ac:dyDescent="0.3">
      <c r="A577" t="str">
        <f t="shared" si="1"/>
        <v>Solano County</v>
      </c>
      <c r="B577" s="194" t="s">
        <v>1303</v>
      </c>
      <c r="C577">
        <v>10</v>
      </c>
      <c r="D577">
        <v>10</v>
      </c>
      <c r="E577">
        <v>10</v>
      </c>
      <c r="F577">
        <v>5</v>
      </c>
      <c r="G577">
        <v>0</v>
      </c>
      <c r="H577">
        <v>0</v>
      </c>
      <c r="I577">
        <v>0</v>
      </c>
      <c r="J577">
        <v>0</v>
      </c>
      <c r="K577">
        <v>193</v>
      </c>
    </row>
    <row r="578" spans="1:11" x14ac:dyDescent="0.3">
      <c r="A578" t="str">
        <f t="shared" si="1"/>
        <v>Sonoma County</v>
      </c>
      <c r="B578" s="194" t="s">
        <v>1138</v>
      </c>
      <c r="C578">
        <v>76</v>
      </c>
      <c r="D578">
        <v>94</v>
      </c>
      <c r="E578">
        <v>131</v>
      </c>
      <c r="F578">
        <v>20</v>
      </c>
      <c r="G578">
        <v>10</v>
      </c>
      <c r="H578">
        <v>0</v>
      </c>
      <c r="I578">
        <v>25</v>
      </c>
      <c r="J578">
        <v>0</v>
      </c>
      <c r="K578">
        <v>21879</v>
      </c>
    </row>
    <row r="579" spans="1:11" x14ac:dyDescent="0.3">
      <c r="A579" t="str">
        <f t="shared" si="1"/>
        <v>Stanislaus County</v>
      </c>
      <c r="B579" s="194" t="s">
        <v>1304</v>
      </c>
      <c r="C579">
        <v>132</v>
      </c>
      <c r="D579">
        <v>116</v>
      </c>
      <c r="E579">
        <v>212</v>
      </c>
      <c r="F579">
        <v>15</v>
      </c>
      <c r="G579">
        <v>5</v>
      </c>
      <c r="H579">
        <v>0</v>
      </c>
      <c r="I579">
        <v>10</v>
      </c>
      <c r="J579">
        <v>0</v>
      </c>
      <c r="K579">
        <v>29535</v>
      </c>
    </row>
    <row r="580" spans="1:11" x14ac:dyDescent="0.3">
      <c r="A580" t="str">
        <f t="shared" si="1"/>
        <v>Sutter County</v>
      </c>
      <c r="B580" s="194" t="s">
        <v>1305</v>
      </c>
      <c r="C580">
        <v>15</v>
      </c>
      <c r="D580">
        <v>25</v>
      </c>
      <c r="E580">
        <v>45</v>
      </c>
      <c r="F580">
        <v>15</v>
      </c>
      <c r="G580">
        <v>0</v>
      </c>
      <c r="H580">
        <v>0</v>
      </c>
      <c r="I580">
        <v>0</v>
      </c>
      <c r="J580">
        <v>0</v>
      </c>
      <c r="K580">
        <v>7182</v>
      </c>
    </row>
    <row r="581" spans="1:11" x14ac:dyDescent="0.3">
      <c r="A581" t="str">
        <f t="shared" si="1"/>
        <v>Tehama County</v>
      </c>
      <c r="B581" s="194" t="s">
        <v>1168</v>
      </c>
      <c r="C581">
        <v>186</v>
      </c>
      <c r="D581">
        <v>156</v>
      </c>
      <c r="E581">
        <v>280</v>
      </c>
      <c r="F581">
        <v>25</v>
      </c>
      <c r="G581">
        <v>16</v>
      </c>
      <c r="H581">
        <v>0</v>
      </c>
      <c r="I581">
        <v>17</v>
      </c>
      <c r="J581">
        <v>5</v>
      </c>
      <c r="K581">
        <v>22702</v>
      </c>
    </row>
    <row r="582" spans="1:11" x14ac:dyDescent="0.3">
      <c r="A582" t="str">
        <f t="shared" si="1"/>
        <v>Trinity County</v>
      </c>
      <c r="B582" s="194" t="s">
        <v>1306</v>
      </c>
      <c r="C582">
        <v>40</v>
      </c>
      <c r="D582">
        <v>61</v>
      </c>
      <c r="E582">
        <v>78</v>
      </c>
      <c r="F582">
        <v>25</v>
      </c>
      <c r="G582">
        <v>0</v>
      </c>
      <c r="H582">
        <v>0</v>
      </c>
      <c r="I582">
        <v>0</v>
      </c>
      <c r="J582">
        <v>0</v>
      </c>
      <c r="K582">
        <v>12309</v>
      </c>
    </row>
    <row r="583" spans="1:11" x14ac:dyDescent="0.3">
      <c r="A583" t="str">
        <f t="shared" si="1"/>
        <v>Tulare County</v>
      </c>
      <c r="B583" s="194" t="s">
        <v>1186</v>
      </c>
      <c r="C583">
        <v>358</v>
      </c>
      <c r="D583">
        <v>346</v>
      </c>
      <c r="E583">
        <v>608</v>
      </c>
      <c r="F583">
        <v>65</v>
      </c>
      <c r="G583">
        <v>37</v>
      </c>
      <c r="H583">
        <v>5</v>
      </c>
      <c r="I583">
        <v>20</v>
      </c>
      <c r="J583">
        <v>27</v>
      </c>
      <c r="K583">
        <v>71772</v>
      </c>
    </row>
    <row r="584" spans="1:11" x14ac:dyDescent="0.3">
      <c r="A584" t="str">
        <f t="shared" si="1"/>
        <v>Tuolumne County</v>
      </c>
      <c r="B584" s="194" t="s">
        <v>1307</v>
      </c>
      <c r="C584">
        <v>84</v>
      </c>
      <c r="D584">
        <v>79</v>
      </c>
      <c r="E584">
        <v>116</v>
      </c>
      <c r="F584">
        <v>45</v>
      </c>
      <c r="G584">
        <v>35</v>
      </c>
      <c r="H584">
        <v>0</v>
      </c>
      <c r="I584">
        <v>10</v>
      </c>
      <c r="J584">
        <v>0</v>
      </c>
      <c r="K584">
        <v>26738</v>
      </c>
    </row>
    <row r="585" spans="1:11" x14ac:dyDescent="0.3">
      <c r="A585" t="str">
        <f t="shared" si="1"/>
        <v>Ventura County</v>
      </c>
      <c r="B585" s="194" t="s">
        <v>1208</v>
      </c>
      <c r="C585">
        <v>314</v>
      </c>
      <c r="D585">
        <v>255</v>
      </c>
      <c r="E585">
        <v>474</v>
      </c>
      <c r="F585">
        <v>52</v>
      </c>
      <c r="G585">
        <v>14</v>
      </c>
      <c r="H585">
        <v>30</v>
      </c>
      <c r="I585">
        <v>10</v>
      </c>
      <c r="J585">
        <v>10</v>
      </c>
      <c r="K585">
        <v>59237</v>
      </c>
    </row>
    <row r="586" spans="1:11" x14ac:dyDescent="0.3">
      <c r="A586" t="str">
        <f t="shared" si="1"/>
        <v>Yolo County</v>
      </c>
      <c r="B586" s="194" t="s">
        <v>1308</v>
      </c>
      <c r="C586">
        <v>46</v>
      </c>
      <c r="D586">
        <v>41</v>
      </c>
      <c r="E586">
        <v>72</v>
      </c>
      <c r="F586">
        <v>0</v>
      </c>
      <c r="G586">
        <v>10</v>
      </c>
      <c r="H586">
        <v>0</v>
      </c>
      <c r="I586">
        <v>0</v>
      </c>
      <c r="J586">
        <v>5</v>
      </c>
      <c r="K586">
        <v>9152</v>
      </c>
    </row>
    <row r="587" spans="1:11" x14ac:dyDescent="0.3">
      <c r="A587" t="str">
        <f t="shared" si="1"/>
        <v>Yuba County</v>
      </c>
      <c r="B587" s="194" t="s">
        <v>1309</v>
      </c>
      <c r="C587">
        <v>200</v>
      </c>
      <c r="D587">
        <v>179</v>
      </c>
      <c r="E587">
        <v>312</v>
      </c>
      <c r="F587">
        <v>42</v>
      </c>
      <c r="G587">
        <v>29</v>
      </c>
      <c r="H587">
        <v>0</v>
      </c>
      <c r="I587">
        <v>10</v>
      </c>
      <c r="J587">
        <v>0</v>
      </c>
      <c r="K587">
        <v>37974</v>
      </c>
    </row>
    <row r="588" spans="1:11" x14ac:dyDescent="0.3">
      <c r="B588" s="72" t="s">
        <v>1275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64" t="s">
        <v>8</v>
      </c>
      <c r="B1" s="364"/>
      <c r="C1" s="364"/>
      <c r="D1" s="364"/>
      <c r="E1" s="364"/>
      <c r="F1" s="364"/>
      <c r="G1" s="364"/>
      <c r="H1" s="364"/>
      <c r="I1" s="364"/>
      <c r="J1" s="365" t="s">
        <v>187</v>
      </c>
    </row>
    <row r="2" spans="1:10" s="9" customFormat="1" x14ac:dyDescent="0.3">
      <c r="A2" s="366" t="s">
        <v>6</v>
      </c>
      <c r="B2" s="367"/>
      <c r="C2" s="367"/>
      <c r="D2" s="367"/>
      <c r="E2" s="367"/>
      <c r="F2" s="367"/>
      <c r="G2" s="367"/>
      <c r="H2" s="368"/>
      <c r="I2" s="98" t="s">
        <v>7</v>
      </c>
      <c r="J2" s="365"/>
    </row>
    <row r="3" spans="1:10" x14ac:dyDescent="0.3">
      <c r="A3" s="77" t="s">
        <v>0</v>
      </c>
      <c r="B3" s="77" t="str">
        <f>Overview!B2</f>
        <v>City of Mendota</v>
      </c>
      <c r="C3" s="94"/>
      <c r="D3" s="94"/>
      <c r="E3" s="94"/>
      <c r="F3" s="94"/>
      <c r="G3" s="94"/>
      <c r="H3" s="268"/>
      <c r="I3" s="95"/>
      <c r="J3" s="365"/>
    </row>
    <row r="4" spans="1:10" x14ac:dyDescent="0.3">
      <c r="A4" s="77" t="s">
        <v>2</v>
      </c>
      <c r="B4" s="77" t="str">
        <f>Overview!B3</f>
        <v>Fresno County</v>
      </c>
      <c r="C4" s="94"/>
      <c r="D4" s="94"/>
      <c r="E4" s="94"/>
      <c r="F4" s="94"/>
      <c r="G4" s="94"/>
      <c r="H4" s="268"/>
      <c r="I4" s="95"/>
      <c r="J4" s="365"/>
    </row>
    <row r="6" spans="1:10" x14ac:dyDescent="0.3">
      <c r="A6" s="1" t="s">
        <v>188</v>
      </c>
      <c r="I6" s="155" t="s">
        <v>189</v>
      </c>
    </row>
    <row r="7" spans="1:10" ht="28.8" x14ac:dyDescent="0.3">
      <c r="A7" s="43" t="s">
        <v>190</v>
      </c>
      <c r="B7" s="39" t="str">
        <f>B3</f>
        <v>City of Mendota</v>
      </c>
      <c r="C7" s="39" t="s">
        <v>1463</v>
      </c>
      <c r="D7" s="39" t="str">
        <f>B4</f>
        <v>Fresno County</v>
      </c>
      <c r="E7" s="39" t="s">
        <v>2473</v>
      </c>
      <c r="F7" s="39" t="s">
        <v>191</v>
      </c>
    </row>
    <row r="8" spans="1:10" x14ac:dyDescent="0.3">
      <c r="A8" s="44" t="s">
        <v>192</v>
      </c>
      <c r="B8" s="45">
        <f>'Ref. ACS-5-YR'!H65</f>
        <v>12173</v>
      </c>
      <c r="C8" s="46">
        <f>B8/D8</f>
        <v>1.2293426405064006E-2</v>
      </c>
      <c r="D8" s="45">
        <f>'Ref. ACS-5-YR'!R65</f>
        <v>990204</v>
      </c>
      <c r="E8" s="46">
        <f>D8/F8</f>
        <v>2.5166558765037067E-2</v>
      </c>
      <c r="F8" s="45">
        <f>'Ref. ACS-5-YR'!AB65</f>
        <v>39346023</v>
      </c>
      <c r="I8" s="37"/>
    </row>
    <row r="9" spans="1:10" x14ac:dyDescent="0.3">
      <c r="A9" s="47" t="s">
        <v>193</v>
      </c>
      <c r="I9" s="37"/>
    </row>
    <row r="10" spans="1:10" x14ac:dyDescent="0.3">
      <c r="A10" s="47"/>
      <c r="I10" s="37"/>
    </row>
    <row r="11" spans="1:10" x14ac:dyDescent="0.3">
      <c r="A11" s="1" t="s">
        <v>194</v>
      </c>
      <c r="I11" s="37"/>
    </row>
    <row r="12" spans="1:10" x14ac:dyDescent="0.3">
      <c r="A12" s="48"/>
      <c r="B12" s="40">
        <v>1980</v>
      </c>
      <c r="C12" s="40">
        <v>1990</v>
      </c>
      <c r="D12" s="40">
        <v>2000</v>
      </c>
      <c r="E12" s="40">
        <v>2010</v>
      </c>
      <c r="F12" s="40">
        <v>2020</v>
      </c>
      <c r="H12" s="269"/>
      <c r="I12" s="37"/>
    </row>
    <row r="13" spans="1:10" x14ac:dyDescent="0.3">
      <c r="A13" s="13" t="s">
        <v>188</v>
      </c>
      <c r="B13" s="16">
        <f>'Ref. DC-1980'!B5</f>
        <v>5038</v>
      </c>
      <c r="C13" s="16">
        <f>'Ref. DC-1990'!B5</f>
        <v>6821</v>
      </c>
      <c r="D13" s="16">
        <f>'Ref. DC-2000'!B5</f>
        <v>7890</v>
      </c>
      <c r="E13" s="16">
        <f>'Ref. DC-2010'!B8</f>
        <v>11014</v>
      </c>
      <c r="F13" s="16">
        <f>'Ref. DC-2020'!B11</f>
        <v>12595</v>
      </c>
      <c r="H13" s="270"/>
      <c r="I13" s="37"/>
    </row>
    <row r="14" spans="1:10" x14ac:dyDescent="0.3">
      <c r="A14" s="13" t="s">
        <v>195</v>
      </c>
      <c r="B14" s="20"/>
      <c r="C14" s="30">
        <f>(C13-B13)/B13</f>
        <v>0.35391028185788009</v>
      </c>
      <c r="D14" s="30">
        <f t="shared" ref="D14:F14" si="0">(D13-C13)/C13</f>
        <v>0.15672188828617506</v>
      </c>
      <c r="E14" s="30">
        <f t="shared" si="0"/>
        <v>0.39594423320659061</v>
      </c>
      <c r="F14" s="30">
        <f t="shared" si="0"/>
        <v>0.14354457962593065</v>
      </c>
      <c r="H14" s="271"/>
      <c r="I14" s="37"/>
    </row>
    <row r="15" spans="1:10" x14ac:dyDescent="0.3">
      <c r="A15" s="49" t="s">
        <v>2557</v>
      </c>
      <c r="I15" s="37"/>
    </row>
    <row r="16" spans="1:10" x14ac:dyDescent="0.3">
      <c r="A16" s="47"/>
      <c r="H16" s="271"/>
      <c r="I16" s="37"/>
    </row>
    <row r="17" spans="1:9" x14ac:dyDescent="0.3">
      <c r="A17" s="47"/>
      <c r="H17" s="271"/>
      <c r="I17" s="37"/>
    </row>
    <row r="18" spans="1:9" x14ac:dyDescent="0.3">
      <c r="A18" s="47"/>
      <c r="H18" s="27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196</v>
      </c>
      <c r="I22" s="96"/>
    </row>
    <row r="23" spans="1:9" ht="28.8" x14ac:dyDescent="0.3">
      <c r="A23" s="48" t="s">
        <v>190</v>
      </c>
      <c r="B23" s="51" t="str">
        <f>B3</f>
        <v>City of Mendota</v>
      </c>
      <c r="C23" s="51" t="s">
        <v>197</v>
      </c>
      <c r="D23" s="51" t="str">
        <f>B4</f>
        <v>Fresno County</v>
      </c>
      <c r="E23" s="51" t="s">
        <v>197</v>
      </c>
      <c r="F23" s="51" t="s">
        <v>191</v>
      </c>
      <c r="G23" s="51" t="s">
        <v>197</v>
      </c>
      <c r="H23" s="272"/>
      <c r="I23" s="26"/>
    </row>
    <row r="24" spans="1:9" x14ac:dyDescent="0.3">
      <c r="A24" s="13" t="s">
        <v>198</v>
      </c>
      <c r="B24" s="16">
        <f>B8</f>
        <v>12173</v>
      </c>
      <c r="C24" s="53"/>
      <c r="D24" s="16">
        <f>D8</f>
        <v>990204</v>
      </c>
      <c r="E24" s="53"/>
      <c r="F24" s="16">
        <f>F8</f>
        <v>39346023</v>
      </c>
      <c r="G24" s="53"/>
      <c r="H24" s="273"/>
      <c r="I24" s="37"/>
    </row>
    <row r="25" spans="1:9" x14ac:dyDescent="0.3">
      <c r="A25" s="13" t="s">
        <v>199</v>
      </c>
      <c r="B25" s="16">
        <f>'Ref. ACS-5-YR'!H8</f>
        <v>6192</v>
      </c>
      <c r="C25" s="53">
        <f>'Ref. ACS-5-YR'!I8</f>
        <v>0.50866672143267888</v>
      </c>
      <c r="D25" s="16">
        <f>'Ref. ACS-5-YR'!R8</f>
        <v>494056</v>
      </c>
      <c r="E25" s="53">
        <f>'Ref. ACS-5-YR'!S8</f>
        <v>0.499</v>
      </c>
      <c r="F25" s="16">
        <f>'Ref. ACS-5-YR'!AB8</f>
        <v>19562882</v>
      </c>
      <c r="G25" s="53">
        <f>'Ref. ACS-5-YR'!AC8</f>
        <v>0.497</v>
      </c>
      <c r="H25" s="273"/>
      <c r="I25" s="37"/>
    </row>
    <row r="26" spans="1:9" x14ac:dyDescent="0.3">
      <c r="A26" s="13" t="s">
        <v>200</v>
      </c>
      <c r="B26" s="16">
        <f>'Ref. ACS-5-YR'!H9</f>
        <v>619</v>
      </c>
      <c r="C26" s="53">
        <f>'Ref. ACS-5-YR'!I9</f>
        <v>5.0850242339604043E-2</v>
      </c>
      <c r="D26" s="16">
        <f>'Ref. ACS-5-YR'!R9</f>
        <v>38986</v>
      </c>
      <c r="E26" s="53">
        <f>'Ref. ACS-5-YR'!S9</f>
        <v>3.9E-2</v>
      </c>
      <c r="F26" s="16">
        <f>'Ref. ACS-5-YR'!AB9</f>
        <v>1233088</v>
      </c>
      <c r="G26" s="53">
        <f>'Ref. ACS-5-YR'!AC9</f>
        <v>3.1E-2</v>
      </c>
      <c r="H26" s="273"/>
      <c r="I26" s="37"/>
    </row>
    <row r="27" spans="1:9" x14ac:dyDescent="0.3">
      <c r="A27" s="13" t="s">
        <v>201</v>
      </c>
      <c r="B27" s="16">
        <f>'Ref. ACS-5-YR'!H10</f>
        <v>750</v>
      </c>
      <c r="C27" s="53">
        <f>'Ref. ACS-5-YR'!I10</f>
        <v>6.1611763739423314E-2</v>
      </c>
      <c r="D27" s="16">
        <f>'Ref. ACS-5-YR'!R10</f>
        <v>39571</v>
      </c>
      <c r="E27" s="53">
        <f>'Ref. ACS-5-YR'!S10</f>
        <v>0.04</v>
      </c>
      <c r="F27" s="16">
        <f>'Ref. ACS-5-YR'!AB10</f>
        <v>1242495</v>
      </c>
      <c r="G27" s="53">
        <f>'Ref. ACS-5-YR'!AC10</f>
        <v>3.2000000000000001E-2</v>
      </c>
      <c r="H27" s="273"/>
    </row>
    <row r="28" spans="1:9" x14ac:dyDescent="0.3">
      <c r="A28" s="13" t="s">
        <v>202</v>
      </c>
      <c r="B28" s="16">
        <f>'Ref. ACS-5-YR'!H11</f>
        <v>788</v>
      </c>
      <c r="C28" s="53">
        <f>'Ref. ACS-5-YR'!I11</f>
        <v>6.4733426435554089E-2</v>
      </c>
      <c r="D28" s="16">
        <f>'Ref. ACS-5-YR'!R11</f>
        <v>42254</v>
      </c>
      <c r="E28" s="53">
        <f>'Ref. ACS-5-YR'!S11</f>
        <v>4.2999999999999997E-2</v>
      </c>
      <c r="F28" s="16">
        <f>'Ref. ACS-5-YR'!AB11</f>
        <v>1328272</v>
      </c>
      <c r="G28" s="53">
        <f>'Ref. ACS-5-YR'!AC11</f>
        <v>3.4000000000000002E-2</v>
      </c>
      <c r="H28" s="273"/>
    </row>
    <row r="29" spans="1:9" x14ac:dyDescent="0.3">
      <c r="A29" s="13" t="s">
        <v>203</v>
      </c>
      <c r="B29" s="16">
        <f>'Ref. ACS-5-YR'!H12</f>
        <v>330</v>
      </c>
      <c r="C29" s="53">
        <f>'Ref. ACS-5-YR'!I12</f>
        <v>2.7109176045346257E-2</v>
      </c>
      <c r="D29" s="16">
        <f>'Ref. ACS-5-YR'!R12</f>
        <v>22803</v>
      </c>
      <c r="E29" s="53">
        <f>'Ref. ACS-5-YR'!S12</f>
        <v>2.3E-2</v>
      </c>
      <c r="F29" s="16">
        <f>'Ref. ACS-5-YR'!AB12</f>
        <v>774841</v>
      </c>
      <c r="G29" s="53">
        <f>'Ref. ACS-5-YR'!AC12</f>
        <v>0.02</v>
      </c>
      <c r="H29" s="273"/>
      <c r="I29" s="37"/>
    </row>
    <row r="30" spans="1:9" x14ac:dyDescent="0.3">
      <c r="A30" s="13" t="s">
        <v>204</v>
      </c>
      <c r="B30" s="16">
        <f>'Ref. ACS-5-YR'!H13</f>
        <v>197</v>
      </c>
      <c r="C30" s="53">
        <f>'Ref. ACS-5-YR'!I13</f>
        <v>1.6183356608888522E-2</v>
      </c>
      <c r="D30" s="16">
        <f>'Ref. ACS-5-YR'!R13</f>
        <v>13806</v>
      </c>
      <c r="E30" s="53">
        <f>'Ref. ACS-5-YR'!S13</f>
        <v>1.4E-2</v>
      </c>
      <c r="F30" s="16">
        <f>'Ref. ACS-5-YR'!AB13</f>
        <v>525740</v>
      </c>
      <c r="G30" s="53">
        <f>'Ref. ACS-5-YR'!AC13</f>
        <v>1.2999999999999999E-2</v>
      </c>
      <c r="H30" s="273"/>
      <c r="I30" s="37"/>
    </row>
    <row r="31" spans="1:9" x14ac:dyDescent="0.3">
      <c r="A31" s="13" t="s">
        <v>205</v>
      </c>
      <c r="B31" s="16">
        <f>'Ref. ACS-5-YR'!H14</f>
        <v>147</v>
      </c>
      <c r="C31" s="53">
        <f>'Ref. ACS-5-YR'!I14</f>
        <v>1.2075905692926969E-2</v>
      </c>
      <c r="D31" s="16">
        <f>'Ref. ACS-5-YR'!R14</f>
        <v>8176</v>
      </c>
      <c r="E31" s="53">
        <f>'Ref. ACS-5-YR'!S14</f>
        <v>8.0000000000000002E-3</v>
      </c>
      <c r="F31" s="16">
        <f>'Ref. ACS-5-YR'!AB14</f>
        <v>285907</v>
      </c>
      <c r="G31" s="53">
        <f>'Ref. ACS-5-YR'!AC14</f>
        <v>7.0000000000000001E-3</v>
      </c>
      <c r="H31" s="273"/>
      <c r="I31" s="37"/>
    </row>
    <row r="32" spans="1:9" x14ac:dyDescent="0.3">
      <c r="A32" s="13" t="s">
        <v>206</v>
      </c>
      <c r="B32" s="16">
        <f>'Ref. ACS-5-YR'!H15</f>
        <v>60</v>
      </c>
      <c r="C32" s="53">
        <f>'Ref. ACS-5-YR'!I15</f>
        <v>4.9289410991538649E-3</v>
      </c>
      <c r="D32" s="16">
        <f>'Ref. ACS-5-YR'!R15</f>
        <v>7500</v>
      </c>
      <c r="E32" s="53">
        <f>'Ref. ACS-5-YR'!S15</f>
        <v>8.0000000000000002E-3</v>
      </c>
      <c r="F32" s="16">
        <f>'Ref. ACS-5-YR'!AB15</f>
        <v>281350</v>
      </c>
      <c r="G32" s="53">
        <f>'Ref. ACS-5-YR'!AC15</f>
        <v>7.0000000000000001E-3</v>
      </c>
      <c r="H32" s="273"/>
      <c r="I32" s="37"/>
    </row>
    <row r="33" spans="1:9" x14ac:dyDescent="0.3">
      <c r="A33" s="13" t="s">
        <v>207</v>
      </c>
      <c r="B33" s="16">
        <f>'Ref. ACS-5-YR'!H16</f>
        <v>201</v>
      </c>
      <c r="C33" s="53">
        <f>'Ref. ACS-5-YR'!I16</f>
        <v>1.6511952682165449E-2</v>
      </c>
      <c r="D33" s="16">
        <f>'Ref. ACS-5-YR'!R16</f>
        <v>20419</v>
      </c>
      <c r="E33" s="53">
        <f>'Ref. ACS-5-YR'!S16</f>
        <v>2.1000000000000001E-2</v>
      </c>
      <c r="F33" s="16">
        <f>'Ref. ACS-5-YR'!AB16</f>
        <v>821103</v>
      </c>
      <c r="G33" s="53">
        <f>'Ref. ACS-5-YR'!AC16</f>
        <v>2.1000000000000001E-2</v>
      </c>
      <c r="H33" s="273"/>
      <c r="I33" s="37"/>
    </row>
    <row r="34" spans="1:9" x14ac:dyDescent="0.3">
      <c r="A34" s="13" t="s">
        <v>208</v>
      </c>
      <c r="B34" s="16">
        <f>'Ref. ACS-5-YR'!H17</f>
        <v>295</v>
      </c>
      <c r="C34" s="53">
        <f>'Ref. ACS-5-YR'!I17</f>
        <v>2.4233960404173169E-2</v>
      </c>
      <c r="D34" s="16">
        <f>'Ref. ACS-5-YR'!R17</f>
        <v>40817</v>
      </c>
      <c r="E34" s="53">
        <f>'Ref. ACS-5-YR'!S17</f>
        <v>4.1000000000000002E-2</v>
      </c>
      <c r="F34" s="16">
        <f>'Ref. ACS-5-YR'!AB17</f>
        <v>1594429</v>
      </c>
      <c r="G34" s="53">
        <f>'Ref. ACS-5-YR'!AC17</f>
        <v>4.1000000000000002E-2</v>
      </c>
      <c r="H34" s="273"/>
      <c r="I34" s="37"/>
    </row>
    <row r="35" spans="1:9" x14ac:dyDescent="0.3">
      <c r="A35" s="13" t="s">
        <v>209</v>
      </c>
      <c r="B35" s="16">
        <f>'Ref. ACS-5-YR'!H18</f>
        <v>216</v>
      </c>
      <c r="C35" s="53">
        <f>'Ref. ACS-5-YR'!I18</f>
        <v>1.7744187956953913E-2</v>
      </c>
      <c r="D35" s="16">
        <f>'Ref. ACS-5-YR'!R18</f>
        <v>37161</v>
      </c>
      <c r="E35" s="53">
        <f>'Ref. ACS-5-YR'!S18</f>
        <v>3.7999999999999999E-2</v>
      </c>
      <c r="F35" s="16">
        <f>'Ref. ACS-5-YR'!AB18</f>
        <v>1505530</v>
      </c>
      <c r="G35" s="53">
        <f>'Ref. ACS-5-YR'!AC18</f>
        <v>3.7999999999999999E-2</v>
      </c>
      <c r="H35" s="273"/>
      <c r="I35" s="37"/>
    </row>
    <row r="36" spans="1:9" x14ac:dyDescent="0.3">
      <c r="A36" s="13" t="s">
        <v>210</v>
      </c>
      <c r="B36" s="16">
        <f>'Ref. ACS-5-YR'!H19</f>
        <v>489</v>
      </c>
      <c r="C36" s="53">
        <f>'Ref. ACS-5-YR'!I19</f>
        <v>4.0170869958104004E-2</v>
      </c>
      <c r="D36" s="16">
        <f>'Ref. ACS-5-YR'!R19</f>
        <v>33818</v>
      </c>
      <c r="E36" s="53">
        <f>'Ref. ACS-5-YR'!S19</f>
        <v>3.4000000000000002E-2</v>
      </c>
      <c r="F36" s="16">
        <f>'Ref. ACS-5-YR'!AB19</f>
        <v>1377089</v>
      </c>
      <c r="G36" s="53">
        <f>'Ref. ACS-5-YR'!AC19</f>
        <v>3.5000000000000003E-2</v>
      </c>
      <c r="H36" s="273"/>
      <c r="I36" s="37"/>
    </row>
    <row r="37" spans="1:9" x14ac:dyDescent="0.3">
      <c r="A37" s="13" t="s">
        <v>211</v>
      </c>
      <c r="B37" s="16">
        <f>'Ref. ACS-5-YR'!H20</f>
        <v>356</v>
      </c>
      <c r="C37" s="53">
        <f>'Ref. ACS-5-YR'!I20</f>
        <v>2.9245050521646266E-2</v>
      </c>
      <c r="D37" s="16">
        <f>'Ref. ACS-5-YR'!R20</f>
        <v>29438</v>
      </c>
      <c r="E37" s="53">
        <f>'Ref. ACS-5-YR'!S20</f>
        <v>0.03</v>
      </c>
      <c r="F37" s="16">
        <f>'Ref. ACS-5-YR'!AB20</f>
        <v>1265725</v>
      </c>
      <c r="G37" s="53">
        <f>'Ref. ACS-5-YR'!AC20</f>
        <v>3.2000000000000001E-2</v>
      </c>
      <c r="H37" s="273"/>
      <c r="I37" s="37"/>
    </row>
    <row r="38" spans="1:9" x14ac:dyDescent="0.3">
      <c r="A38" s="13" t="s">
        <v>212</v>
      </c>
      <c r="B38" s="16">
        <f>'Ref. ACS-5-YR'!H21</f>
        <v>396</v>
      </c>
      <c r="C38" s="53">
        <f>'Ref. ACS-5-YR'!I21</f>
        <v>3.2531011254415508E-2</v>
      </c>
      <c r="D38" s="16">
        <f>'Ref. ACS-5-YR'!R21</f>
        <v>27841</v>
      </c>
      <c r="E38" s="53">
        <f>'Ref. ACS-5-YR'!S21</f>
        <v>2.8000000000000001E-2</v>
      </c>
      <c r="F38" s="16">
        <f>'Ref. ACS-5-YR'!AB21</f>
        <v>1264479</v>
      </c>
      <c r="G38" s="53">
        <f>'Ref. ACS-5-YR'!AC21</f>
        <v>3.2000000000000001E-2</v>
      </c>
      <c r="H38" s="273"/>
      <c r="I38" s="37"/>
    </row>
    <row r="39" spans="1:9" x14ac:dyDescent="0.3">
      <c r="A39" s="13" t="s">
        <v>213</v>
      </c>
      <c r="B39" s="16">
        <f>'Ref. ACS-5-YR'!H22</f>
        <v>358</v>
      </c>
      <c r="C39" s="53">
        <f>'Ref. ACS-5-YR'!I22</f>
        <v>2.9409348558284729E-2</v>
      </c>
      <c r="D39" s="16">
        <f>'Ref. ACS-5-YR'!R22</f>
        <v>27221</v>
      </c>
      <c r="E39" s="53">
        <f>'Ref. ACS-5-YR'!S22</f>
        <v>2.7E-2</v>
      </c>
      <c r="F39" s="16">
        <f>'Ref. ACS-5-YR'!AB22</f>
        <v>1245267</v>
      </c>
      <c r="G39" s="53">
        <f>'Ref. ACS-5-YR'!AC22</f>
        <v>3.2000000000000001E-2</v>
      </c>
      <c r="H39" s="273"/>
      <c r="I39" s="37"/>
    </row>
    <row r="40" spans="1:9" x14ac:dyDescent="0.3">
      <c r="A40" s="13" t="s">
        <v>214</v>
      </c>
      <c r="B40" s="16">
        <f>'Ref. ACS-5-YR'!H23</f>
        <v>303</v>
      </c>
      <c r="C40" s="53">
        <f>'Ref. ACS-5-YR'!I23</f>
        <v>2.4891152550727019E-2</v>
      </c>
      <c r="D40" s="16">
        <f>'Ref. ACS-5-YR'!R23</f>
        <v>26283</v>
      </c>
      <c r="E40" s="53">
        <f>'Ref. ACS-5-YR'!S23</f>
        <v>2.7E-2</v>
      </c>
      <c r="F40" s="16">
        <f>'Ref. ACS-5-YR'!AB23</f>
        <v>1216743</v>
      </c>
      <c r="G40" s="53">
        <f>'Ref. ACS-5-YR'!AC23</f>
        <v>3.1E-2</v>
      </c>
      <c r="H40" s="273"/>
      <c r="I40" s="37"/>
    </row>
    <row r="41" spans="1:9" x14ac:dyDescent="0.3">
      <c r="A41" s="13" t="s">
        <v>215</v>
      </c>
      <c r="B41" s="16">
        <f>'Ref. ACS-5-YR'!H24</f>
        <v>129</v>
      </c>
      <c r="C41" s="53">
        <f>'Ref. ACS-5-YR'!I24</f>
        <v>1.0597223363180809E-2</v>
      </c>
      <c r="D41" s="16">
        <f>'Ref. ACS-5-YR'!R24</f>
        <v>10702</v>
      </c>
      <c r="E41" s="53">
        <f>'Ref. ACS-5-YR'!S24</f>
        <v>1.0999999999999999E-2</v>
      </c>
      <c r="F41" s="16">
        <f>'Ref. ACS-5-YR'!AB24</f>
        <v>470895</v>
      </c>
      <c r="G41" s="53">
        <f>'Ref. ACS-5-YR'!AC24</f>
        <v>1.2E-2</v>
      </c>
      <c r="H41" s="273"/>
      <c r="I41" s="37"/>
    </row>
    <row r="42" spans="1:9" x14ac:dyDescent="0.3">
      <c r="A42" s="13" t="s">
        <v>216</v>
      </c>
      <c r="B42" s="16">
        <f>'Ref. ACS-5-YR'!H25</f>
        <v>129</v>
      </c>
      <c r="C42" s="53">
        <f>'Ref. ACS-5-YR'!I25</f>
        <v>1.0597223363180809E-2</v>
      </c>
      <c r="D42" s="16">
        <f>'Ref. ACS-5-YR'!R25</f>
        <v>13099</v>
      </c>
      <c r="E42" s="53">
        <f>'Ref. ACS-5-YR'!S25</f>
        <v>1.2999999999999999E-2</v>
      </c>
      <c r="F42" s="16">
        <f>'Ref. ACS-5-YR'!AB25</f>
        <v>618484</v>
      </c>
      <c r="G42" s="53">
        <f>'Ref. ACS-5-YR'!AC25</f>
        <v>1.6E-2</v>
      </c>
      <c r="H42" s="273"/>
      <c r="I42" s="37"/>
    </row>
    <row r="43" spans="1:9" x14ac:dyDescent="0.3">
      <c r="A43" s="13" t="s">
        <v>217</v>
      </c>
      <c r="B43" s="16">
        <f>'Ref. ACS-5-YR'!H26</f>
        <v>150</v>
      </c>
      <c r="C43" s="53">
        <f>'Ref. ACS-5-YR'!I26</f>
        <v>1.2322352747884662E-2</v>
      </c>
      <c r="D43" s="16">
        <f>'Ref. ACS-5-YR'!R26</f>
        <v>8604</v>
      </c>
      <c r="E43" s="53">
        <f>'Ref. ACS-5-YR'!S26</f>
        <v>8.9999999999999993E-3</v>
      </c>
      <c r="F43" s="16">
        <f>'Ref. ACS-5-YR'!AB26</f>
        <v>378972</v>
      </c>
      <c r="G43" s="53">
        <f>'Ref. ACS-5-YR'!AC26</f>
        <v>0.01</v>
      </c>
      <c r="H43" s="273"/>
      <c r="I43" s="37"/>
    </row>
    <row r="44" spans="1:9" x14ac:dyDescent="0.3">
      <c r="A44" s="13" t="s">
        <v>218</v>
      </c>
      <c r="B44" s="16">
        <f>'Ref. ACS-5-YR'!H27</f>
        <v>91</v>
      </c>
      <c r="C44" s="53">
        <f>'Ref. ACS-5-YR'!I27</f>
        <v>7.4755606670500289E-3</v>
      </c>
      <c r="D44" s="16">
        <f>'Ref. ACS-5-YR'!R27</f>
        <v>10873</v>
      </c>
      <c r="E44" s="53">
        <f>'Ref. ACS-5-YR'!S27</f>
        <v>1.0999999999999999E-2</v>
      </c>
      <c r="F44" s="16">
        <f>'Ref. ACS-5-YR'!AB27</f>
        <v>499096</v>
      </c>
      <c r="G44" s="53">
        <f>'Ref. ACS-5-YR'!AC27</f>
        <v>1.2999999999999999E-2</v>
      </c>
      <c r="H44" s="273"/>
      <c r="I44" s="37"/>
    </row>
    <row r="45" spans="1:9" x14ac:dyDescent="0.3">
      <c r="A45" s="13" t="s">
        <v>219</v>
      </c>
      <c r="B45" s="16">
        <f>'Ref. ACS-5-YR'!H28</f>
        <v>30</v>
      </c>
      <c r="C45" s="53">
        <f>'Ref. ACS-5-YR'!I28</f>
        <v>2.4644705495769324E-3</v>
      </c>
      <c r="D45" s="16">
        <f>'Ref. ACS-5-YR'!R28</f>
        <v>13945</v>
      </c>
      <c r="E45" s="53">
        <f>'Ref. ACS-5-YR'!S28</f>
        <v>1.4E-2</v>
      </c>
      <c r="F45" s="16">
        <f>'Ref. ACS-5-YR'!AB28</f>
        <v>643905</v>
      </c>
      <c r="G45" s="53">
        <f>'Ref. ACS-5-YR'!AC28</f>
        <v>1.6E-2</v>
      </c>
      <c r="H45" s="273"/>
      <c r="I45" s="37"/>
    </row>
    <row r="46" spans="1:9" x14ac:dyDescent="0.3">
      <c r="A46" s="13" t="s">
        <v>220</v>
      </c>
      <c r="B46" s="16">
        <f>'Ref. ACS-5-YR'!H29</f>
        <v>91</v>
      </c>
      <c r="C46" s="53">
        <f>'Ref. ACS-5-YR'!I29</f>
        <v>7.4755606670500289E-3</v>
      </c>
      <c r="D46" s="16">
        <f>'Ref. ACS-5-YR'!R29</f>
        <v>8895</v>
      </c>
      <c r="E46" s="53">
        <f>'Ref. ACS-5-YR'!S29</f>
        <v>8.9999999999999993E-3</v>
      </c>
      <c r="F46" s="16">
        <f>'Ref. ACS-5-YR'!AB29</f>
        <v>427222</v>
      </c>
      <c r="G46" s="53">
        <f>'Ref. ACS-5-YR'!AC29</f>
        <v>1.0999999999999999E-2</v>
      </c>
      <c r="H46" s="273"/>
      <c r="I46" s="37"/>
    </row>
    <row r="47" spans="1:9" x14ac:dyDescent="0.3">
      <c r="A47" s="13" t="s">
        <v>221</v>
      </c>
      <c r="B47" s="16">
        <f>'Ref. ACS-5-YR'!H30</f>
        <v>53</v>
      </c>
      <c r="C47" s="53">
        <f>'Ref. ACS-5-YR'!I30</f>
        <v>4.3538979709192476E-3</v>
      </c>
      <c r="D47" s="16">
        <f>'Ref. ACS-5-YR'!R30</f>
        <v>5819</v>
      </c>
      <c r="E47" s="53">
        <f>'Ref. ACS-5-YR'!S30</f>
        <v>6.0000000000000001E-3</v>
      </c>
      <c r="F47" s="16">
        <f>'Ref. ACS-5-YR'!AB30</f>
        <v>278926</v>
      </c>
      <c r="G47" s="53">
        <f>'Ref. ACS-5-YR'!AC30</f>
        <v>7.0000000000000001E-3</v>
      </c>
      <c r="H47" s="273"/>
      <c r="I47" s="37"/>
    </row>
    <row r="48" spans="1:9" x14ac:dyDescent="0.3">
      <c r="A48" s="13" t="s">
        <v>222</v>
      </c>
      <c r="B48" s="16">
        <f>'Ref. ACS-5-YR'!H31</f>
        <v>14</v>
      </c>
      <c r="C48" s="53">
        <f>'Ref. ACS-5-YR'!I31</f>
        <v>1.1500862564692352E-3</v>
      </c>
      <c r="D48" s="16">
        <f>'Ref. ACS-5-YR'!R31</f>
        <v>6025</v>
      </c>
      <c r="E48" s="53">
        <f>'Ref. ACS-5-YR'!S31</f>
        <v>6.0000000000000001E-3</v>
      </c>
      <c r="F48" s="16">
        <f>'Ref. ACS-5-YR'!AB31</f>
        <v>283324</v>
      </c>
      <c r="G48" s="53">
        <f>'Ref. ACS-5-YR'!AC31</f>
        <v>7.0000000000000001E-3</v>
      </c>
      <c r="H48" s="273"/>
      <c r="I48" s="37"/>
    </row>
    <row r="49" spans="1:9" x14ac:dyDescent="0.3">
      <c r="A49" s="13" t="s">
        <v>223</v>
      </c>
      <c r="B49" s="16">
        <f>'Ref. ACS-5-YR'!H32</f>
        <v>5981</v>
      </c>
      <c r="C49" s="53">
        <f>'Ref. ACS-5-YR'!I32</f>
        <v>0.49133327856732112</v>
      </c>
      <c r="D49" s="16">
        <f>'Ref. ACS-5-YR'!R32</f>
        <v>496148</v>
      </c>
      <c r="E49" s="53">
        <f>'Ref. ACS-5-YR'!S32</f>
        <v>0.501</v>
      </c>
      <c r="F49" s="16">
        <f>'Ref. ACS-5-YR'!AB32</f>
        <v>19783141</v>
      </c>
      <c r="G49" s="53">
        <f>'Ref. ACS-5-YR'!AC32</f>
        <v>0.503</v>
      </c>
      <c r="H49" s="273"/>
      <c r="I49" s="37"/>
    </row>
    <row r="50" spans="1:9" x14ac:dyDescent="0.3">
      <c r="A50" s="13" t="s">
        <v>200</v>
      </c>
      <c r="B50" s="16">
        <f>'Ref. ACS-5-YR'!H33</f>
        <v>671</v>
      </c>
      <c r="C50" s="53">
        <f>'Ref. ACS-5-YR'!I33</f>
        <v>5.5121991292204055E-2</v>
      </c>
      <c r="D50" s="16">
        <f>'Ref. ACS-5-YR'!R33</f>
        <v>37378</v>
      </c>
      <c r="E50" s="53">
        <f>'Ref. ACS-5-YR'!S33</f>
        <v>3.7999999999999999E-2</v>
      </c>
      <c r="F50" s="16">
        <f>'Ref. ACS-5-YR'!AB33</f>
        <v>1175994</v>
      </c>
      <c r="G50" s="53">
        <f>'Ref. ACS-5-YR'!AC33</f>
        <v>0.03</v>
      </c>
      <c r="H50" s="273"/>
      <c r="I50" s="37"/>
    </row>
    <row r="51" spans="1:9" x14ac:dyDescent="0.3">
      <c r="A51" s="13" t="s">
        <v>201</v>
      </c>
      <c r="B51" s="16">
        <f>'Ref. ACS-5-YR'!H34</f>
        <v>615</v>
      </c>
      <c r="C51" s="53">
        <f>'Ref. ACS-5-YR'!I34</f>
        <v>5.0521646266327117E-2</v>
      </c>
      <c r="D51" s="16">
        <f>'Ref. ACS-5-YR'!R34</f>
        <v>38859</v>
      </c>
      <c r="E51" s="53">
        <f>'Ref. ACS-5-YR'!S34</f>
        <v>3.9E-2</v>
      </c>
      <c r="F51" s="16">
        <f>'Ref. ACS-5-YR'!AB34</f>
        <v>1189152</v>
      </c>
      <c r="G51" s="53">
        <f>'Ref. ACS-5-YR'!AC34</f>
        <v>0.03</v>
      </c>
      <c r="H51" s="273"/>
      <c r="I51" s="37"/>
    </row>
    <row r="52" spans="1:9" x14ac:dyDescent="0.3">
      <c r="A52" s="13" t="s">
        <v>202</v>
      </c>
      <c r="B52" s="16">
        <f>'Ref. ACS-5-YR'!H35</f>
        <v>633</v>
      </c>
      <c r="C52" s="53">
        <f>'Ref. ACS-5-YR'!I35</f>
        <v>5.2000328596073279E-2</v>
      </c>
      <c r="D52" s="16">
        <f>'Ref. ACS-5-YR'!R35</f>
        <v>39383</v>
      </c>
      <c r="E52" s="53">
        <f>'Ref. ACS-5-YR'!S35</f>
        <v>0.04</v>
      </c>
      <c r="F52" s="16">
        <f>'Ref. ACS-5-YR'!AB35</f>
        <v>1269171</v>
      </c>
      <c r="G52" s="53">
        <f>'Ref. ACS-5-YR'!AC35</f>
        <v>3.2000000000000001E-2</v>
      </c>
      <c r="H52" s="273"/>
      <c r="I52" s="37"/>
    </row>
    <row r="53" spans="1:9" x14ac:dyDescent="0.3">
      <c r="A53" s="13" t="s">
        <v>203</v>
      </c>
      <c r="B53" s="16">
        <f>'Ref. ACS-5-YR'!H36</f>
        <v>354</v>
      </c>
      <c r="C53" s="53">
        <f>'Ref. ACS-5-YR'!I36</f>
        <v>2.9080752485007803E-2</v>
      </c>
      <c r="D53" s="16">
        <f>'Ref. ACS-5-YR'!R36</f>
        <v>22157</v>
      </c>
      <c r="E53" s="53">
        <f>'Ref. ACS-5-YR'!S36</f>
        <v>2.1999999999999999E-2</v>
      </c>
      <c r="F53" s="16">
        <f>'Ref. ACS-5-YR'!AB36</f>
        <v>743628</v>
      </c>
      <c r="G53" s="53">
        <f>'Ref. ACS-5-YR'!AC36</f>
        <v>1.9E-2</v>
      </c>
      <c r="H53" s="273"/>
      <c r="I53" s="37"/>
    </row>
    <row r="54" spans="1:9" x14ac:dyDescent="0.3">
      <c r="A54" s="13" t="s">
        <v>204</v>
      </c>
      <c r="B54" s="16">
        <f>'Ref. ACS-5-YR'!H37</f>
        <v>175</v>
      </c>
      <c r="C54" s="53">
        <f>'Ref. ACS-5-YR'!I37</f>
        <v>1.437607820586544E-2</v>
      </c>
      <c r="D54" s="16">
        <f>'Ref. ACS-5-YR'!R37</f>
        <v>13328</v>
      </c>
      <c r="E54" s="53">
        <f>'Ref. ACS-5-YR'!S37</f>
        <v>1.2999999999999999E-2</v>
      </c>
      <c r="F54" s="16">
        <f>'Ref. ACS-5-YR'!AB37</f>
        <v>503863</v>
      </c>
      <c r="G54" s="53">
        <f>'Ref. ACS-5-YR'!AC37</f>
        <v>1.2999999999999999E-2</v>
      </c>
      <c r="H54" s="273"/>
      <c r="I54" s="37"/>
    </row>
    <row r="55" spans="1:9" x14ac:dyDescent="0.3">
      <c r="A55" s="13" t="s">
        <v>205</v>
      </c>
      <c r="B55" s="16">
        <f>'Ref. ACS-5-YR'!H38</f>
        <v>115</v>
      </c>
      <c r="C55" s="53">
        <f>'Ref. ACS-5-YR'!I38</f>
        <v>9.4471371067115749E-3</v>
      </c>
      <c r="D55" s="16">
        <f>'Ref. ACS-5-YR'!R38</f>
        <v>7307</v>
      </c>
      <c r="E55" s="53">
        <f>'Ref. ACS-5-YR'!S38</f>
        <v>7.0000000000000001E-3</v>
      </c>
      <c r="F55" s="16">
        <f>'Ref. ACS-5-YR'!AB38</f>
        <v>259140</v>
      </c>
      <c r="G55" s="53">
        <f>'Ref. ACS-5-YR'!AC38</f>
        <v>7.0000000000000001E-3</v>
      </c>
      <c r="H55" s="273"/>
      <c r="I55" s="37"/>
    </row>
    <row r="56" spans="1:9" x14ac:dyDescent="0.3">
      <c r="A56" s="13" t="s">
        <v>206</v>
      </c>
      <c r="B56" s="16">
        <f>'Ref. ACS-5-YR'!H39</f>
        <v>117</v>
      </c>
      <c r="C56" s="53">
        <f>'Ref. ACS-5-YR'!I39</f>
        <v>9.6114351433500365E-3</v>
      </c>
      <c r="D56" s="16">
        <f>'Ref. ACS-5-YR'!R39</f>
        <v>7290</v>
      </c>
      <c r="E56" s="53">
        <f>'Ref. ACS-5-YR'!S39</f>
        <v>7.0000000000000001E-3</v>
      </c>
      <c r="F56" s="16">
        <f>'Ref. ACS-5-YR'!AB39</f>
        <v>259522</v>
      </c>
      <c r="G56" s="53">
        <f>'Ref. ACS-5-YR'!AC39</f>
        <v>7.0000000000000001E-3</v>
      </c>
      <c r="H56" s="273"/>
      <c r="I56" s="37"/>
    </row>
    <row r="57" spans="1:9" x14ac:dyDescent="0.3">
      <c r="A57" s="13" t="s">
        <v>207</v>
      </c>
      <c r="B57" s="16">
        <f>'Ref. ACS-5-YR'!H40</f>
        <v>330</v>
      </c>
      <c r="C57" s="53">
        <f>'Ref. ACS-5-YR'!I40</f>
        <v>2.7109176045346257E-2</v>
      </c>
      <c r="D57" s="16">
        <f>'Ref. ACS-5-YR'!R40</f>
        <v>20060</v>
      </c>
      <c r="E57" s="53">
        <f>'Ref. ACS-5-YR'!S40</f>
        <v>0.02</v>
      </c>
      <c r="F57" s="16">
        <f>'Ref. ACS-5-YR'!AB40</f>
        <v>787614</v>
      </c>
      <c r="G57" s="53">
        <f>'Ref. ACS-5-YR'!AC40</f>
        <v>0.02</v>
      </c>
      <c r="H57" s="273"/>
      <c r="I57" s="37"/>
    </row>
    <row r="58" spans="1:9" x14ac:dyDescent="0.3">
      <c r="A58" s="13" t="s">
        <v>208</v>
      </c>
      <c r="B58" s="16">
        <f>'Ref. ACS-5-YR'!H41</f>
        <v>414</v>
      </c>
      <c r="C58" s="53">
        <f>'Ref. ACS-5-YR'!I41</f>
        <v>3.4009693584161671E-2</v>
      </c>
      <c r="D58" s="16">
        <f>'Ref. ACS-5-YR'!R41</f>
        <v>38840</v>
      </c>
      <c r="E58" s="53">
        <f>'Ref. ACS-5-YR'!S41</f>
        <v>3.9E-2</v>
      </c>
      <c r="F58" s="16">
        <f>'Ref. ACS-5-YR'!AB41</f>
        <v>1489607</v>
      </c>
      <c r="G58" s="53">
        <f>'Ref. ACS-5-YR'!AC41</f>
        <v>3.7999999999999999E-2</v>
      </c>
      <c r="H58" s="273"/>
      <c r="I58" s="37"/>
    </row>
    <row r="59" spans="1:9" x14ac:dyDescent="0.3">
      <c r="A59" s="13" t="s">
        <v>209</v>
      </c>
      <c r="B59" s="16">
        <f>'Ref. ACS-5-YR'!H42</f>
        <v>348</v>
      </c>
      <c r="C59" s="53">
        <f>'Ref. ACS-5-YR'!I42</f>
        <v>2.8587858375092416E-2</v>
      </c>
      <c r="D59" s="16">
        <f>'Ref. ACS-5-YR'!R42</f>
        <v>35301</v>
      </c>
      <c r="E59" s="53">
        <f>'Ref. ACS-5-YR'!S42</f>
        <v>3.5999999999999997E-2</v>
      </c>
      <c r="F59" s="16">
        <f>'Ref. ACS-5-YR'!AB42</f>
        <v>1418347</v>
      </c>
      <c r="G59" s="53">
        <f>'Ref. ACS-5-YR'!AC42</f>
        <v>3.5999999999999997E-2</v>
      </c>
      <c r="H59" s="273"/>
      <c r="I59" s="37"/>
    </row>
    <row r="60" spans="1:9" x14ac:dyDescent="0.3">
      <c r="A60" s="13" t="s">
        <v>210</v>
      </c>
      <c r="B60" s="16">
        <f>'Ref. ACS-5-YR'!H43</f>
        <v>521</v>
      </c>
      <c r="C60" s="53">
        <f>'Ref. ACS-5-YR'!I43</f>
        <v>4.2799638544319396E-2</v>
      </c>
      <c r="D60" s="16">
        <f>'Ref. ACS-5-YR'!R43</f>
        <v>32176</v>
      </c>
      <c r="E60" s="53">
        <f>'Ref. ACS-5-YR'!S43</f>
        <v>3.2000000000000001E-2</v>
      </c>
      <c r="F60" s="16">
        <f>'Ref. ACS-5-YR'!AB43</f>
        <v>1333091</v>
      </c>
      <c r="G60" s="53">
        <f>'Ref. ACS-5-YR'!AC43</f>
        <v>3.4000000000000002E-2</v>
      </c>
      <c r="H60" s="273"/>
      <c r="I60" s="37"/>
    </row>
    <row r="61" spans="1:9" x14ac:dyDescent="0.3">
      <c r="A61" s="13" t="s">
        <v>211</v>
      </c>
      <c r="B61" s="16">
        <f>'Ref. ACS-5-YR'!H44</f>
        <v>288</v>
      </c>
      <c r="C61" s="53">
        <f>'Ref. ACS-5-YR'!I44</f>
        <v>2.3658917275938551E-2</v>
      </c>
      <c r="D61" s="16">
        <f>'Ref. ACS-5-YR'!R44</f>
        <v>29464</v>
      </c>
      <c r="E61" s="53">
        <f>'Ref. ACS-5-YR'!S44</f>
        <v>0.03</v>
      </c>
      <c r="F61" s="16">
        <f>'Ref. ACS-5-YR'!AB44</f>
        <v>1257998</v>
      </c>
      <c r="G61" s="53">
        <f>'Ref. ACS-5-YR'!AC44</f>
        <v>3.2000000000000001E-2</v>
      </c>
      <c r="H61" s="273"/>
      <c r="I61" s="37"/>
    </row>
    <row r="62" spans="1:9" x14ac:dyDescent="0.3">
      <c r="A62" s="13" t="s">
        <v>212</v>
      </c>
      <c r="B62" s="16">
        <f>'Ref. ACS-5-YR'!H45</f>
        <v>389</v>
      </c>
      <c r="C62" s="53">
        <f>'Ref. ACS-5-YR'!I45</f>
        <v>3.1955968126180893E-2</v>
      </c>
      <c r="D62" s="16">
        <f>'Ref. ACS-5-YR'!R45</f>
        <v>27716</v>
      </c>
      <c r="E62" s="53">
        <f>'Ref. ACS-5-YR'!S45</f>
        <v>2.8000000000000001E-2</v>
      </c>
      <c r="F62" s="16">
        <f>'Ref. ACS-5-YR'!AB45</f>
        <v>1272718</v>
      </c>
      <c r="G62" s="53">
        <f>'Ref. ACS-5-YR'!AC45</f>
        <v>3.2000000000000001E-2</v>
      </c>
      <c r="H62" s="273"/>
      <c r="I62" s="37"/>
    </row>
    <row r="63" spans="1:9" x14ac:dyDescent="0.3">
      <c r="A63" s="13" t="s">
        <v>213</v>
      </c>
      <c r="B63" s="16">
        <f>'Ref. ACS-5-YR'!H46</f>
        <v>192</v>
      </c>
      <c r="C63" s="53">
        <f>'Ref. ACS-5-YR'!I46</f>
        <v>1.5772611517292368E-2</v>
      </c>
      <c r="D63" s="16">
        <f>'Ref. ACS-5-YR'!R46</f>
        <v>27121</v>
      </c>
      <c r="E63" s="53">
        <f>'Ref. ACS-5-YR'!S46</f>
        <v>2.7E-2</v>
      </c>
      <c r="F63" s="16">
        <f>'Ref. ACS-5-YR'!AB46</f>
        <v>1256691</v>
      </c>
      <c r="G63" s="53">
        <f>'Ref. ACS-5-YR'!AC46</f>
        <v>3.2000000000000001E-2</v>
      </c>
      <c r="H63" s="273"/>
      <c r="I63" s="37"/>
    </row>
    <row r="64" spans="1:9" x14ac:dyDescent="0.3">
      <c r="A64" s="13" t="s">
        <v>214</v>
      </c>
      <c r="B64" s="16">
        <f>'Ref. ACS-5-YR'!H47</f>
        <v>247</v>
      </c>
      <c r="C64" s="53">
        <f>'Ref. ACS-5-YR'!I47</f>
        <v>2.0290807524850078E-2</v>
      </c>
      <c r="D64" s="16">
        <f>'Ref. ACS-5-YR'!R47</f>
        <v>28292</v>
      </c>
      <c r="E64" s="53">
        <f>'Ref. ACS-5-YR'!S47</f>
        <v>2.9000000000000001E-2</v>
      </c>
      <c r="F64" s="16">
        <f>'Ref. ACS-5-YR'!AB47</f>
        <v>1268744</v>
      </c>
      <c r="G64" s="53">
        <f>'Ref. ACS-5-YR'!AC47</f>
        <v>3.2000000000000001E-2</v>
      </c>
      <c r="H64" s="273"/>
    </row>
    <row r="65" spans="1:9" x14ac:dyDescent="0.3">
      <c r="A65" s="13" t="s">
        <v>215</v>
      </c>
      <c r="B65" s="16">
        <f>'Ref. ACS-5-YR'!H48</f>
        <v>35</v>
      </c>
      <c r="C65" s="53">
        <f>'Ref. ACS-5-YR'!I48</f>
        <v>2.8752156411730881E-3</v>
      </c>
      <c r="D65" s="16">
        <f>'Ref. ACS-5-YR'!R48</f>
        <v>10285</v>
      </c>
      <c r="E65" s="53">
        <f>'Ref. ACS-5-YR'!S48</f>
        <v>0.01</v>
      </c>
      <c r="F65" s="16">
        <f>'Ref. ACS-5-YR'!AB48</f>
        <v>493428</v>
      </c>
      <c r="G65" s="53">
        <f>'Ref. ACS-5-YR'!AC48</f>
        <v>1.2999999999999999E-2</v>
      </c>
      <c r="H65" s="273"/>
    </row>
    <row r="66" spans="1:9" x14ac:dyDescent="0.3">
      <c r="A66" s="13" t="s">
        <v>216</v>
      </c>
      <c r="B66" s="16">
        <f>'Ref. ACS-5-YR'!H49</f>
        <v>129</v>
      </c>
      <c r="C66" s="53">
        <f>'Ref. ACS-5-YR'!I49</f>
        <v>1.0597223363180809E-2</v>
      </c>
      <c r="D66" s="16">
        <f>'Ref. ACS-5-YR'!R49</f>
        <v>14223</v>
      </c>
      <c r="E66" s="53">
        <f>'Ref. ACS-5-YR'!S49</f>
        <v>1.4E-2</v>
      </c>
      <c r="F66" s="16">
        <f>'Ref. ACS-5-YR'!AB49</f>
        <v>671381</v>
      </c>
      <c r="G66" s="53">
        <f>'Ref. ACS-5-YR'!AC49</f>
        <v>1.7000000000000001E-2</v>
      </c>
      <c r="H66" s="273"/>
      <c r="I66" s="61" t="s">
        <v>224</v>
      </c>
    </row>
    <row r="67" spans="1:9" x14ac:dyDescent="0.3">
      <c r="A67" s="13" t="s">
        <v>217</v>
      </c>
      <c r="B67" s="16">
        <f>'Ref. ACS-5-YR'!H50</f>
        <v>61</v>
      </c>
      <c r="C67" s="53">
        <f>'Ref. ACS-5-YR'!I50</f>
        <v>5.0110901174730965E-3</v>
      </c>
      <c r="D67" s="16">
        <f>'Ref. ACS-5-YR'!R50</f>
        <v>8579</v>
      </c>
      <c r="E67" s="53">
        <f>'Ref. ACS-5-YR'!S50</f>
        <v>8.9999999999999993E-3</v>
      </c>
      <c r="F67" s="16">
        <f>'Ref. ACS-5-YR'!AB50</f>
        <v>418129</v>
      </c>
      <c r="G67" s="53">
        <f>'Ref. ACS-5-YR'!AC50</f>
        <v>1.0999999999999999E-2</v>
      </c>
      <c r="H67" s="273"/>
    </row>
    <row r="68" spans="1:9" x14ac:dyDescent="0.3">
      <c r="A68" s="13" t="s">
        <v>218</v>
      </c>
      <c r="B68" s="16">
        <f>'Ref. ACS-5-YR'!H51</f>
        <v>42</v>
      </c>
      <c r="C68" s="53">
        <f>'Ref. ACS-5-YR'!I51</f>
        <v>3.4502587694077054E-3</v>
      </c>
      <c r="D68" s="16">
        <f>'Ref. ACS-5-YR'!R51</f>
        <v>12529</v>
      </c>
      <c r="E68" s="53">
        <f>'Ref. ACS-5-YR'!S51</f>
        <v>1.2999999999999999E-2</v>
      </c>
      <c r="F68" s="16">
        <f>'Ref. ACS-5-YR'!AB51</f>
        <v>569190</v>
      </c>
      <c r="G68" s="53">
        <f>'Ref. ACS-5-YR'!AC51</f>
        <v>1.4E-2</v>
      </c>
      <c r="H68" s="273"/>
    </row>
    <row r="69" spans="1:9" x14ac:dyDescent="0.3">
      <c r="A69" s="13" t="s">
        <v>219</v>
      </c>
      <c r="B69" s="16">
        <f>'Ref. ACS-5-YR'!H52</f>
        <v>118</v>
      </c>
      <c r="C69" s="53">
        <f>'Ref. ACS-5-YR'!I52</f>
        <v>9.6935841616692681E-3</v>
      </c>
      <c r="D69" s="16">
        <f>'Ref. ACS-5-YR'!R52</f>
        <v>16393</v>
      </c>
      <c r="E69" s="53">
        <f>'Ref. ACS-5-YR'!S52</f>
        <v>1.7000000000000001E-2</v>
      </c>
      <c r="F69" s="16">
        <f>'Ref. ACS-5-YR'!AB52</f>
        <v>761088</v>
      </c>
      <c r="G69" s="53">
        <f>'Ref. ACS-5-YR'!AC52</f>
        <v>1.9E-2</v>
      </c>
      <c r="H69" s="273"/>
    </row>
    <row r="70" spans="1:9" x14ac:dyDescent="0.3">
      <c r="A70" s="13" t="s">
        <v>220</v>
      </c>
      <c r="B70" s="16">
        <f>'Ref. ACS-5-YR'!H53</f>
        <v>89</v>
      </c>
      <c r="C70" s="53">
        <f>'Ref. ACS-5-YR'!I53</f>
        <v>7.3112626304115665E-3</v>
      </c>
      <c r="D70" s="16">
        <f>'Ref. ACS-5-YR'!R53</f>
        <v>10386</v>
      </c>
      <c r="E70" s="53">
        <f>'Ref. ACS-5-YR'!S53</f>
        <v>0.01</v>
      </c>
      <c r="F70" s="16">
        <f>'Ref. ACS-5-YR'!AB53</f>
        <v>524400</v>
      </c>
      <c r="G70" s="53">
        <f>'Ref. ACS-5-YR'!AC53</f>
        <v>1.2999999999999999E-2</v>
      </c>
      <c r="H70" s="273"/>
    </row>
    <row r="71" spans="1:9" x14ac:dyDescent="0.3">
      <c r="A71" s="13" t="s">
        <v>221</v>
      </c>
      <c r="B71" s="16">
        <f>'Ref. ACS-5-YR'!H54</f>
        <v>98</v>
      </c>
      <c r="C71" s="53">
        <f>'Ref. ACS-5-YR'!I54</f>
        <v>8.0506037952846471E-3</v>
      </c>
      <c r="D71" s="16">
        <f>'Ref. ACS-5-YR'!R54</f>
        <v>8306</v>
      </c>
      <c r="E71" s="53">
        <f>'Ref. ACS-5-YR'!S54</f>
        <v>8.0000000000000002E-3</v>
      </c>
      <c r="F71" s="16">
        <f>'Ref. ACS-5-YR'!AB54</f>
        <v>378825</v>
      </c>
      <c r="G71" s="53">
        <f>'Ref. ACS-5-YR'!AC54</f>
        <v>0.01</v>
      </c>
      <c r="H71" s="273"/>
    </row>
    <row r="72" spans="1:9" x14ac:dyDescent="0.3">
      <c r="A72" s="13" t="s">
        <v>222</v>
      </c>
      <c r="B72" s="16">
        <f>'Ref. ACS-5-YR'!H55</f>
        <v>0</v>
      </c>
      <c r="C72" s="53">
        <f>'Ref. ACS-5-YR'!I55</f>
        <v>0</v>
      </c>
      <c r="D72" s="16">
        <f>'Ref. ACS-5-YR'!R55</f>
        <v>10775</v>
      </c>
      <c r="E72" s="53">
        <f>'Ref. ACS-5-YR'!S55</f>
        <v>1.0999999999999999E-2</v>
      </c>
      <c r="F72" s="16">
        <f>'Ref. ACS-5-YR'!AB55</f>
        <v>481420</v>
      </c>
      <c r="G72" s="53">
        <f>'Ref. ACS-5-YR'!AC55</f>
        <v>1.2E-2</v>
      </c>
      <c r="H72" s="273"/>
    </row>
    <row r="73" spans="1:9" x14ac:dyDescent="0.3">
      <c r="A73" s="47" t="s">
        <v>225</v>
      </c>
      <c r="E73" s="8"/>
    </row>
    <row r="74" spans="1:9" x14ac:dyDescent="0.3">
      <c r="A74" s="47"/>
    </row>
    <row r="75" spans="1:9" x14ac:dyDescent="0.3">
      <c r="A75" s="1" t="s">
        <v>226</v>
      </c>
      <c r="C75" s="114" t="s">
        <v>197</v>
      </c>
      <c r="D75" s="114"/>
      <c r="E75" s="114" t="s">
        <v>197</v>
      </c>
      <c r="F75" s="114"/>
      <c r="G75" s="114" t="s">
        <v>197</v>
      </c>
    </row>
    <row r="76" spans="1:9" ht="28.8" x14ac:dyDescent="0.3">
      <c r="A76" s="48" t="s">
        <v>190</v>
      </c>
      <c r="B76" s="51" t="str">
        <f>B3</f>
        <v>City of Mendota</v>
      </c>
      <c r="C76" s="51" t="str">
        <f>B3</f>
        <v>City of Mendota</v>
      </c>
      <c r="D76" s="51" t="str">
        <f>B4</f>
        <v>Fresno County</v>
      </c>
      <c r="E76" s="51" t="str">
        <f>B4</f>
        <v>Fresno County</v>
      </c>
      <c r="F76" s="51" t="s">
        <v>191</v>
      </c>
      <c r="G76" s="51" t="s">
        <v>191</v>
      </c>
      <c r="H76" s="272"/>
      <c r="I76" s="37"/>
    </row>
    <row r="77" spans="1:9" x14ac:dyDescent="0.3">
      <c r="A77" s="13" t="s">
        <v>198</v>
      </c>
      <c r="B77" s="16">
        <f>B24</f>
        <v>12173</v>
      </c>
      <c r="C77" s="53"/>
      <c r="D77" s="16">
        <f>D24</f>
        <v>990204</v>
      </c>
      <c r="E77" s="53"/>
      <c r="F77" s="16">
        <f>F24</f>
        <v>39346023</v>
      </c>
      <c r="G77" s="53"/>
      <c r="H77" s="273"/>
      <c r="I77" s="37"/>
    </row>
    <row r="78" spans="1:9" x14ac:dyDescent="0.3">
      <c r="A78" s="13" t="s">
        <v>227</v>
      </c>
      <c r="B78" s="16">
        <f t="shared" ref="B78:G78" si="1">SUM(B26,B50)</f>
        <v>1290</v>
      </c>
      <c r="C78" s="53">
        <f t="shared" si="1"/>
        <v>0.1059722336318081</v>
      </c>
      <c r="D78" s="16">
        <f t="shared" si="1"/>
        <v>76364</v>
      </c>
      <c r="E78" s="53">
        <f t="shared" si="1"/>
        <v>7.6999999999999999E-2</v>
      </c>
      <c r="F78" s="16">
        <f t="shared" si="1"/>
        <v>2409082</v>
      </c>
      <c r="G78" s="53">
        <f t="shared" si="1"/>
        <v>6.0999999999999999E-2</v>
      </c>
      <c r="H78" s="273"/>
      <c r="I78" s="37"/>
    </row>
    <row r="79" spans="1:9" x14ac:dyDescent="0.3">
      <c r="A79" s="13" t="s">
        <v>228</v>
      </c>
      <c r="B79" s="16">
        <f>SUM(B27:B29,B51:B53)</f>
        <v>3470</v>
      </c>
      <c r="C79" s="53">
        <f t="shared" ref="C79:G87" si="2">SUM(C27,C51)</f>
        <v>0.11213341000575043</v>
      </c>
      <c r="D79" s="16">
        <f t="shared" si="2"/>
        <v>78430</v>
      </c>
      <c r="E79" s="53">
        <f t="shared" si="2"/>
        <v>7.9000000000000001E-2</v>
      </c>
      <c r="F79" s="16">
        <f t="shared" si="2"/>
        <v>2431647</v>
      </c>
      <c r="G79" s="53">
        <f t="shared" si="2"/>
        <v>6.2E-2</v>
      </c>
      <c r="H79" s="273"/>
      <c r="I79" s="37"/>
    </row>
    <row r="80" spans="1:9" x14ac:dyDescent="0.3">
      <c r="A80" s="13" t="s">
        <v>229</v>
      </c>
      <c r="B80" s="16">
        <f>SUM(B30:B33,B54:B57)</f>
        <v>1342</v>
      </c>
      <c r="C80" s="53">
        <f t="shared" si="2"/>
        <v>0.11673375503162736</v>
      </c>
      <c r="D80" s="16">
        <f t="shared" si="2"/>
        <v>81637</v>
      </c>
      <c r="E80" s="53">
        <f t="shared" si="2"/>
        <v>8.299999999999999E-2</v>
      </c>
      <c r="F80" s="16">
        <f t="shared" si="2"/>
        <v>2597443</v>
      </c>
      <c r="G80" s="53">
        <f t="shared" si="2"/>
        <v>6.6000000000000003E-2</v>
      </c>
      <c r="H80" s="273"/>
      <c r="I80" s="37"/>
    </row>
    <row r="81" spans="1:9" x14ac:dyDescent="0.3">
      <c r="A81" s="13" t="s">
        <v>230</v>
      </c>
      <c r="B81" s="16">
        <f>SUM(B34:B35,B58:B59)</f>
        <v>1273</v>
      </c>
      <c r="C81" s="53">
        <f t="shared" si="2"/>
        <v>5.6189928530354059E-2</v>
      </c>
      <c r="D81" s="16">
        <f t="shared" si="2"/>
        <v>44960</v>
      </c>
      <c r="E81" s="53">
        <f t="shared" si="2"/>
        <v>4.4999999999999998E-2</v>
      </c>
      <c r="F81" s="16">
        <f t="shared" si="2"/>
        <v>1518469</v>
      </c>
      <c r="G81" s="53">
        <f t="shared" si="2"/>
        <v>3.9E-2</v>
      </c>
      <c r="H81" s="273"/>
      <c r="I81" s="37"/>
    </row>
    <row r="82" spans="1:9" x14ac:dyDescent="0.3">
      <c r="A82" s="13" t="s">
        <v>231</v>
      </c>
      <c r="B82" s="16">
        <f>SUM(B36:B37,B60:B61)</f>
        <v>1654</v>
      </c>
      <c r="C82" s="53">
        <f t="shared" si="2"/>
        <v>3.0559434814753962E-2</v>
      </c>
      <c r="D82" s="16">
        <f t="shared" si="2"/>
        <v>27134</v>
      </c>
      <c r="E82" s="53">
        <f t="shared" si="2"/>
        <v>2.7E-2</v>
      </c>
      <c r="F82" s="16">
        <f t="shared" si="2"/>
        <v>1029603</v>
      </c>
      <c r="G82" s="53">
        <f t="shared" si="2"/>
        <v>2.5999999999999999E-2</v>
      </c>
      <c r="H82" s="273"/>
      <c r="I82" s="37"/>
    </row>
    <row r="83" spans="1:9" x14ac:dyDescent="0.3">
      <c r="A83" s="13" t="s">
        <v>232</v>
      </c>
      <c r="B83" s="16">
        <f>SUM(B38:B39,B62:B63)</f>
        <v>1335</v>
      </c>
      <c r="C83" s="53">
        <f t="shared" si="2"/>
        <v>2.1523042799638542E-2</v>
      </c>
      <c r="D83" s="16">
        <f t="shared" si="2"/>
        <v>15483</v>
      </c>
      <c r="E83" s="53">
        <f t="shared" si="2"/>
        <v>1.4999999999999999E-2</v>
      </c>
      <c r="F83" s="16">
        <f t="shared" si="2"/>
        <v>545047</v>
      </c>
      <c r="G83" s="53">
        <f t="shared" si="2"/>
        <v>1.4E-2</v>
      </c>
      <c r="H83" s="273"/>
      <c r="I83" s="37"/>
    </row>
    <row r="84" spans="1:9" x14ac:dyDescent="0.3">
      <c r="A84" s="13" t="s">
        <v>233</v>
      </c>
      <c r="B84" s="16">
        <f>SUM(B40:B42,B64:B66)</f>
        <v>972</v>
      </c>
      <c r="C84" s="53">
        <f t="shared" si="2"/>
        <v>1.4540376242503901E-2</v>
      </c>
      <c r="D84" s="16">
        <f t="shared" si="2"/>
        <v>14790</v>
      </c>
      <c r="E84" s="53">
        <f t="shared" si="2"/>
        <v>1.4999999999999999E-2</v>
      </c>
      <c r="F84" s="16">
        <f t="shared" si="2"/>
        <v>540872</v>
      </c>
      <c r="G84" s="53">
        <f t="shared" si="2"/>
        <v>1.4E-2</v>
      </c>
      <c r="H84" s="273"/>
      <c r="I84" s="37"/>
    </row>
    <row r="85" spans="1:9" x14ac:dyDescent="0.3">
      <c r="A85" s="13" t="s">
        <v>234</v>
      </c>
      <c r="B85" s="16">
        <f>SUM(B43:B45,B67:B69)</f>
        <v>492</v>
      </c>
      <c r="C85" s="53">
        <f t="shared" si="2"/>
        <v>4.3621128727511706E-2</v>
      </c>
      <c r="D85" s="16">
        <f t="shared" si="2"/>
        <v>40479</v>
      </c>
      <c r="E85" s="53">
        <f t="shared" si="2"/>
        <v>4.1000000000000002E-2</v>
      </c>
      <c r="F85" s="16">
        <f t="shared" si="2"/>
        <v>1608717</v>
      </c>
      <c r="G85" s="53">
        <f t="shared" si="2"/>
        <v>4.1000000000000002E-2</v>
      </c>
      <c r="H85" s="273"/>
      <c r="I85" s="37"/>
    </row>
    <row r="86" spans="1:9" x14ac:dyDescent="0.3">
      <c r="A86" s="13" t="s">
        <v>235</v>
      </c>
      <c r="B86" s="16">
        <f>SUM(B46:B47,B70:B71)</f>
        <v>331</v>
      </c>
      <c r="C86" s="53">
        <f t="shared" si="2"/>
        <v>5.8243653988334837E-2</v>
      </c>
      <c r="D86" s="16">
        <f t="shared" si="2"/>
        <v>79657</v>
      </c>
      <c r="E86" s="53">
        <f t="shared" si="2"/>
        <v>0.08</v>
      </c>
      <c r="F86" s="16">
        <f t="shared" si="2"/>
        <v>3084036</v>
      </c>
      <c r="G86" s="53">
        <f t="shared" si="2"/>
        <v>7.9000000000000001E-2</v>
      </c>
      <c r="H86" s="273"/>
    </row>
    <row r="87" spans="1:9" x14ac:dyDescent="0.3">
      <c r="A87" s="13" t="s">
        <v>236</v>
      </c>
      <c r="B87" s="16">
        <f>SUM(B48,B72)</f>
        <v>14</v>
      </c>
      <c r="C87" s="53">
        <f t="shared" si="2"/>
        <v>4.633204633204633E-2</v>
      </c>
      <c r="D87" s="16">
        <f t="shared" si="2"/>
        <v>72462</v>
      </c>
      <c r="E87" s="53">
        <f t="shared" si="2"/>
        <v>7.3999999999999996E-2</v>
      </c>
      <c r="F87" s="16">
        <f t="shared" si="2"/>
        <v>2923877</v>
      </c>
      <c r="G87" s="53">
        <f t="shared" si="2"/>
        <v>7.3999999999999996E-2</v>
      </c>
      <c r="H87" s="273"/>
    </row>
    <row r="88" spans="1:9" x14ac:dyDescent="0.3">
      <c r="A88" s="47" t="s">
        <v>225</v>
      </c>
      <c r="I88" s="37"/>
    </row>
    <row r="89" spans="1:9" x14ac:dyDescent="0.3">
      <c r="A89" s="47"/>
      <c r="I89" s="37"/>
    </row>
    <row r="90" spans="1:9" x14ac:dyDescent="0.3">
      <c r="A90" s="47"/>
      <c r="I90" s="37"/>
    </row>
    <row r="91" spans="1:9" x14ac:dyDescent="0.3">
      <c r="A91" s="1" t="s">
        <v>237</v>
      </c>
      <c r="I91" s="37"/>
    </row>
    <row r="92" spans="1:9" ht="28.8" x14ac:dyDescent="0.3">
      <c r="A92" s="48" t="s">
        <v>190</v>
      </c>
      <c r="B92" s="51" t="str">
        <f>B3</f>
        <v>City of Mendota</v>
      </c>
      <c r="C92" s="51" t="s">
        <v>197</v>
      </c>
      <c r="D92" s="51" t="str">
        <f>B4</f>
        <v>Fresno County</v>
      </c>
      <c r="E92" s="51" t="s">
        <v>197</v>
      </c>
      <c r="F92" s="51" t="s">
        <v>191</v>
      </c>
      <c r="G92" s="51" t="s">
        <v>197</v>
      </c>
      <c r="H92" s="272"/>
      <c r="I92" s="37"/>
    </row>
    <row r="93" spans="1:9" x14ac:dyDescent="0.3">
      <c r="A93" s="13" t="s">
        <v>198</v>
      </c>
      <c r="B93" s="16">
        <f>B8</f>
        <v>12173</v>
      </c>
      <c r="C93" s="55"/>
      <c r="D93" s="16">
        <f>D8</f>
        <v>990204</v>
      </c>
      <c r="E93" s="55"/>
      <c r="F93" s="16">
        <f>F8</f>
        <v>39346023</v>
      </c>
      <c r="G93" s="55"/>
      <c r="H93" s="273"/>
      <c r="I93" s="37"/>
    </row>
    <row r="94" spans="1:9" x14ac:dyDescent="0.3">
      <c r="A94" s="13" t="s">
        <v>238</v>
      </c>
      <c r="B94" s="16">
        <f>'Ref. ACS-5-YR'!H70</f>
        <v>4371</v>
      </c>
      <c r="C94" s="55">
        <f>'Ref. ACS-5-YR'!I70</f>
        <v>0.35907335907335908</v>
      </c>
      <c r="D94" s="16">
        <f>'Ref. ACS-5-YR'!R70</f>
        <v>597574</v>
      </c>
      <c r="E94" s="55">
        <f>'Ref. ACS-5-YR'!S70</f>
        <v>0.60299999999999998</v>
      </c>
      <c r="F94" s="16">
        <f>'Ref. ACS-5-YR'!AB70</f>
        <v>22053721</v>
      </c>
      <c r="G94" s="55">
        <f>'Ref. ACS-5-YR'!AC70</f>
        <v>0.56100000000000005</v>
      </c>
      <c r="H94" s="273"/>
      <c r="I94" s="37"/>
    </row>
    <row r="95" spans="1:9" x14ac:dyDescent="0.3">
      <c r="A95" s="13" t="s">
        <v>239</v>
      </c>
      <c r="B95" s="16">
        <f>'Ref. ACS-5-YR'!H71</f>
        <v>31</v>
      </c>
      <c r="C95" s="55">
        <f>'Ref. ACS-5-YR'!I71</f>
        <v>2.5466195678961637E-3</v>
      </c>
      <c r="D95" s="16">
        <f>'Ref. ACS-5-YR'!R71</f>
        <v>46182</v>
      </c>
      <c r="E95" s="55">
        <f>'Ref. ACS-5-YR'!S71</f>
        <v>4.7E-2</v>
      </c>
      <c r="F95" s="16">
        <f>'Ref. ACS-5-YR'!AB71</f>
        <v>2250962</v>
      </c>
      <c r="G95" s="55">
        <f>'Ref. ACS-5-YR'!AC71</f>
        <v>5.7000000000000002E-2</v>
      </c>
      <c r="H95" s="273"/>
      <c r="I95" s="37"/>
    </row>
    <row r="96" spans="1:9" x14ac:dyDescent="0.3">
      <c r="A96" s="13" t="s">
        <v>240</v>
      </c>
      <c r="B96" s="16">
        <f>'Ref. ACS-5-YR'!H72</f>
        <v>9</v>
      </c>
      <c r="C96" s="55">
        <f>'Ref. ACS-5-YR'!I72</f>
        <v>7.3934116487307973E-4</v>
      </c>
      <c r="D96" s="16">
        <f>'Ref. ACS-5-YR'!R72</f>
        <v>11604</v>
      </c>
      <c r="E96" s="55">
        <f>'Ref. ACS-5-YR'!S72</f>
        <v>1.2E-2</v>
      </c>
      <c r="F96" s="16">
        <f>'Ref. ACS-5-YR'!AB72</f>
        <v>311629</v>
      </c>
      <c r="G96" s="55">
        <f>'Ref. ACS-5-YR'!AC72</f>
        <v>8.0000000000000002E-3</v>
      </c>
      <c r="H96" s="273"/>
      <c r="I96" s="37"/>
    </row>
    <row r="97" spans="1:9" x14ac:dyDescent="0.3">
      <c r="A97" s="13" t="s">
        <v>241</v>
      </c>
      <c r="B97" s="16">
        <f>'Ref. ACS-5-YR'!H73</f>
        <v>0</v>
      </c>
      <c r="C97" s="55">
        <f>'Ref. ACS-5-YR'!I73</f>
        <v>0</v>
      </c>
      <c r="D97" s="16">
        <f>'Ref. ACS-5-YR'!R73</f>
        <v>105302</v>
      </c>
      <c r="E97" s="55">
        <f>'Ref. ACS-5-YR'!S73</f>
        <v>0.106</v>
      </c>
      <c r="F97" s="16">
        <f>'Ref. ACS-5-YR'!AB73</f>
        <v>5834312</v>
      </c>
      <c r="G97" s="55">
        <f>'Ref. ACS-5-YR'!AC73</f>
        <v>0.14799999999999999</v>
      </c>
      <c r="H97" s="273"/>
      <c r="I97" s="37"/>
    </row>
    <row r="98" spans="1:9" x14ac:dyDescent="0.3">
      <c r="A98" s="13" t="s">
        <v>242</v>
      </c>
      <c r="B98" s="16">
        <f>'Ref. ACS-5-YR'!H74</f>
        <v>0</v>
      </c>
      <c r="C98" s="55">
        <f>'Ref. ACS-5-YR'!I74</f>
        <v>0</v>
      </c>
      <c r="D98" s="16">
        <f>'Ref. ACS-5-YR'!R74</f>
        <v>1518</v>
      </c>
      <c r="E98" s="55">
        <f>'Ref. ACS-5-YR'!S74</f>
        <v>2E-3</v>
      </c>
      <c r="F98" s="16">
        <f>'Ref. ACS-5-YR'!AB74</f>
        <v>149636</v>
      </c>
      <c r="G98" s="55">
        <f>'Ref. ACS-5-YR'!AC74</f>
        <v>4.0000000000000001E-3</v>
      </c>
      <c r="H98" s="273"/>
      <c r="I98" s="37"/>
    </row>
    <row r="99" spans="1:9" x14ac:dyDescent="0.3">
      <c r="A99" s="13" t="s">
        <v>243</v>
      </c>
      <c r="B99" s="16">
        <f>'Ref. ACS-5-YR'!H75</f>
        <v>7606</v>
      </c>
      <c r="C99" s="55">
        <f>'Ref. ACS-5-YR'!I75</f>
        <v>0.62482543333607166</v>
      </c>
      <c r="D99" s="16">
        <f>'Ref. ACS-5-YR'!R75</f>
        <v>143667</v>
      </c>
      <c r="E99" s="55">
        <f>'Ref. ACS-5-YR'!S75</f>
        <v>0.14499999999999999</v>
      </c>
      <c r="F99" s="16">
        <f>'Ref. ACS-5-YR'!AB75</f>
        <v>5623747</v>
      </c>
      <c r="G99" s="55">
        <f>'Ref. ACS-5-YR'!AC75</f>
        <v>0.14299999999999999</v>
      </c>
      <c r="H99" s="273"/>
      <c r="I99" s="37"/>
    </row>
    <row r="100" spans="1:9" x14ac:dyDescent="0.3">
      <c r="A100" s="13" t="s">
        <v>244</v>
      </c>
      <c r="B100" s="16">
        <f>'Ref. ACS-5-YR'!H76</f>
        <v>156</v>
      </c>
      <c r="C100" s="55">
        <f>'Ref. ACS-5-YR'!I76</f>
        <v>1.2815246857800049E-2</v>
      </c>
      <c r="D100" s="16">
        <f>'Ref. ACS-5-YR'!R76</f>
        <v>84357</v>
      </c>
      <c r="E100" s="55">
        <f>'Ref. ACS-5-YR'!S76</f>
        <v>8.5000000000000006E-2</v>
      </c>
      <c r="F100" s="16">
        <f>'Ref. ACS-5-YR'!AB76</f>
        <v>3122016</v>
      </c>
      <c r="G100" s="55">
        <f>'Ref. ACS-5-YR'!AC76</f>
        <v>7.9000000000000001E-2</v>
      </c>
      <c r="H100" s="273"/>
      <c r="I100" s="37" t="str">
        <f>A88</f>
        <v>Source: U.S. Census Bureau, ACS16-20 (5-year Estimates), Table B01001.</v>
      </c>
    </row>
    <row r="101" spans="1:9" ht="28.8" x14ac:dyDescent="0.3">
      <c r="A101" s="13" t="s">
        <v>245</v>
      </c>
      <c r="B101" s="16">
        <f>'Ref. ACS-5-YR'!H77</f>
        <v>29</v>
      </c>
      <c r="C101" s="55">
        <f>'Ref. ACS-5-YR'!I77</f>
        <v>2.3823215312577016E-3</v>
      </c>
      <c r="D101" s="16">
        <f>'Ref. ACS-5-YR'!R77</f>
        <v>50116</v>
      </c>
      <c r="E101" s="55">
        <f>'Ref. ACS-5-YR'!S77</f>
        <v>5.0999999999999997E-2</v>
      </c>
      <c r="F101" s="16">
        <f>'Ref. ACS-5-YR'!AB77</f>
        <v>1472235</v>
      </c>
      <c r="G101" s="55">
        <f>'Ref. ACS-5-YR'!AC77</f>
        <v>3.6999999999999998E-2</v>
      </c>
      <c r="H101" s="273"/>
      <c r="I101" s="37" t="s">
        <v>246</v>
      </c>
    </row>
    <row r="102" spans="1:9" x14ac:dyDescent="0.3">
      <c r="A102" s="13" t="s">
        <v>247</v>
      </c>
      <c r="B102" s="16">
        <f>'Ref. ACS-5-YR'!H78</f>
        <v>127</v>
      </c>
      <c r="C102" s="55">
        <f>'Ref. ACS-5-YR'!I78</f>
        <v>1.0432925326542348E-2</v>
      </c>
      <c r="D102" s="16">
        <f>'Ref. ACS-5-YR'!R78</f>
        <v>34241</v>
      </c>
      <c r="E102" s="55">
        <f>'Ref. ACS-5-YR'!S78</f>
        <v>3.5000000000000003E-2</v>
      </c>
      <c r="F102" s="16">
        <f>'Ref. ACS-5-YR'!AB78</f>
        <v>1649781</v>
      </c>
      <c r="G102" s="55">
        <f>'Ref. ACS-5-YR'!AC78</f>
        <v>4.2000000000000003E-2</v>
      </c>
      <c r="H102" s="273"/>
      <c r="I102" s="37"/>
    </row>
    <row r="103" spans="1:9" x14ac:dyDescent="0.3">
      <c r="A103" s="47" t="s">
        <v>248</v>
      </c>
      <c r="I103" s="37"/>
    </row>
    <row r="104" spans="1:9" x14ac:dyDescent="0.3">
      <c r="I104" s="37"/>
    </row>
    <row r="105" spans="1:9" x14ac:dyDescent="0.3">
      <c r="A105" s="1" t="s">
        <v>249</v>
      </c>
      <c r="I105" s="37"/>
    </row>
    <row r="106" spans="1:9" ht="28.8" x14ac:dyDescent="0.3">
      <c r="A106" s="56"/>
      <c r="B106" s="323" t="str">
        <f>B3</f>
        <v>City of Mendota</v>
      </c>
      <c r="C106" s="51" t="s">
        <v>197</v>
      </c>
      <c r="D106" s="51" t="str">
        <f>B4</f>
        <v>Fresno County</v>
      </c>
      <c r="E106" s="51" t="s">
        <v>197</v>
      </c>
      <c r="F106" s="51" t="s">
        <v>191</v>
      </c>
      <c r="G106" s="51" t="s">
        <v>197</v>
      </c>
      <c r="I106" s="37"/>
    </row>
    <row r="107" spans="1:9" x14ac:dyDescent="0.3">
      <c r="A107" s="13" t="s">
        <v>198</v>
      </c>
      <c r="B107" s="16">
        <f>B8</f>
        <v>12173</v>
      </c>
      <c r="C107" s="55"/>
      <c r="D107" s="16">
        <f>'Ref. ACS-5-YR'!R82</f>
        <v>990204</v>
      </c>
      <c r="E107" s="55"/>
      <c r="F107" s="16">
        <f>'Ref. ACS-5-YR'!AB82</f>
        <v>39346023</v>
      </c>
      <c r="G107" s="55" t="str">
        <f>'Ref. ACS-5-YR'!AC82</f>
        <v xml:space="preserve"> </v>
      </c>
      <c r="I107" s="37"/>
    </row>
    <row r="108" spans="1:9" x14ac:dyDescent="0.3">
      <c r="A108" s="13" t="s">
        <v>250</v>
      </c>
      <c r="B108" s="16">
        <f>'Ref. ACS-5-YR'!H83</f>
        <v>483</v>
      </c>
      <c r="C108" s="55">
        <f>'Ref. ACS-5-YR'!I83</f>
        <v>3.9677975848188614E-2</v>
      </c>
      <c r="D108" s="16">
        <f>'Ref. ACS-5-YR'!R83</f>
        <v>461911</v>
      </c>
      <c r="E108" s="55">
        <f>'Ref. ACS-5-YR'!S83</f>
        <v>0.46600000000000003</v>
      </c>
      <c r="F108" s="16">
        <f>'Ref. ACS-5-YR'!AB83</f>
        <v>23965094</v>
      </c>
      <c r="G108" s="55">
        <f>'Ref. ACS-5-YR'!AC83</f>
        <v>0.60899999999999999</v>
      </c>
      <c r="I108" s="37"/>
    </row>
    <row r="109" spans="1:9" x14ac:dyDescent="0.3">
      <c r="A109" s="13" t="s">
        <v>251</v>
      </c>
      <c r="B109" s="16">
        <f>'Ref. ACS-5-YR'!H84</f>
        <v>438</v>
      </c>
      <c r="C109" s="55">
        <f>'Ref. ACS-5-YR'!I84</f>
        <v>3.5981270023823217E-2</v>
      </c>
      <c r="D109" s="16">
        <f>'Ref. ACS-5-YR'!R84</f>
        <v>284169</v>
      </c>
      <c r="E109" s="55">
        <f>'Ref. ACS-5-YR'!S84</f>
        <v>0.28699999999999998</v>
      </c>
      <c r="F109" s="16">
        <f>'Ref. ACS-5-YR'!AB84</f>
        <v>14365145</v>
      </c>
      <c r="G109" s="55">
        <f>'Ref. ACS-5-YR'!AC84</f>
        <v>0.36499999999999999</v>
      </c>
      <c r="I109" s="37"/>
    </row>
    <row r="110" spans="1:9" x14ac:dyDescent="0.3">
      <c r="A110" s="13" t="s">
        <v>252</v>
      </c>
      <c r="B110" s="16">
        <f>'Ref. ACS-5-YR'!H85</f>
        <v>0</v>
      </c>
      <c r="C110" s="55">
        <f>'Ref. ACS-5-YR'!I85</f>
        <v>0</v>
      </c>
      <c r="D110" s="16">
        <f>'Ref. ACS-5-YR'!R85</f>
        <v>43660</v>
      </c>
      <c r="E110" s="55">
        <f>'Ref. ACS-5-YR'!S85</f>
        <v>4.3999999999999997E-2</v>
      </c>
      <c r="F110" s="16">
        <f>'Ref. ACS-5-YR'!AB85</f>
        <v>2142371</v>
      </c>
      <c r="G110" s="55">
        <f>'Ref. ACS-5-YR'!AC85</f>
        <v>5.3999999999999999E-2</v>
      </c>
      <c r="I110" s="37"/>
    </row>
    <row r="111" spans="1:9" x14ac:dyDescent="0.3">
      <c r="A111" s="13" t="s">
        <v>253</v>
      </c>
      <c r="B111" s="16">
        <f>'Ref. ACS-5-YR'!H86</f>
        <v>9</v>
      </c>
      <c r="C111" s="55">
        <f>'Ref. ACS-5-YR'!I86</f>
        <v>7.3934116487307973E-4</v>
      </c>
      <c r="D111" s="16">
        <f>'Ref. ACS-5-YR'!R86</f>
        <v>4459</v>
      </c>
      <c r="E111" s="55">
        <f>'Ref. ACS-5-YR'!S86</f>
        <v>5.0000000000000001E-3</v>
      </c>
      <c r="F111" s="16">
        <f>'Ref. ACS-5-YR'!AB86</f>
        <v>131724</v>
      </c>
      <c r="G111" s="55">
        <f>'Ref. ACS-5-YR'!AC86</f>
        <v>3.0000000000000001E-3</v>
      </c>
      <c r="I111" s="37"/>
    </row>
    <row r="112" spans="1:9" x14ac:dyDescent="0.3">
      <c r="A112" s="13" t="s">
        <v>254</v>
      </c>
      <c r="B112" s="16">
        <f>'Ref. ACS-5-YR'!H87</f>
        <v>0</v>
      </c>
      <c r="C112" s="55">
        <f>'Ref. ACS-5-YR'!I87</f>
        <v>0</v>
      </c>
      <c r="D112" s="16">
        <f>'Ref. ACS-5-YR'!R87</f>
        <v>102986</v>
      </c>
      <c r="E112" s="55">
        <f>'Ref. ACS-5-YR'!S87</f>
        <v>0.104</v>
      </c>
      <c r="F112" s="16">
        <f>'Ref. ACS-5-YR'!AB87</f>
        <v>5743983</v>
      </c>
      <c r="G112" s="55">
        <f>'Ref. ACS-5-YR'!AC87</f>
        <v>0.14599999999999999</v>
      </c>
      <c r="I112" s="37"/>
    </row>
    <row r="113" spans="1:9" x14ac:dyDescent="0.3">
      <c r="A113" s="13" t="s">
        <v>255</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256</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257</v>
      </c>
      <c r="B115" s="16">
        <f>'Ref. ACS-5-YR'!H90</f>
        <v>36</v>
      </c>
      <c r="C115" s="55">
        <f>'Ref. ACS-5-YR'!I90</f>
        <v>2.9573646594923189E-3</v>
      </c>
      <c r="D115" s="16">
        <f>'Ref. ACS-5-YR'!R90</f>
        <v>23353</v>
      </c>
      <c r="E115" s="55">
        <f>'Ref. ACS-5-YR'!S90</f>
        <v>2.4E-2</v>
      </c>
      <c r="F115" s="16">
        <f>'Ref. ACS-5-YR'!AB90</f>
        <v>1322199</v>
      </c>
      <c r="G115" s="55">
        <f>'Ref. ACS-5-YR'!AC90</f>
        <v>3.4000000000000002E-2</v>
      </c>
      <c r="I115" s="37"/>
    </row>
    <row r="116" spans="1:9" x14ac:dyDescent="0.3">
      <c r="A116" s="13" t="s">
        <v>258</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259</v>
      </c>
      <c r="B117" s="16">
        <f>'Ref. ACS-5-YR'!H92</f>
        <v>36</v>
      </c>
      <c r="C117" s="55">
        <f>'Ref. ACS-5-YR'!I92</f>
        <v>2.9573646594923189E-3</v>
      </c>
      <c r="D117" s="16">
        <f>'Ref. ACS-5-YR'!R92</f>
        <v>21789</v>
      </c>
      <c r="E117" s="55">
        <f>'Ref. ACS-5-YR'!S92</f>
        <v>2.1999999999999999E-2</v>
      </c>
      <c r="F117" s="16">
        <f>'Ref. ACS-5-YR'!AB92</f>
        <v>1224193</v>
      </c>
      <c r="G117" s="55">
        <f>'Ref. ACS-5-YR'!AC92</f>
        <v>3.1E-2</v>
      </c>
      <c r="I117" s="37"/>
    </row>
    <row r="118" spans="1:9" x14ac:dyDescent="0.3">
      <c r="A118" s="13" t="s">
        <v>260</v>
      </c>
      <c r="B118" s="16">
        <f>'Ref. ACS-5-YR'!H93</f>
        <v>11690</v>
      </c>
      <c r="C118" s="55">
        <f>'Ref. ACS-5-YR'!I93</f>
        <v>0.96032202415181134</v>
      </c>
      <c r="D118" s="16">
        <f>'Ref. ACS-5-YR'!R93</f>
        <v>528293</v>
      </c>
      <c r="E118" s="55">
        <f>'Ref. ACS-5-YR'!S93</f>
        <v>0.53400000000000003</v>
      </c>
      <c r="F118" s="16">
        <f>'Ref. ACS-5-YR'!AB93</f>
        <v>15380929</v>
      </c>
      <c r="G118" s="55">
        <f>'Ref. ACS-5-YR'!AC93</f>
        <v>0.39100000000000001</v>
      </c>
      <c r="I118" s="37"/>
    </row>
    <row r="119" spans="1:9" x14ac:dyDescent="0.3">
      <c r="A119" s="13" t="s">
        <v>251</v>
      </c>
      <c r="B119" s="16">
        <f>'Ref. ACS-5-YR'!H94</f>
        <v>3933</v>
      </c>
      <c r="C119" s="55">
        <f>'Ref. ACS-5-YR'!I94</f>
        <v>0.32309208904953585</v>
      </c>
      <c r="D119" s="16">
        <f>'Ref. ACS-5-YR'!R94</f>
        <v>313405</v>
      </c>
      <c r="E119" s="55">
        <f>'Ref. ACS-5-YR'!S94</f>
        <v>0.317</v>
      </c>
      <c r="F119" s="16">
        <f>'Ref. ACS-5-YR'!AB94</f>
        <v>7688576</v>
      </c>
      <c r="G119" s="55">
        <f>'Ref. ACS-5-YR'!AC94</f>
        <v>0.19500000000000001</v>
      </c>
      <c r="I119" s="37"/>
    </row>
    <row r="120" spans="1:9" x14ac:dyDescent="0.3">
      <c r="A120" s="13" t="s">
        <v>252</v>
      </c>
      <c r="B120" s="16">
        <f>'Ref. ACS-5-YR'!H95</f>
        <v>31</v>
      </c>
      <c r="C120" s="55">
        <f>'Ref. ACS-5-YR'!I95</f>
        <v>2.5466195678961637E-3</v>
      </c>
      <c r="D120" s="16">
        <f>'Ref. ACS-5-YR'!R95</f>
        <v>2522</v>
      </c>
      <c r="E120" s="55">
        <f>'Ref. ACS-5-YR'!S95</f>
        <v>3.0000000000000001E-3</v>
      </c>
      <c r="F120" s="16">
        <f>'Ref. ACS-5-YR'!AB95</f>
        <v>108591</v>
      </c>
      <c r="G120" s="55">
        <f>'Ref. ACS-5-YR'!AC95</f>
        <v>3.0000000000000001E-3</v>
      </c>
      <c r="I120" s="37"/>
    </row>
    <row r="121" spans="1:9" x14ac:dyDescent="0.3">
      <c r="A121" s="13" t="s">
        <v>253</v>
      </c>
      <c r="B121" s="16">
        <f>'Ref. ACS-5-YR'!H96</f>
        <v>0</v>
      </c>
      <c r="C121" s="55">
        <f>'Ref. ACS-5-YR'!I96</f>
        <v>0</v>
      </c>
      <c r="D121" s="16">
        <f>'Ref. ACS-5-YR'!R96</f>
        <v>7145</v>
      </c>
      <c r="E121" s="55">
        <f>'Ref. ACS-5-YR'!S96</f>
        <v>7.0000000000000001E-3</v>
      </c>
      <c r="F121" s="16">
        <f>'Ref. ACS-5-YR'!AB96</f>
        <v>179905</v>
      </c>
      <c r="G121" s="55">
        <f>'Ref. ACS-5-YR'!AC96</f>
        <v>5.0000000000000001E-3</v>
      </c>
      <c r="I121" s="37"/>
    </row>
    <row r="122" spans="1:9" x14ac:dyDescent="0.3">
      <c r="A122" s="13" t="s">
        <v>254</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255</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256</v>
      </c>
      <c r="B124" s="16">
        <f>'Ref. ACS-5-YR'!H99</f>
        <v>7606</v>
      </c>
      <c r="C124" s="55">
        <f>'Ref. ACS-5-YR'!I99</f>
        <v>0.62482543333607166</v>
      </c>
      <c r="D124" s="16">
        <f>'Ref. ACS-5-YR'!R99</f>
        <v>141688</v>
      </c>
      <c r="E124" s="55">
        <f>'Ref. ACS-5-YR'!S99</f>
        <v>0.14299999999999999</v>
      </c>
      <c r="F124" s="16">
        <f>'Ref. ACS-5-YR'!AB99</f>
        <v>5499599</v>
      </c>
      <c r="G124" s="55">
        <f>'Ref. ACS-5-YR'!AC99</f>
        <v>0.14000000000000001</v>
      </c>
      <c r="I124" s="37"/>
    </row>
    <row r="125" spans="1:9" x14ac:dyDescent="0.3">
      <c r="A125" s="13" t="s">
        <v>257</v>
      </c>
      <c r="B125" s="16">
        <f>'Ref. ACS-5-YR'!H100</f>
        <v>120</v>
      </c>
      <c r="C125" s="55">
        <f>'Ref. ACS-5-YR'!I100</f>
        <v>9.8578821983077297E-3</v>
      </c>
      <c r="D125" s="16">
        <f>'Ref. ACS-5-YR'!R100</f>
        <v>61004</v>
      </c>
      <c r="E125" s="55">
        <f>'Ref. ACS-5-YR'!S100</f>
        <v>6.2E-2</v>
      </c>
      <c r="F125" s="16">
        <f>'Ref. ACS-5-YR'!AB100</f>
        <v>1799817</v>
      </c>
      <c r="G125" s="55">
        <f>'Ref. ACS-5-YR'!AC100</f>
        <v>4.5999999999999999E-2</v>
      </c>
      <c r="I125" s="37"/>
    </row>
    <row r="126" spans="1:9" x14ac:dyDescent="0.3">
      <c r="A126" s="13" t="s">
        <v>258</v>
      </c>
      <c r="B126" s="16">
        <f>'Ref. ACS-5-YR'!H101</f>
        <v>29</v>
      </c>
      <c r="C126" s="55">
        <f>'Ref. ACS-5-YR'!I101</f>
        <v>2.3823215312577016E-3</v>
      </c>
      <c r="D126" s="16">
        <f>'Ref. ACS-5-YR'!R101</f>
        <v>48552</v>
      </c>
      <c r="E126" s="55">
        <f>'Ref. ACS-5-YR'!S101</f>
        <v>4.9000000000000002E-2</v>
      </c>
      <c r="F126" s="16">
        <f>'Ref. ACS-5-YR'!AB101</f>
        <v>1374229</v>
      </c>
      <c r="G126" s="55">
        <f>'Ref. ACS-5-YR'!AC101</f>
        <v>3.5000000000000003E-2</v>
      </c>
      <c r="I126" s="37"/>
    </row>
    <row r="127" spans="1:9" x14ac:dyDescent="0.3">
      <c r="A127" s="13" t="s">
        <v>259</v>
      </c>
      <c r="B127" s="16">
        <f>'Ref. ACS-5-YR'!H102</f>
        <v>91</v>
      </c>
      <c r="C127" s="55">
        <f>'Ref. ACS-5-YR'!I102</f>
        <v>7.4755606670500289E-3</v>
      </c>
      <c r="D127" s="16">
        <f>'Ref. ACS-5-YR'!R102</f>
        <v>12452</v>
      </c>
      <c r="E127" s="55">
        <f>'Ref. ACS-5-YR'!S102</f>
        <v>1.2999999999999999E-2</v>
      </c>
      <c r="F127" s="16">
        <f>'Ref. ACS-5-YR'!AB102</f>
        <v>425588</v>
      </c>
      <c r="G127" s="55">
        <f>'Ref. ACS-5-YR'!AC102</f>
        <v>1.0999999999999999E-2</v>
      </c>
      <c r="I127" s="37"/>
    </row>
    <row r="128" spans="1:9" x14ac:dyDescent="0.3">
      <c r="A128" s="47" t="s">
        <v>261</v>
      </c>
      <c r="I128" s="37"/>
    </row>
    <row r="129" spans="1:9" x14ac:dyDescent="0.3">
      <c r="I129" s="37"/>
    </row>
    <row r="130" spans="1:9" x14ac:dyDescent="0.3">
      <c r="A130" s="1" t="s">
        <v>262</v>
      </c>
      <c r="I130" s="61" t="s">
        <v>263</v>
      </c>
    </row>
    <row r="131" spans="1:9" x14ac:dyDescent="0.3">
      <c r="A131" s="48"/>
      <c r="B131" s="41">
        <v>2000</v>
      </c>
      <c r="C131" s="41" t="s">
        <v>197</v>
      </c>
      <c r="D131" s="41">
        <v>2010</v>
      </c>
      <c r="E131" s="41" t="s">
        <v>197</v>
      </c>
      <c r="F131" s="41">
        <v>2020</v>
      </c>
      <c r="G131" s="41" t="s">
        <v>197</v>
      </c>
      <c r="H131" s="269"/>
      <c r="I131" s="37"/>
    </row>
    <row r="132" spans="1:9" x14ac:dyDescent="0.3">
      <c r="A132" s="13" t="s">
        <v>198</v>
      </c>
      <c r="B132" s="16">
        <f>'Ref. DC-2000'!B18</f>
        <v>7890</v>
      </c>
      <c r="C132" s="55"/>
      <c r="D132" s="16">
        <f>'Ref. DC-2010'!B18</f>
        <v>11014</v>
      </c>
      <c r="E132" s="55"/>
      <c r="F132" s="16">
        <f>B107</f>
        <v>12173</v>
      </c>
      <c r="G132" s="55"/>
      <c r="H132" s="273"/>
      <c r="I132" s="37"/>
    </row>
    <row r="133" spans="1:9" x14ac:dyDescent="0.3">
      <c r="A133" s="13" t="s">
        <v>264</v>
      </c>
      <c r="B133" s="16">
        <f>'Ref. DC-2000'!B27</f>
        <v>7468</v>
      </c>
      <c r="C133" s="55">
        <f>B133/B132</f>
        <v>0.94651457541191386</v>
      </c>
      <c r="D133" s="16">
        <f>'Ref. DC-2010'!B27</f>
        <v>10643</v>
      </c>
      <c r="E133" s="55">
        <f>D133/D132</f>
        <v>0.96631559832939895</v>
      </c>
      <c r="F133" s="16">
        <f>B118</f>
        <v>11690</v>
      </c>
      <c r="G133" s="55">
        <f>C118</f>
        <v>0.96032202415181134</v>
      </c>
      <c r="H133" s="273"/>
      <c r="I133" s="37"/>
    </row>
    <row r="134" spans="1:9" x14ac:dyDescent="0.3">
      <c r="A134" s="13" t="s">
        <v>250</v>
      </c>
      <c r="B134" s="16">
        <f>'Ref. DC-2000'!B19</f>
        <v>422</v>
      </c>
      <c r="C134" s="55">
        <f>B134/B132</f>
        <v>5.3485424588086188E-2</v>
      </c>
      <c r="D134" s="16">
        <f>'Ref. DC-2010'!B19</f>
        <v>371</v>
      </c>
      <c r="E134" s="55">
        <f>D134/D132</f>
        <v>3.3684401670601057E-2</v>
      </c>
      <c r="F134" s="16">
        <f>B108</f>
        <v>483</v>
      </c>
      <c r="G134" s="55">
        <f>C108</f>
        <v>3.9677975848188614E-2</v>
      </c>
      <c r="H134" s="273"/>
      <c r="I134" s="37"/>
    </row>
    <row r="135" spans="1:9" x14ac:dyDescent="0.3">
      <c r="A135" s="13" t="s">
        <v>251</v>
      </c>
      <c r="B135" s="16">
        <f>'Ref. DC-2000'!B20</f>
        <v>248</v>
      </c>
      <c r="C135" s="55">
        <f>B135/B132</f>
        <v>3.1432192648922684E-2</v>
      </c>
      <c r="D135" s="16">
        <f>'Ref. DC-2010'!B20</f>
        <v>243</v>
      </c>
      <c r="E135" s="55">
        <f>D135/D132</f>
        <v>2.2062829126566187E-2</v>
      </c>
      <c r="F135" s="16">
        <f t="shared" ref="F135:F143" si="3">B109</f>
        <v>438</v>
      </c>
      <c r="G135" s="55">
        <f t="shared" ref="G135:G143" si="4">C109</f>
        <v>3.5981270023823217E-2</v>
      </c>
      <c r="H135" s="273"/>
      <c r="I135" s="37"/>
    </row>
    <row r="136" spans="1:9" x14ac:dyDescent="0.3">
      <c r="A136" s="13" t="s">
        <v>252</v>
      </c>
      <c r="B136" s="16">
        <f>'Ref. DC-2000'!B21</f>
        <v>38</v>
      </c>
      <c r="C136" s="55">
        <f>B136/B132</f>
        <v>4.8162230671736379E-3</v>
      </c>
      <c r="D136" s="16">
        <f>'Ref. DC-2010'!B21</f>
        <v>28</v>
      </c>
      <c r="E136" s="55">
        <f>D136/D132</f>
        <v>2.5422189940076268E-3</v>
      </c>
      <c r="F136" s="16">
        <f t="shared" si="3"/>
        <v>0</v>
      </c>
      <c r="G136" s="55">
        <f t="shared" si="4"/>
        <v>0</v>
      </c>
      <c r="H136" s="273"/>
      <c r="I136" s="37"/>
    </row>
    <row r="137" spans="1:9" x14ac:dyDescent="0.3">
      <c r="A137" s="13" t="s">
        <v>253</v>
      </c>
      <c r="B137" s="16">
        <f>'Ref. DC-2000'!B22</f>
        <v>32</v>
      </c>
      <c r="C137" s="55">
        <f>B137/B132</f>
        <v>4.0557667934093787E-3</v>
      </c>
      <c r="D137" s="16">
        <f>'Ref. DC-2010'!B22</f>
        <v>26</v>
      </c>
      <c r="E137" s="55">
        <f>D137/D132</f>
        <v>2.360631923007082E-3</v>
      </c>
      <c r="F137" s="16">
        <f t="shared" si="3"/>
        <v>9</v>
      </c>
      <c r="G137" s="55">
        <f t="shared" si="4"/>
        <v>7.3934116487307973E-4</v>
      </c>
      <c r="H137" s="273"/>
      <c r="I137" s="37"/>
    </row>
    <row r="138" spans="1:9" x14ac:dyDescent="0.3">
      <c r="A138" s="13" t="s">
        <v>254</v>
      </c>
      <c r="B138" s="16">
        <f>'Ref. DC-2000'!B23</f>
        <v>57</v>
      </c>
      <c r="C138" s="55">
        <f>B138/B132</f>
        <v>7.2243346007604559E-3</v>
      </c>
      <c r="D138" s="16">
        <f>'Ref. DC-2010'!B23</f>
        <v>43</v>
      </c>
      <c r="E138" s="55">
        <f>D138/D132</f>
        <v>3.9041220265117124E-3</v>
      </c>
      <c r="F138" s="16">
        <f t="shared" si="3"/>
        <v>0</v>
      </c>
      <c r="G138" s="55">
        <f t="shared" si="4"/>
        <v>0</v>
      </c>
      <c r="H138" s="273"/>
      <c r="I138" s="37"/>
    </row>
    <row r="139" spans="1:9" x14ac:dyDescent="0.3">
      <c r="A139" s="13" t="s">
        <v>255</v>
      </c>
      <c r="B139" s="16">
        <f>'Ref. DC-2000'!B24</f>
        <v>0</v>
      </c>
      <c r="C139" s="55">
        <f>B139/B132</f>
        <v>0</v>
      </c>
      <c r="D139" s="16">
        <f>'Ref. DC-2010'!B24</f>
        <v>1</v>
      </c>
      <c r="E139" s="55">
        <f>D139/D132</f>
        <v>9.0793535500272376E-5</v>
      </c>
      <c r="F139" s="16">
        <f t="shared" si="3"/>
        <v>0</v>
      </c>
      <c r="G139" s="55">
        <f t="shared" si="4"/>
        <v>0</v>
      </c>
      <c r="H139" s="273"/>
      <c r="I139" s="37"/>
    </row>
    <row r="140" spans="1:9" x14ac:dyDescent="0.3">
      <c r="A140" s="13" t="s">
        <v>256</v>
      </c>
      <c r="B140" s="16">
        <f>'Ref. DC-2000'!B25</f>
        <v>7</v>
      </c>
      <c r="C140" s="55">
        <f>B140/B132</f>
        <v>8.871989860583017E-4</v>
      </c>
      <c r="D140" s="16">
        <f>'Ref. DC-2010'!B25</f>
        <v>20</v>
      </c>
      <c r="E140" s="55">
        <f>D140/D132</f>
        <v>1.8158707100054477E-3</v>
      </c>
      <c r="F140" s="16">
        <f t="shared" si="3"/>
        <v>0</v>
      </c>
      <c r="G140" s="55">
        <f t="shared" si="4"/>
        <v>0</v>
      </c>
      <c r="H140" s="273"/>
      <c r="I140" s="37"/>
    </row>
    <row r="141" spans="1:9" x14ac:dyDescent="0.3">
      <c r="A141" s="13" t="s">
        <v>257</v>
      </c>
      <c r="B141" s="16">
        <f>'Ref. DC-2000'!B26</f>
        <v>40</v>
      </c>
      <c r="C141" s="55">
        <f>B141/B132</f>
        <v>5.0697084917617234E-3</v>
      </c>
      <c r="D141" s="16">
        <f>'Ref. DC-2010'!B26</f>
        <v>10</v>
      </c>
      <c r="E141" s="55">
        <f>D141/D132</f>
        <v>9.0793535500272385E-4</v>
      </c>
      <c r="F141" s="16">
        <f t="shared" si="3"/>
        <v>36</v>
      </c>
      <c r="G141" s="55">
        <f t="shared" si="4"/>
        <v>2.9573646594923189E-3</v>
      </c>
      <c r="H141" s="273"/>
      <c r="I141" s="37"/>
    </row>
    <row r="142" spans="1:9" x14ac:dyDescent="0.3">
      <c r="A142" s="13" t="s">
        <v>258</v>
      </c>
      <c r="B142" s="16"/>
      <c r="C142" s="55"/>
      <c r="D142" s="16"/>
      <c r="E142" s="55"/>
      <c r="F142" s="16">
        <f t="shared" si="3"/>
        <v>0</v>
      </c>
      <c r="G142" s="55">
        <f t="shared" si="4"/>
        <v>0</v>
      </c>
      <c r="H142" s="273"/>
      <c r="I142" s="37"/>
    </row>
    <row r="143" spans="1:9" x14ac:dyDescent="0.3">
      <c r="A143" s="13" t="s">
        <v>259</v>
      </c>
      <c r="B143" s="16"/>
      <c r="C143" s="55"/>
      <c r="D143" s="16"/>
      <c r="E143" s="55"/>
      <c r="F143" s="16">
        <f t="shared" si="3"/>
        <v>36</v>
      </c>
      <c r="G143" s="55">
        <f t="shared" si="4"/>
        <v>2.9573646594923189E-3</v>
      </c>
      <c r="H143" s="273"/>
      <c r="I143" s="37"/>
    </row>
    <row r="144" spans="1:9" x14ac:dyDescent="0.3">
      <c r="A144" s="47" t="s">
        <v>265</v>
      </c>
      <c r="I144" s="37"/>
    </row>
    <row r="145" spans="1:9" x14ac:dyDescent="0.3">
      <c r="B145" s="2"/>
      <c r="I145" s="37"/>
    </row>
    <row r="146" spans="1:9" x14ac:dyDescent="0.3">
      <c r="A146" s="1" t="s">
        <v>266</v>
      </c>
      <c r="I146" s="37"/>
    </row>
    <row r="147" spans="1:9" x14ac:dyDescent="0.3">
      <c r="A147" s="57"/>
      <c r="B147" s="41">
        <v>2000</v>
      </c>
      <c r="C147" s="41">
        <v>2010</v>
      </c>
      <c r="D147" s="41">
        <v>2020</v>
      </c>
      <c r="I147" s="37"/>
    </row>
    <row r="148" spans="1:9" x14ac:dyDescent="0.3">
      <c r="A148" s="13" t="s">
        <v>267</v>
      </c>
      <c r="B148" s="16">
        <f>B133</f>
        <v>7468</v>
      </c>
      <c r="C148" s="16">
        <f>D133</f>
        <v>10643</v>
      </c>
      <c r="D148" s="16">
        <f>'Ref. DC-2020'!B26</f>
        <v>12169</v>
      </c>
      <c r="I148" s="37"/>
    </row>
    <row r="149" spans="1:9" x14ac:dyDescent="0.3">
      <c r="A149" s="13" t="s">
        <v>268</v>
      </c>
      <c r="B149" s="16">
        <f>B135</f>
        <v>248</v>
      </c>
      <c r="C149" s="16">
        <f>D135</f>
        <v>243</v>
      </c>
      <c r="D149" s="16">
        <f>'Ref. DC-2020'!B19</f>
        <v>297</v>
      </c>
      <c r="I149" s="37"/>
    </row>
    <row r="150" spans="1:9" x14ac:dyDescent="0.3">
      <c r="A150" s="13" t="s">
        <v>269</v>
      </c>
      <c r="B150" s="16">
        <f t="shared" ref="B150:B154" si="5">B136</f>
        <v>38</v>
      </c>
      <c r="C150" s="16">
        <f t="shared" ref="C150:C155" si="6">D136</f>
        <v>28</v>
      </c>
      <c r="D150" s="16">
        <f>'Ref. DC-2020'!B20</f>
        <v>6</v>
      </c>
      <c r="I150" s="37"/>
    </row>
    <row r="151" spans="1:9" x14ac:dyDescent="0.3">
      <c r="A151" s="13" t="s">
        <v>270</v>
      </c>
      <c r="B151" s="16">
        <f t="shared" si="5"/>
        <v>32</v>
      </c>
      <c r="C151" s="16">
        <f t="shared" si="6"/>
        <v>26</v>
      </c>
      <c r="D151" s="16">
        <f>'Ref. DC-2020'!B21</f>
        <v>22</v>
      </c>
      <c r="I151" s="37"/>
    </row>
    <row r="152" spans="1:9" x14ac:dyDescent="0.3">
      <c r="A152" s="13" t="s">
        <v>271</v>
      </c>
      <c r="B152" s="16">
        <f t="shared" si="5"/>
        <v>57</v>
      </c>
      <c r="C152" s="16">
        <f t="shared" si="6"/>
        <v>43</v>
      </c>
      <c r="D152" s="16">
        <f>'Ref. DC-2020'!B22</f>
        <v>15</v>
      </c>
      <c r="I152" s="37"/>
    </row>
    <row r="153" spans="1:9" x14ac:dyDescent="0.3">
      <c r="A153" s="13" t="s">
        <v>272</v>
      </c>
      <c r="B153" s="16">
        <f t="shared" si="5"/>
        <v>0</v>
      </c>
      <c r="C153" s="16">
        <f t="shared" si="6"/>
        <v>1</v>
      </c>
      <c r="D153" s="16">
        <f>'Ref. DC-2020'!B23</f>
        <v>1</v>
      </c>
      <c r="I153" s="37"/>
    </row>
    <row r="154" spans="1:9" x14ac:dyDescent="0.3">
      <c r="A154" s="13" t="s">
        <v>273</v>
      </c>
      <c r="B154" s="16">
        <f t="shared" si="5"/>
        <v>7</v>
      </c>
      <c r="C154" s="16">
        <f t="shared" si="6"/>
        <v>20</v>
      </c>
      <c r="D154" s="16">
        <f>'Ref. DC-2020'!B24</f>
        <v>39</v>
      </c>
      <c r="I154" s="37"/>
    </row>
    <row r="155" spans="1:9" x14ac:dyDescent="0.3">
      <c r="A155" s="13" t="s">
        <v>274</v>
      </c>
      <c r="B155" s="16">
        <f>B141</f>
        <v>40</v>
      </c>
      <c r="C155" s="16">
        <f t="shared" si="6"/>
        <v>10</v>
      </c>
      <c r="D155" s="16">
        <f>'Ref. DC-2020'!B25</f>
        <v>46</v>
      </c>
      <c r="I155" s="37"/>
    </row>
    <row r="156" spans="1:9" x14ac:dyDescent="0.3">
      <c r="A156" s="47" t="s">
        <v>2558</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275</v>
      </c>
      <c r="C159" t="s">
        <v>197</v>
      </c>
      <c r="E159" t="s">
        <v>197</v>
      </c>
      <c r="G159" t="s">
        <v>197</v>
      </c>
      <c r="I159" s="37"/>
    </row>
    <row r="160" spans="1:9" ht="28.8" x14ac:dyDescent="0.3">
      <c r="A160" s="48" t="s">
        <v>190</v>
      </c>
      <c r="B160" s="51" t="str">
        <f>B3</f>
        <v>City of Mendota</v>
      </c>
      <c r="C160" s="51" t="str">
        <f>B3</f>
        <v>City of Mendota</v>
      </c>
      <c r="D160" s="51" t="str">
        <f>B4</f>
        <v>Fresno County</v>
      </c>
      <c r="E160" s="51" t="str">
        <f>B4</f>
        <v>Fresno County</v>
      </c>
      <c r="F160" s="51" t="s">
        <v>191</v>
      </c>
      <c r="G160" s="51" t="s">
        <v>191</v>
      </c>
      <c r="H160" s="272"/>
      <c r="I160" s="61" t="s">
        <v>276</v>
      </c>
    </row>
    <row r="161" spans="1:9" x14ac:dyDescent="0.3">
      <c r="A161" s="13" t="s">
        <v>198</v>
      </c>
      <c r="B161" s="16">
        <f>'Ref. ACS-5-YR'!H1535</f>
        <v>12173</v>
      </c>
      <c r="C161" s="55"/>
      <c r="D161" s="16">
        <f>'Ref. ACS-5-YR'!R1535</f>
        <v>978588</v>
      </c>
      <c r="E161" s="55"/>
      <c r="F161" s="16">
        <f>'Ref. ACS-5-YR'!AB1535</f>
        <v>38838726</v>
      </c>
      <c r="G161" s="55"/>
      <c r="H161" s="273"/>
      <c r="I161" s="37"/>
    </row>
    <row r="162" spans="1:9" x14ac:dyDescent="0.3">
      <c r="A162" s="13" t="s">
        <v>277</v>
      </c>
      <c r="B162" s="16">
        <f>'Ref. ACS-5-YR'!H1536</f>
        <v>4760</v>
      </c>
      <c r="C162" s="55">
        <f>'Ref. ACS-5-YR'!I1536</f>
        <v>0.39102932719953998</v>
      </c>
      <c r="D162" s="16">
        <f>'Ref. ACS-5-YR'!R1536</f>
        <v>281079</v>
      </c>
      <c r="E162" s="55">
        <f>'Ref. ACS-5-YR'!S1536</f>
        <v>0.28699999999999998</v>
      </c>
      <c r="F162" s="16">
        <f>'Ref. ACS-5-YR'!AB1536</f>
        <v>8942907</v>
      </c>
      <c r="G162" s="55">
        <f>'Ref. ACS-5-YR'!AC1536</f>
        <v>0.23</v>
      </c>
      <c r="H162" s="273"/>
      <c r="I162" s="37"/>
    </row>
    <row r="163" spans="1:9" x14ac:dyDescent="0.3">
      <c r="A163" s="13" t="s">
        <v>278</v>
      </c>
      <c r="B163" s="16">
        <f>'Ref. ACS-5-YR'!H1537</f>
        <v>146</v>
      </c>
      <c r="C163" s="55">
        <f>B163/B162</f>
        <v>3.0672268907563024E-2</v>
      </c>
      <c r="D163" s="16">
        <f>'Ref. ACS-5-YR'!R1537</f>
        <v>8213</v>
      </c>
      <c r="E163" s="55">
        <f>D163/D162</f>
        <v>2.9219543260079906E-2</v>
      </c>
      <c r="F163" s="16">
        <f>'Ref. ACS-5-YR'!AB1537</f>
        <v>207793</v>
      </c>
      <c r="G163" s="55">
        <f>F163/F162</f>
        <v>2.3235509437814796E-2</v>
      </c>
      <c r="H163" s="273"/>
      <c r="I163" s="37"/>
    </row>
    <row r="164" spans="1:9" x14ac:dyDescent="0.3">
      <c r="A164" s="13" t="s">
        <v>279</v>
      </c>
      <c r="B164" s="16">
        <f>'Ref. ACS-5-YR'!H1538</f>
        <v>29</v>
      </c>
      <c r="C164" s="55">
        <f>B164/B162</f>
        <v>6.092436974789916E-3</v>
      </c>
      <c r="D164" s="16">
        <f>'Ref. ACS-5-YR'!R1538</f>
        <v>3488</v>
      </c>
      <c r="E164" s="55">
        <f>D164/D162</f>
        <v>1.2409322645946514E-2</v>
      </c>
      <c r="F164" s="16">
        <f>'Ref. ACS-5-YR'!AB1538</f>
        <v>99013</v>
      </c>
      <c r="G164" s="55">
        <f>F164/F162</f>
        <v>1.1071679488560041E-2</v>
      </c>
      <c r="H164" s="273"/>
      <c r="I164" s="37"/>
    </row>
    <row r="165" spans="1:9" x14ac:dyDescent="0.3">
      <c r="A165" s="13" t="s">
        <v>280</v>
      </c>
      <c r="B165" s="16">
        <f>'Ref. ACS-5-YR'!H1539</f>
        <v>4585</v>
      </c>
      <c r="C165" s="55">
        <f>B165/B162</f>
        <v>0.96323529411764708</v>
      </c>
      <c r="D165" s="16">
        <f>'Ref. ACS-5-YR'!R1539</f>
        <v>269378</v>
      </c>
      <c r="E165" s="55">
        <f>D165/D162</f>
        <v>0.95837113409397356</v>
      </c>
      <c r="F165" s="16">
        <f>'Ref. ACS-5-YR'!AB1539</f>
        <v>8636101</v>
      </c>
      <c r="G165" s="55">
        <f>F165/F162</f>
        <v>0.96569281107362515</v>
      </c>
      <c r="H165" s="273"/>
      <c r="I165" s="37"/>
    </row>
    <row r="166" spans="1:9" x14ac:dyDescent="0.3">
      <c r="A166" s="13" t="s">
        <v>281</v>
      </c>
      <c r="B166" s="16">
        <f>'Ref. ACS-5-YR'!H1540</f>
        <v>6576</v>
      </c>
      <c r="C166" s="55">
        <f>'Ref. ACS-5-YR'!I1540</f>
        <v>0.54021194446726362</v>
      </c>
      <c r="D166" s="16">
        <f>'Ref. ACS-5-YR'!R1540</f>
        <v>578914</v>
      </c>
      <c r="E166" s="55">
        <f>'Ref. ACS-5-YR'!S1540</f>
        <v>0.59199999999999997</v>
      </c>
      <c r="F166" s="16">
        <f>'Ref. ACS-5-YR'!AB1540</f>
        <v>24347395</v>
      </c>
      <c r="G166" s="55">
        <f>'Ref. ACS-5-YR'!AC1540</f>
        <v>0.627</v>
      </c>
      <c r="H166" s="273"/>
      <c r="I166" s="37"/>
    </row>
    <row r="167" spans="1:9" x14ac:dyDescent="0.3">
      <c r="A167" s="13" t="s">
        <v>282</v>
      </c>
      <c r="B167" s="16">
        <f>'Ref. ACS-5-YR'!H1541</f>
        <v>109</v>
      </c>
      <c r="C167" s="55">
        <f>B167/B166</f>
        <v>1.6575425790754258E-2</v>
      </c>
      <c r="D167" s="16">
        <f>'Ref. ACS-5-YR'!R1541</f>
        <v>34051</v>
      </c>
      <c r="E167" s="55">
        <f>D167/D166</f>
        <v>5.8818753735442569E-2</v>
      </c>
      <c r="F167" s="16">
        <f>'Ref. ACS-5-YR'!AB1541</f>
        <v>1077809</v>
      </c>
      <c r="G167" s="55">
        <f>F167/F166</f>
        <v>4.4267939136815253E-2</v>
      </c>
      <c r="H167" s="273"/>
      <c r="I167" s="37"/>
    </row>
    <row r="168" spans="1:9" x14ac:dyDescent="0.3">
      <c r="A168" s="13" t="s">
        <v>283</v>
      </c>
      <c r="B168" s="16">
        <f>'Ref. ACS-5-YR'!H1542</f>
        <v>120</v>
      </c>
      <c r="C168" s="55">
        <f>B168/B166</f>
        <v>1.824817518248175E-2</v>
      </c>
      <c r="D168" s="16">
        <f>'Ref. ACS-5-YR'!R1542</f>
        <v>32387</v>
      </c>
      <c r="E168" s="55">
        <f>D168/D166</f>
        <v>5.5944406250323882E-2</v>
      </c>
      <c r="F168" s="16">
        <f>'Ref. ACS-5-YR'!AB1542</f>
        <v>866771</v>
      </c>
      <c r="G168" s="55">
        <f>F168/F166</f>
        <v>3.560015352771826E-2</v>
      </c>
      <c r="H168" s="273"/>
      <c r="I168" s="37"/>
    </row>
    <row r="169" spans="1:9" x14ac:dyDescent="0.3">
      <c r="A169" s="13" t="s">
        <v>284</v>
      </c>
      <c r="B169" s="16">
        <f>'Ref. ACS-5-YR'!H1543</f>
        <v>6347</v>
      </c>
      <c r="C169" s="55">
        <f>B169/B166</f>
        <v>0.965176399026764</v>
      </c>
      <c r="D169" s="16">
        <f>'Ref. ACS-5-YR'!R1543</f>
        <v>512476</v>
      </c>
      <c r="E169" s="55">
        <f>D169/D166</f>
        <v>0.88523684001423353</v>
      </c>
      <c r="F169" s="16">
        <f>'Ref. ACS-5-YR'!AB1543</f>
        <v>22402815</v>
      </c>
      <c r="G169" s="55">
        <f>F169/F166</f>
        <v>0.92013190733546646</v>
      </c>
      <c r="H169" s="273"/>
      <c r="I169" s="37"/>
    </row>
    <row r="170" spans="1:9" x14ac:dyDescent="0.3">
      <c r="A170" s="13" t="s">
        <v>285</v>
      </c>
      <c r="B170" s="16">
        <f>'Ref. ACS-5-YR'!H1544</f>
        <v>837</v>
      </c>
      <c r="C170" s="55">
        <f>'Ref. ACS-5-YR'!I1544</f>
        <v>6.875872833319642E-2</v>
      </c>
      <c r="D170" s="16">
        <f>'Ref. ACS-5-YR'!R1544</f>
        <v>118595</v>
      </c>
      <c r="E170" s="55">
        <f>'Ref. ACS-5-YR'!S1544</f>
        <v>0.121</v>
      </c>
      <c r="F170" s="16">
        <f>'Ref. ACS-5-YR'!AB1544</f>
        <v>5548424</v>
      </c>
      <c r="G170" s="55">
        <f>'Ref. ACS-5-YR'!AC1544</f>
        <v>0.14299999999999999</v>
      </c>
      <c r="H170" s="273"/>
      <c r="I170" s="37"/>
    </row>
    <row r="171" spans="1:9" x14ac:dyDescent="0.3">
      <c r="A171" s="13" t="s">
        <v>286</v>
      </c>
      <c r="B171" s="16">
        <f>'Ref. ACS-5-YR'!H1545</f>
        <v>115</v>
      </c>
      <c r="C171" s="55">
        <f>B171/B170</f>
        <v>0.13739545997610514</v>
      </c>
      <c r="D171" s="16">
        <f>'Ref. ACS-5-YR'!R1545</f>
        <v>20009</v>
      </c>
      <c r="E171" s="55">
        <f>D171/D170</f>
        <v>0.16871706227075339</v>
      </c>
      <c r="F171" s="16">
        <f>'Ref. ACS-5-YR'!AB1545</f>
        <v>803463</v>
      </c>
      <c r="G171" s="55">
        <f>F171/F170</f>
        <v>0.14480922871071136</v>
      </c>
      <c r="H171" s="273"/>
      <c r="I171" s="37"/>
    </row>
    <row r="172" spans="1:9" x14ac:dyDescent="0.3">
      <c r="A172" s="13" t="s">
        <v>287</v>
      </c>
      <c r="B172" s="16">
        <f>'Ref. ACS-5-YR'!H1546</f>
        <v>131</v>
      </c>
      <c r="C172" s="55">
        <f>B172/B170</f>
        <v>0.15651135005973715</v>
      </c>
      <c r="D172" s="16">
        <f>'Ref. ACS-5-YR'!R1546</f>
        <v>29308</v>
      </c>
      <c r="E172" s="55">
        <f>D172/D170</f>
        <v>0.24712677600236096</v>
      </c>
      <c r="F172" s="16">
        <f>'Ref. ACS-5-YR'!AB1546</f>
        <v>1092102</v>
      </c>
      <c r="G172" s="55">
        <f>F172/F170</f>
        <v>0.19683102805409247</v>
      </c>
      <c r="H172" s="273"/>
      <c r="I172"/>
    </row>
    <row r="173" spans="1:9" x14ac:dyDescent="0.3">
      <c r="A173" s="13" t="s">
        <v>288</v>
      </c>
      <c r="B173" s="16">
        <f>'Ref. ACS-5-YR'!H1547</f>
        <v>591</v>
      </c>
      <c r="C173" s="55">
        <f>B173/B170</f>
        <v>0.70609318996415771</v>
      </c>
      <c r="D173" s="16">
        <f>'Ref. ACS-5-YR'!R1547</f>
        <v>69278</v>
      </c>
      <c r="E173" s="55">
        <f>D173/D170</f>
        <v>0.58415616172688567</v>
      </c>
      <c r="F173" s="16">
        <f>'Ref. ACS-5-YR'!AB1547</f>
        <v>3652859</v>
      </c>
      <c r="G173" s="55">
        <f>F173/F170</f>
        <v>0.65835974323519619</v>
      </c>
      <c r="H173" s="273"/>
      <c r="I173" s="37"/>
    </row>
    <row r="174" spans="1:9" x14ac:dyDescent="0.3">
      <c r="A174" s="47" t="s">
        <v>289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290</v>
      </c>
    </row>
    <row r="180" spans="1:9" ht="28.8" x14ac:dyDescent="0.3">
      <c r="A180" s="48" t="s">
        <v>190</v>
      </c>
      <c r="B180" s="51" t="str">
        <f>B3</f>
        <v>City of Mendota</v>
      </c>
      <c r="C180" s="51" t="s">
        <v>197</v>
      </c>
      <c r="D180" s="51" t="str">
        <f>B4</f>
        <v>Fresno County</v>
      </c>
      <c r="E180" s="51" t="s">
        <v>197</v>
      </c>
      <c r="F180" s="51" t="s">
        <v>191</v>
      </c>
      <c r="G180" s="51" t="s">
        <v>197</v>
      </c>
      <c r="H180" s="274"/>
      <c r="I180" s="61" t="s">
        <v>291</v>
      </c>
    </row>
    <row r="181" spans="1:9" x14ac:dyDescent="0.3">
      <c r="A181" s="13" t="s">
        <v>198</v>
      </c>
      <c r="B181" s="16">
        <f>B161</f>
        <v>12173</v>
      </c>
      <c r="C181" s="55"/>
      <c r="D181" s="16">
        <f>D161</f>
        <v>978588</v>
      </c>
      <c r="E181" s="55"/>
      <c r="F181" s="16">
        <f>F161</f>
        <v>38838726</v>
      </c>
      <c r="G181" s="55"/>
      <c r="H181" s="273"/>
    </row>
    <row r="182" spans="1:9" x14ac:dyDescent="0.3">
      <c r="A182" s="13" t="s">
        <v>292</v>
      </c>
      <c r="B182" s="16">
        <f t="shared" ref="B182:F182" si="7">SUM(B163,B167,B171)</f>
        <v>370</v>
      </c>
      <c r="C182" s="55">
        <f>B182/$B$181</f>
        <v>3.0395136778115502E-2</v>
      </c>
      <c r="D182" s="16">
        <f t="shared" si="7"/>
        <v>62273</v>
      </c>
      <c r="E182" s="55">
        <f>D182/$D$181</f>
        <v>6.3635564711604878E-2</v>
      </c>
      <c r="F182" s="16">
        <f t="shared" si="7"/>
        <v>2089065</v>
      </c>
      <c r="G182" s="55">
        <f>F182/$F$181</f>
        <v>5.3788195833200089E-2</v>
      </c>
      <c r="H182" s="273"/>
    </row>
    <row r="183" spans="1:9" x14ac:dyDescent="0.3">
      <c r="A183" s="13" t="s">
        <v>293</v>
      </c>
      <c r="B183" s="16">
        <f t="shared" ref="B183:D184" si="8">SUM(B164,B168,B172)</f>
        <v>280</v>
      </c>
      <c r="C183" s="55">
        <f t="shared" ref="C183:C184" si="9">B183/$B$181</f>
        <v>2.3001725129384705E-2</v>
      </c>
      <c r="D183" s="16">
        <f t="shared" si="8"/>
        <v>65183</v>
      </c>
      <c r="E183" s="55">
        <f t="shared" ref="E183:E184" si="10">D183/$D$181</f>
        <v>6.6609236982264244E-2</v>
      </c>
      <c r="F183" s="16">
        <f t="shared" ref="F183" si="11">SUM(F164,F168,F172)</f>
        <v>2057886</v>
      </c>
      <c r="G183" s="55">
        <f t="shared" ref="G183:G184" si="12">F183/$F$181</f>
        <v>5.2985414609119777E-2</v>
      </c>
      <c r="H183" s="273"/>
    </row>
    <row r="184" spans="1:9" x14ac:dyDescent="0.3">
      <c r="A184" s="13" t="s">
        <v>294</v>
      </c>
      <c r="B184" s="16">
        <f t="shared" si="8"/>
        <v>11523</v>
      </c>
      <c r="C184" s="55">
        <f t="shared" si="9"/>
        <v>0.94660313809249974</v>
      </c>
      <c r="D184" s="16">
        <f t="shared" si="8"/>
        <v>851132</v>
      </c>
      <c r="E184" s="55">
        <f t="shared" si="10"/>
        <v>0.86975519830613091</v>
      </c>
      <c r="F184" s="16">
        <f t="shared" ref="F184" si="13">SUM(F165,F169,F173)</f>
        <v>34691775</v>
      </c>
      <c r="G184" s="55">
        <f t="shared" si="12"/>
        <v>0.89322638955768019</v>
      </c>
      <c r="H184" s="273"/>
    </row>
    <row r="185" spans="1:9" x14ac:dyDescent="0.3">
      <c r="A185" s="47" t="s">
        <v>289</v>
      </c>
    </row>
    <row r="188" spans="1:9" x14ac:dyDescent="0.3">
      <c r="A188" s="1" t="s">
        <v>295</v>
      </c>
    </row>
    <row r="189" spans="1:9" ht="28.8" x14ac:dyDescent="0.3">
      <c r="A189" s="48" t="s">
        <v>190</v>
      </c>
      <c r="B189" s="51" t="str">
        <f>B3</f>
        <v>City of Mendota</v>
      </c>
      <c r="C189" s="60" t="s">
        <v>197</v>
      </c>
      <c r="D189" s="51" t="str">
        <f>B4</f>
        <v>Fresno County</v>
      </c>
      <c r="E189" s="60" t="s">
        <v>197</v>
      </c>
      <c r="F189" s="59" t="s">
        <v>191</v>
      </c>
      <c r="G189" s="60" t="s">
        <v>197</v>
      </c>
      <c r="H189" s="274"/>
    </row>
    <row r="190" spans="1:9" x14ac:dyDescent="0.3">
      <c r="A190" s="13" t="s">
        <v>296</v>
      </c>
      <c r="B190" s="16">
        <f>B182+B183</f>
        <v>650</v>
      </c>
      <c r="C190" s="55"/>
      <c r="D190" s="16">
        <f>D182+D183</f>
        <v>127456</v>
      </c>
      <c r="E190" s="55"/>
      <c r="F190" s="16">
        <f>F182+F183</f>
        <v>4146951</v>
      </c>
      <c r="G190" s="55"/>
      <c r="H190" s="274"/>
    </row>
    <row r="191" spans="1:9" x14ac:dyDescent="0.3">
      <c r="A191" s="13" t="s">
        <v>297</v>
      </c>
      <c r="B191" s="16">
        <f>'Ref. ACS-5-YR'!H1316+'Ref. ACS-5-YR'!H1319+'Ref. ACS-5-YR'!H1322+'Ref. ACS-5-YR'!H1325+'Ref. ACS-5-YR'!H1328+'Ref. ACS-5-YR'!H1331+'Ref. ACS-5-YR'!H1335+'Ref. ACS-5-YR'!H1338+'Ref. ACS-5-YR'!H1341+'Ref. ACS-5-YR'!H1344+'Ref. ACS-5-YR'!H1347+'Ref. ACS-5-YR'!H1350</f>
        <v>114</v>
      </c>
      <c r="C191" s="55">
        <f>B191/B190</f>
        <v>0.17538461538461539</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73"/>
    </row>
    <row r="192" spans="1:9" x14ac:dyDescent="0.3">
      <c r="A192" s="13" t="s">
        <v>298</v>
      </c>
      <c r="B192" s="16">
        <f>'Ref. ACS-5-YR'!H1358+'Ref. ACS-5-YR'!H1361+'Ref. ACS-5-YR'!H1364+'Ref. ACS-5-YR'!H1367+'Ref. ACS-5-YR'!H1370+'Ref. ACS-5-YR'!H1373+'Ref. ACS-5-YR'!H1377+'Ref. ACS-5-YR'!H1380+'Ref. ACS-5-YR'!H1383+'Ref. ACS-5-YR'!H1386+'Ref. ACS-5-YR'!H1389+'Ref. ACS-5-YR'!H1392</f>
        <v>184</v>
      </c>
      <c r="C192" s="55">
        <f>B192/B190</f>
        <v>0.28307692307692306</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3"/>
    </row>
    <row r="193" spans="1:9" x14ac:dyDescent="0.3">
      <c r="A193" s="13" t="s">
        <v>299</v>
      </c>
      <c r="B193" s="16">
        <f>SUM('Ref. ACS-5-YR'!H1400,'Ref. ACS-5-YR'!H1403,'Ref. ACS-5-YR'!H1406,'Ref. ACS-5-YR'!H1409,'Ref. ACS-5-YR'!H1412,'Ref. ACS-5-YR'!H1416+'Ref. ACS-5-YR'!H1419,'Ref. ACS-5-YR'!H1422,'Ref. ACS-5-YR'!H1425,'Ref. ACS-5-YR'!H1428)</f>
        <v>270</v>
      </c>
      <c r="C193" s="55">
        <f>B193/B190</f>
        <v>0.41538461538461541</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73"/>
    </row>
    <row r="194" spans="1:9" x14ac:dyDescent="0.3">
      <c r="A194" s="13" t="s">
        <v>300</v>
      </c>
      <c r="B194" s="16">
        <f>SUM('Ref. ACS-5-YR'!H1436,'Ref. ACS-5-YR'!H1439,'Ref. ACS-5-YR'!H1442,'Ref. ACS-5-YR'!H1445,'Ref. ACS-5-YR'!H1448,'Ref. ACS-5-YR'!H1452,'Ref. ACS-5-YR'!H1455,'Ref. ACS-5-YR'!H1458,'Ref. ACS-5-YR'!H1461,'Ref. ACS-5-YR'!H1464)</f>
        <v>264</v>
      </c>
      <c r="C194" s="55">
        <f>B194/B190</f>
        <v>0.40615384615384614</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73"/>
      <c r="I194" s="42" t="str">
        <f>A197</f>
        <v>Source: U.S. Census Bureau, ACS16-20 (5-year Estimates), Table B18102 - B18107.</v>
      </c>
    </row>
    <row r="195" spans="1:9" x14ac:dyDescent="0.3">
      <c r="A195" s="13" t="s">
        <v>301</v>
      </c>
      <c r="B195" s="16">
        <f>SUM('Ref. ACS-5-YR'!H1472,'Ref. ACS-5-YR'!H1475,'Ref. ACS-5-YR'!H1478,'Ref. ACS-5-YR'!H1481,'Ref. ACS-5-YR'!H1484,'Ref. ACS-5-YR'!H1488,'Ref. ACS-5-YR'!H1491,'Ref. ACS-5-YR'!H1494,'Ref. ACS-5-YR'!H1497,'Ref. ACS-5-YR'!H1500)</f>
        <v>132</v>
      </c>
      <c r="C195" s="55">
        <f>B195/B190</f>
        <v>0.20307692307692307</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73"/>
    </row>
    <row r="196" spans="1:9" x14ac:dyDescent="0.3">
      <c r="A196" s="13" t="s">
        <v>302</v>
      </c>
      <c r="B196" s="16">
        <f>SUM('Ref. ACS-5-YR'!H1508,'Ref. ACS-5-YR'!H1511,'Ref. ACS-5-YR'!H1514,'Ref. ACS-5-YR'!H1517,'Ref. ACS-5-YR'!H1521,'Ref. ACS-5-YR'!H1524,'Ref. ACS-5-YR'!H1527,'Ref. ACS-5-YR'!H1530)</f>
        <v>322</v>
      </c>
      <c r="C196" s="55">
        <f>B196/B190</f>
        <v>0.49538461538461537</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73"/>
    </row>
    <row r="197" spans="1:9" x14ac:dyDescent="0.3">
      <c r="A197" s="47" t="s">
        <v>303</v>
      </c>
    </row>
    <row r="198" spans="1:9" x14ac:dyDescent="0.3">
      <c r="A198" s="47"/>
    </row>
    <row r="199" spans="1:9" x14ac:dyDescent="0.3">
      <c r="A199" s="1" t="s">
        <v>304</v>
      </c>
    </row>
    <row r="200" spans="1:9" ht="28.8" x14ac:dyDescent="0.3">
      <c r="A200" s="48"/>
      <c r="B200" s="51" t="str">
        <f>B3</f>
        <v>City of Mendota</v>
      </c>
      <c r="C200" s="51" t="str">
        <f>B4</f>
        <v>Fresno County</v>
      </c>
      <c r="D200" s="51" t="s">
        <v>305</v>
      </c>
    </row>
    <row r="201" spans="1:9" x14ac:dyDescent="0.3">
      <c r="A201" s="13" t="s">
        <v>306</v>
      </c>
      <c r="B201" s="16">
        <f>VLOOKUP(Population!B211,'Ref. DDS_Pivot'!A$2:K$465,5,FALSE)</f>
        <v>100</v>
      </c>
      <c r="C201" s="16">
        <f>VLOOKUP(C211,'Ref. DDS_Pivot'!A$467:K$527,5,FALSE)</f>
        <v>8602</v>
      </c>
      <c r="D201" s="16">
        <v>309381</v>
      </c>
      <c r="I201" s="61" t="s">
        <v>2523</v>
      </c>
    </row>
    <row r="202" spans="1:9" x14ac:dyDescent="0.3">
      <c r="A202" s="13" t="s">
        <v>307</v>
      </c>
      <c r="B202" s="16">
        <f>VLOOKUP(Population!B211,'Ref. DDS_Pivot'!A$2:K$465,6,FALSE)</f>
        <v>5</v>
      </c>
      <c r="C202" s="16">
        <f>VLOOKUP(C211,'Ref. DDS_Pivot'!A$467:K$527,6,FALSE)</f>
        <v>931</v>
      </c>
      <c r="D202" s="16">
        <v>27881</v>
      </c>
      <c r="I202" s="37"/>
    </row>
    <row r="203" spans="1:9" x14ac:dyDescent="0.3">
      <c r="A203" s="13" t="s">
        <v>308</v>
      </c>
      <c r="B203" s="16">
        <f>VLOOKUP(Population!B211,'Ref. DDS_Pivot'!A$2:K$465,7,FALSE)</f>
        <v>0</v>
      </c>
      <c r="C203" s="16">
        <f>VLOOKUP(C211,'Ref. DDS_Pivot'!A$467:K$527,7,FALSE)</f>
        <v>666</v>
      </c>
      <c r="D203" s="16">
        <v>23728</v>
      </c>
      <c r="I203" s="37"/>
    </row>
    <row r="204" spans="1:9" x14ac:dyDescent="0.3">
      <c r="A204" s="13" t="s">
        <v>309</v>
      </c>
      <c r="B204" s="16">
        <f>VLOOKUP(Population!B211,'Ref. DDS_Pivot'!A$2:K$465,8,FALSE)</f>
        <v>0</v>
      </c>
      <c r="C204" s="16">
        <f>VLOOKUP(C211,'Ref. DDS_Pivot'!A$467:K$527,8,FALSE)</f>
        <v>230</v>
      </c>
      <c r="D204" s="16">
        <v>6188</v>
      </c>
      <c r="I204" s="37"/>
    </row>
    <row r="205" spans="1:9" x14ac:dyDescent="0.3">
      <c r="A205" s="13" t="s">
        <v>310</v>
      </c>
      <c r="B205" s="16">
        <f>VLOOKUP(Population!B211,'Ref. DDS_Pivot'!A$2:K$465,9,FALSE)</f>
        <v>0</v>
      </c>
      <c r="C205" s="16">
        <f>VLOOKUP(C211,'Ref. DDS_Pivot'!A$467:K$527,9,FALSE)</f>
        <v>369</v>
      </c>
      <c r="D205" s="16">
        <v>8288</v>
      </c>
      <c r="I205" s="37"/>
    </row>
    <row r="206" spans="1:9" x14ac:dyDescent="0.3">
      <c r="A206" s="13" t="s">
        <v>311</v>
      </c>
      <c r="B206" s="16">
        <f>VLOOKUP(Population!B211,'Ref. DDS_Pivot'!A$2:K$465,10,FALSE)</f>
        <v>0</v>
      </c>
      <c r="C206" s="16">
        <f>VLOOKUP(C211,'Ref. DDS_Pivot'!A$467:K$527,10,FALSE)</f>
        <v>114</v>
      </c>
      <c r="D206" s="16">
        <v>4792</v>
      </c>
      <c r="I206" s="37"/>
    </row>
    <row r="207" spans="1:9" x14ac:dyDescent="0.3">
      <c r="A207" s="47" t="s">
        <v>2547</v>
      </c>
      <c r="I207" s="37"/>
    </row>
    <row r="208" spans="1:9" x14ac:dyDescent="0.3">
      <c r="A208" s="47"/>
      <c r="I208" s="37"/>
    </row>
    <row r="209" spans="1:9" x14ac:dyDescent="0.3">
      <c r="A209" s="47"/>
      <c r="I209" s="37"/>
    </row>
    <row r="210" spans="1:9" x14ac:dyDescent="0.3">
      <c r="A210" s="1" t="s">
        <v>312</v>
      </c>
      <c r="I210" s="37"/>
    </row>
    <row r="211" spans="1:9" ht="33" customHeight="1" x14ac:dyDescent="0.3">
      <c r="A211" s="48"/>
      <c r="B211" s="51" t="str">
        <f>B3</f>
        <v>City of Mendota</v>
      </c>
      <c r="C211" s="51" t="str">
        <f>B4</f>
        <v>Fresno County</v>
      </c>
      <c r="D211" s="51" t="s">
        <v>305</v>
      </c>
      <c r="I211" s="37"/>
    </row>
    <row r="212" spans="1:9" x14ac:dyDescent="0.3">
      <c r="A212" s="13" t="s">
        <v>313</v>
      </c>
      <c r="B212" s="16">
        <f>VLOOKUP(Population!B211,'Ref. DDS_Pivot'!A$2:K$465,3,FALSE)</f>
        <v>70</v>
      </c>
      <c r="C212" s="16">
        <f>VLOOKUP(C211,'Ref. DDS_Pivot'!A$467:K$527,3,FALSE)</f>
        <v>5468</v>
      </c>
      <c r="D212" s="16">
        <v>192384</v>
      </c>
      <c r="I212" s="37"/>
    </row>
    <row r="213" spans="1:9" x14ac:dyDescent="0.3">
      <c r="A213" s="13" t="s">
        <v>314</v>
      </c>
      <c r="B213" s="16">
        <f>VLOOKUP(Population!B211,'Ref. DDS_Pivot'!A$2:K$465,4,FALSE)</f>
        <v>32</v>
      </c>
      <c r="C213" s="16">
        <f>VLOOKUP(C211,'Ref. DDS_Pivot'!A$467:K$527,4,FALSE)</f>
        <v>5367</v>
      </c>
      <c r="D213" s="16">
        <v>185353</v>
      </c>
      <c r="I213" s="37"/>
    </row>
    <row r="214" spans="1:9" x14ac:dyDescent="0.3">
      <c r="A214" s="13" t="s">
        <v>188</v>
      </c>
      <c r="B214" s="16">
        <f>SUM(B212:B213)</f>
        <v>102</v>
      </c>
      <c r="C214" s="16">
        <f>SUM(C212:C213)</f>
        <v>10835</v>
      </c>
      <c r="D214" s="16">
        <f>SUM(D212:D213)</f>
        <v>377737</v>
      </c>
      <c r="I214" s="37"/>
    </row>
    <row r="215" spans="1:9" x14ac:dyDescent="0.3">
      <c r="A215" s="47" t="s">
        <v>2547</v>
      </c>
      <c r="I215" s="37"/>
    </row>
    <row r="216" spans="1:9" x14ac:dyDescent="0.3">
      <c r="A216" s="47"/>
      <c r="I216" s="37"/>
    </row>
    <row r="217" spans="1:9" x14ac:dyDescent="0.3">
      <c r="C217" s="54"/>
      <c r="I217" s="37"/>
    </row>
    <row r="218" spans="1:9" x14ac:dyDescent="0.3">
      <c r="A218" s="198" t="s">
        <v>315</v>
      </c>
      <c r="I218" s="37"/>
    </row>
    <row r="219" spans="1:9" x14ac:dyDescent="0.3">
      <c r="A219" s="48"/>
      <c r="B219" s="41">
        <v>2010</v>
      </c>
      <c r="C219" s="79" t="s">
        <v>197</v>
      </c>
      <c r="D219" s="79">
        <v>2015</v>
      </c>
      <c r="E219" s="79" t="s">
        <v>197</v>
      </c>
      <c r="F219" s="79">
        <v>2020</v>
      </c>
      <c r="G219" s="79" t="s">
        <v>197</v>
      </c>
      <c r="I219" s="37"/>
    </row>
    <row r="220" spans="1:9" x14ac:dyDescent="0.3">
      <c r="A220" s="13" t="s">
        <v>198</v>
      </c>
      <c r="B220" s="16">
        <f>'Ref. ACS-5-YR Add.'!B62</f>
        <v>3230</v>
      </c>
      <c r="C220" s="115">
        <f t="shared" ref="C220:C233" si="14">B220/$B$220</f>
        <v>1</v>
      </c>
      <c r="D220" s="16">
        <f>'Ref. ACS-5-YR Add.'!E62</f>
        <v>3859</v>
      </c>
      <c r="E220" s="115">
        <f t="shared" ref="E220:E233" si="15">D220/$D$220</f>
        <v>1</v>
      </c>
      <c r="F220" s="16">
        <f>'Ref. ACS-5-YR Add.'!H62</f>
        <v>4263</v>
      </c>
      <c r="G220" s="115">
        <f t="shared" ref="G220:G233" si="16">F220/$F$220</f>
        <v>1</v>
      </c>
      <c r="I220" s="37"/>
    </row>
    <row r="221" spans="1:9" x14ac:dyDescent="0.3">
      <c r="A221" s="13" t="s">
        <v>316</v>
      </c>
      <c r="B221" s="16">
        <f>'Ref. ACS-5-YR Add.'!B63</f>
        <v>1923</v>
      </c>
      <c r="C221" s="115">
        <f t="shared" si="14"/>
        <v>0.59535603715170282</v>
      </c>
      <c r="D221" s="16">
        <f>'Ref. ACS-5-YR Add.'!E63</f>
        <v>2377</v>
      </c>
      <c r="E221" s="115">
        <f t="shared" si="15"/>
        <v>0.61596268463332471</v>
      </c>
      <c r="F221" s="16">
        <f>'Ref. ACS-5-YR Add.'!H63</f>
        <v>2526</v>
      </c>
      <c r="G221" s="115">
        <f t="shared" si="16"/>
        <v>0.59254046446164677</v>
      </c>
      <c r="I221" s="37"/>
    </row>
    <row r="222" spans="1:9" x14ac:dyDescent="0.3">
      <c r="A222" s="13" t="s">
        <v>317</v>
      </c>
      <c r="B222" s="16">
        <f>'Ref. ACS-5-YR Add.'!B64</f>
        <v>52</v>
      </c>
      <c r="C222" s="115">
        <f t="shared" si="14"/>
        <v>1.609907120743034E-2</v>
      </c>
      <c r="D222" s="16">
        <f>'Ref. ACS-5-YR Add.'!E64</f>
        <v>82</v>
      </c>
      <c r="E222" s="115">
        <f t="shared" si="15"/>
        <v>2.1249028245659496E-2</v>
      </c>
      <c r="F222" s="16">
        <f>'Ref. ACS-5-YR Add.'!H64</f>
        <v>54</v>
      </c>
      <c r="G222" s="115">
        <f t="shared" si="16"/>
        <v>1.2667135819845179E-2</v>
      </c>
      <c r="I222" s="37"/>
    </row>
    <row r="223" spans="1:9" x14ac:dyDescent="0.3">
      <c r="A223" s="13" t="s">
        <v>318</v>
      </c>
      <c r="B223" s="16">
        <f>'Ref. ACS-5-YR Add.'!B65</f>
        <v>125</v>
      </c>
      <c r="C223" s="115">
        <f t="shared" si="14"/>
        <v>3.8699690402476783E-2</v>
      </c>
      <c r="D223" s="16">
        <f>'Ref. ACS-5-YR Add.'!E65</f>
        <v>188</v>
      </c>
      <c r="E223" s="115">
        <f t="shared" si="15"/>
        <v>4.8717284270536405E-2</v>
      </c>
      <c r="F223" s="16">
        <f>'Ref. ACS-5-YR Add.'!H65</f>
        <v>255</v>
      </c>
      <c r="G223" s="115">
        <f t="shared" si="16"/>
        <v>5.9817030260380016E-2</v>
      </c>
      <c r="I223" s="37"/>
    </row>
    <row r="224" spans="1:9" x14ac:dyDescent="0.3">
      <c r="A224" s="13" t="s">
        <v>319</v>
      </c>
      <c r="B224" s="16">
        <f>'Ref. ACS-5-YR Add.'!B66</f>
        <v>69</v>
      </c>
      <c r="C224" s="115">
        <f t="shared" si="14"/>
        <v>2.1362229102167184E-2</v>
      </c>
      <c r="D224" s="16">
        <f>'Ref. ACS-5-YR Add.'!E66</f>
        <v>229</v>
      </c>
      <c r="E224" s="115">
        <f t="shared" si="15"/>
        <v>5.934179839336616E-2</v>
      </c>
      <c r="F224" s="16">
        <f>'Ref. ACS-5-YR Add.'!H66</f>
        <v>143</v>
      </c>
      <c r="G224" s="115">
        <f t="shared" si="16"/>
        <v>3.3544452263664086E-2</v>
      </c>
      <c r="I224" s="37"/>
    </row>
    <row r="225" spans="1:9" x14ac:dyDescent="0.3">
      <c r="A225" s="13" t="s">
        <v>320</v>
      </c>
      <c r="B225" s="16">
        <f>'Ref. ACS-5-YR Add.'!B67</f>
        <v>160</v>
      </c>
      <c r="C225" s="115">
        <f t="shared" si="14"/>
        <v>4.9535603715170282E-2</v>
      </c>
      <c r="D225" s="16">
        <f>'Ref. ACS-5-YR Add.'!E67</f>
        <v>252</v>
      </c>
      <c r="E225" s="115">
        <f t="shared" si="15"/>
        <v>6.5301891681782839E-2</v>
      </c>
      <c r="F225" s="16">
        <f>'Ref. ACS-5-YR Add.'!H67</f>
        <v>329</v>
      </c>
      <c r="G225" s="115">
        <f t="shared" si="16"/>
        <v>7.7175697865353041E-2</v>
      </c>
    </row>
    <row r="226" spans="1:9" x14ac:dyDescent="0.3">
      <c r="A226" s="13" t="s">
        <v>321</v>
      </c>
      <c r="B226" s="16">
        <f>'Ref. ACS-5-YR Add.'!B68</f>
        <v>164</v>
      </c>
      <c r="C226" s="115">
        <f t="shared" si="14"/>
        <v>5.0773993808049533E-2</v>
      </c>
      <c r="D226" s="16">
        <f>'Ref. ACS-5-YR Add.'!E68</f>
        <v>152</v>
      </c>
      <c r="E226" s="115">
        <f t="shared" si="15"/>
        <v>3.9388442601710288E-2</v>
      </c>
      <c r="F226" s="16">
        <f>'Ref. ACS-5-YR Add.'!H68</f>
        <v>118</v>
      </c>
      <c r="G226" s="115">
        <f t="shared" si="16"/>
        <v>2.768003753225428E-2</v>
      </c>
    </row>
    <row r="227" spans="1:9" x14ac:dyDescent="0.3">
      <c r="A227" s="13" t="s">
        <v>322</v>
      </c>
      <c r="B227" s="16">
        <f>'Ref. ACS-5-YR Add.'!B69</f>
        <v>0</v>
      </c>
      <c r="C227" s="115">
        <f t="shared" si="14"/>
        <v>0</v>
      </c>
      <c r="D227" s="16">
        <f>'Ref. ACS-5-YR Add.'!E69</f>
        <v>17</v>
      </c>
      <c r="E227" s="115">
        <f t="shared" si="15"/>
        <v>4.4052863436123352E-3</v>
      </c>
      <c r="F227" s="16">
        <f>'Ref. ACS-5-YR Add.'!H69</f>
        <v>17</v>
      </c>
      <c r="G227" s="115">
        <f t="shared" si="16"/>
        <v>3.9878020173586678E-3</v>
      </c>
      <c r="H227" s="274"/>
    </row>
    <row r="228" spans="1:9" x14ac:dyDescent="0.3">
      <c r="A228" s="13" t="s">
        <v>323</v>
      </c>
      <c r="B228" s="16">
        <f>'Ref. ACS-5-YR Add.'!B70</f>
        <v>46</v>
      </c>
      <c r="C228" s="115">
        <f t="shared" si="14"/>
        <v>1.4241486068111455E-2</v>
      </c>
      <c r="D228" s="16">
        <f>'Ref. ACS-5-YR Add.'!E70</f>
        <v>0</v>
      </c>
      <c r="E228" s="115">
        <f t="shared" si="15"/>
        <v>0</v>
      </c>
      <c r="F228" s="16">
        <f>'Ref. ACS-5-YR Add.'!H70</f>
        <v>79</v>
      </c>
      <c r="G228" s="115">
        <f t="shared" si="16"/>
        <v>1.8531550551254983E-2</v>
      </c>
      <c r="H228" s="273"/>
    </row>
    <row r="229" spans="1:9" x14ac:dyDescent="0.3">
      <c r="A229" s="13" t="s">
        <v>324</v>
      </c>
      <c r="B229" s="16">
        <f>'Ref. ACS-5-YR Add.'!B71</f>
        <v>83</v>
      </c>
      <c r="C229" s="115">
        <f t="shared" si="14"/>
        <v>2.5696594427244583E-2</v>
      </c>
      <c r="D229" s="16">
        <f>'Ref. ACS-5-YR Add.'!E71</f>
        <v>16</v>
      </c>
      <c r="E229" s="115">
        <f t="shared" si="15"/>
        <v>4.1461518528116094E-3</v>
      </c>
      <c r="F229" s="16">
        <f>'Ref. ACS-5-YR Add.'!H71</f>
        <v>196</v>
      </c>
      <c r="G229" s="115">
        <f t="shared" si="16"/>
        <v>4.5977011494252873E-2</v>
      </c>
      <c r="H229" s="273"/>
      <c r="I229" s="42" t="str">
        <f>A234</f>
        <v>Source: U.S. Census Bureau, ACS16-20 (5-year Estimates), Table C24050.</v>
      </c>
    </row>
    <row r="230" spans="1:9" x14ac:dyDescent="0.3">
      <c r="A230" s="13" t="s">
        <v>325</v>
      </c>
      <c r="B230" s="16">
        <f>'Ref. ACS-5-YR Add.'!B72</f>
        <v>295</v>
      </c>
      <c r="C230" s="115">
        <f t="shared" si="14"/>
        <v>9.1331269349845201E-2</v>
      </c>
      <c r="D230" s="16">
        <f>'Ref. ACS-5-YR Add.'!E72</f>
        <v>350</v>
      </c>
      <c r="E230" s="115">
        <f t="shared" si="15"/>
        <v>9.0697071780253949E-2</v>
      </c>
      <c r="F230" s="16">
        <f>'Ref. ACS-5-YR Add.'!H72</f>
        <v>343</v>
      </c>
      <c r="G230" s="115">
        <f t="shared" si="16"/>
        <v>8.0459770114942528E-2</v>
      </c>
      <c r="H230" s="273"/>
      <c r="I230" s="293" t="s">
        <v>2525</v>
      </c>
    </row>
    <row r="231" spans="1:9" x14ac:dyDescent="0.3">
      <c r="A231" s="13" t="s">
        <v>326</v>
      </c>
      <c r="B231" s="16">
        <f>'Ref. ACS-5-YR Add.'!B73</f>
        <v>228</v>
      </c>
      <c r="C231" s="115">
        <f t="shared" si="14"/>
        <v>7.0588235294117646E-2</v>
      </c>
      <c r="D231" s="16">
        <f>'Ref. ACS-5-YR Add.'!E73</f>
        <v>53</v>
      </c>
      <c r="E231" s="115">
        <f t="shared" si="15"/>
        <v>1.3734128012438455E-2</v>
      </c>
      <c r="F231" s="16">
        <f>'Ref. ACS-5-YR Add.'!H73</f>
        <v>78</v>
      </c>
      <c r="G231" s="115">
        <f t="shared" si="16"/>
        <v>1.8296973961998593E-2</v>
      </c>
      <c r="H231" s="273"/>
    </row>
    <row r="232" spans="1:9" x14ac:dyDescent="0.3">
      <c r="A232" s="13" t="s">
        <v>327</v>
      </c>
      <c r="B232" s="16">
        <f>'Ref. ACS-5-YR Add.'!B74</f>
        <v>29</v>
      </c>
      <c r="C232" s="115">
        <f t="shared" si="14"/>
        <v>8.9783281733746122E-3</v>
      </c>
      <c r="D232" s="16">
        <f>'Ref. ACS-5-YR Add.'!E74</f>
        <v>55</v>
      </c>
      <c r="E232" s="115">
        <f t="shared" si="15"/>
        <v>1.4252396994039906E-2</v>
      </c>
      <c r="F232" s="16">
        <f>'Ref. ACS-5-YR Add.'!H74</f>
        <v>39</v>
      </c>
      <c r="G232" s="115">
        <f t="shared" si="16"/>
        <v>9.1484869809992965E-3</v>
      </c>
      <c r="H232" s="273"/>
    </row>
    <row r="233" spans="1:9" x14ac:dyDescent="0.3">
      <c r="A233" s="13" t="s">
        <v>328</v>
      </c>
      <c r="B233" s="16">
        <f>'Ref. ACS-5-YR Add.'!B75</f>
        <v>56</v>
      </c>
      <c r="C233" s="115">
        <f t="shared" si="14"/>
        <v>1.7337461300309599E-2</v>
      </c>
      <c r="D233" s="16">
        <f>'Ref. ACS-5-YR Add.'!E75</f>
        <v>88</v>
      </c>
      <c r="E233" s="115">
        <f t="shared" si="15"/>
        <v>2.2803835190463851E-2</v>
      </c>
      <c r="F233" s="16">
        <f>'Ref. ACS-5-YR Add.'!H75</f>
        <v>86</v>
      </c>
      <c r="G233" s="115">
        <f t="shared" si="16"/>
        <v>2.017358667604973E-2</v>
      </c>
      <c r="H233" s="273"/>
    </row>
    <row r="234" spans="1:9" x14ac:dyDescent="0.3">
      <c r="A234" t="s">
        <v>329</v>
      </c>
    </row>
    <row r="235" spans="1:9" x14ac:dyDescent="0.3">
      <c r="D235" s="2"/>
      <c r="I235" s="61" t="s">
        <v>2524</v>
      </c>
    </row>
    <row r="236" spans="1:9" x14ac:dyDescent="0.3">
      <c r="A236" s="198" t="s">
        <v>330</v>
      </c>
      <c r="C236" s="114" t="s">
        <v>197</v>
      </c>
      <c r="D236" s="114"/>
      <c r="E236" s="114" t="s">
        <v>197</v>
      </c>
      <c r="F236" s="114"/>
      <c r="G236" s="114" t="s">
        <v>197</v>
      </c>
      <c r="I236" s="37"/>
    </row>
    <row r="237" spans="1:9" ht="28.8" x14ac:dyDescent="0.3">
      <c r="A237" s="48" t="s">
        <v>190</v>
      </c>
      <c r="B237" s="60" t="str">
        <f>' Economic Conditions'!B3</f>
        <v>City of Mendota</v>
      </c>
      <c r="C237" s="60" t="str">
        <f>' Economic Conditions'!B3</f>
        <v>City of Mendota</v>
      </c>
      <c r="D237" s="60" t="str">
        <f>' Economic Conditions'!B4</f>
        <v>Fresno County</v>
      </c>
      <c r="E237" s="60" t="str">
        <f>' Economic Conditions'!B4</f>
        <v>Fresno County</v>
      </c>
      <c r="F237" s="60" t="s">
        <v>191</v>
      </c>
      <c r="G237" s="60" t="s">
        <v>191</v>
      </c>
      <c r="I237" s="37"/>
    </row>
    <row r="238" spans="1:9" x14ac:dyDescent="0.3">
      <c r="A238" s="13" t="s">
        <v>198</v>
      </c>
      <c r="B238" s="16">
        <f>'Ref. ACS-5-YR Add.'!H62</f>
        <v>4263</v>
      </c>
      <c r="C238" s="55"/>
      <c r="D238" s="16">
        <f>'Ref. ACS-5-YR Add.'!R62</f>
        <v>408625</v>
      </c>
      <c r="E238" s="55"/>
      <c r="F238" s="16">
        <f>'Ref. ACS-5-YR Add.'!AB62</f>
        <v>18646894</v>
      </c>
      <c r="G238" s="55"/>
      <c r="I238" s="37"/>
    </row>
    <row r="239" spans="1:9" x14ac:dyDescent="0.3">
      <c r="A239" s="13" t="s">
        <v>316</v>
      </c>
      <c r="B239" s="16">
        <f>'Ref. ACS-5-YR Add.'!H63</f>
        <v>2526</v>
      </c>
      <c r="C239" s="55">
        <f>'Ref. ACS-5-YR Add.'!I63</f>
        <v>0.59254046446164677</v>
      </c>
      <c r="D239" s="16">
        <f>'Ref. ACS-5-YR Add.'!R63</f>
        <v>36163</v>
      </c>
      <c r="E239" s="55">
        <f>'Ref. ACS-5-YR Add.'!S63</f>
        <v>8.7999999999999995E-2</v>
      </c>
      <c r="F239" s="16">
        <f>'Ref. ACS-5-YR Add.'!AB63</f>
        <v>394290</v>
      </c>
      <c r="G239" s="55">
        <f>'Ref. ACS-5-YR Add.'!AC63</f>
        <v>2.1000000000000001E-2</v>
      </c>
      <c r="I239" s="37"/>
    </row>
    <row r="240" spans="1:9" x14ac:dyDescent="0.3">
      <c r="A240" s="13" t="s">
        <v>317</v>
      </c>
      <c r="B240" s="16">
        <f>'Ref. ACS-5-YR Add.'!H64</f>
        <v>54</v>
      </c>
      <c r="C240" s="55">
        <f>'Ref. ACS-5-YR Add.'!I64</f>
        <v>1.2667135819845179E-2</v>
      </c>
      <c r="D240" s="16">
        <f>'Ref. ACS-5-YR Add.'!R64</f>
        <v>24099</v>
      </c>
      <c r="E240" s="55">
        <f>'Ref. ACS-5-YR Add.'!S64</f>
        <v>5.8999999999999997E-2</v>
      </c>
      <c r="F240" s="16">
        <f>'Ref. ACS-5-YR Add.'!AB64</f>
        <v>1190537</v>
      </c>
      <c r="G240" s="55">
        <f>'Ref. ACS-5-YR Add.'!AC64</f>
        <v>6.4000000000000001E-2</v>
      </c>
      <c r="I240" s="37"/>
    </row>
    <row r="241" spans="1:9" x14ac:dyDescent="0.3">
      <c r="A241" s="13" t="s">
        <v>318</v>
      </c>
      <c r="B241" s="16">
        <f>'Ref. ACS-5-YR Add.'!H65</f>
        <v>255</v>
      </c>
      <c r="C241" s="55">
        <f>'Ref. ACS-5-YR Add.'!I65</f>
        <v>5.9817030260380016E-2</v>
      </c>
      <c r="D241" s="16">
        <f>'Ref. ACS-5-YR Add.'!R65</f>
        <v>27511</v>
      </c>
      <c r="E241" s="55">
        <f>'Ref. ACS-5-YR Add.'!S65</f>
        <v>6.7000000000000004E-2</v>
      </c>
      <c r="F241" s="16">
        <f>'Ref. ACS-5-YR Add.'!AB65</f>
        <v>1676497</v>
      </c>
      <c r="G241" s="55">
        <f>'Ref. ACS-5-YR Add.'!AC65</f>
        <v>0.09</v>
      </c>
      <c r="I241" s="37"/>
    </row>
    <row r="242" spans="1:9" x14ac:dyDescent="0.3">
      <c r="A242" s="13" t="s">
        <v>319</v>
      </c>
      <c r="B242" s="16">
        <f>'Ref. ACS-5-YR Add.'!H66</f>
        <v>143</v>
      </c>
      <c r="C242" s="55">
        <f>'Ref. ACS-5-YR Add.'!I66</f>
        <v>3.3544452263664086E-2</v>
      </c>
      <c r="D242" s="16">
        <f>'Ref. ACS-5-YR Add.'!R66</f>
        <v>13965</v>
      </c>
      <c r="E242" s="55">
        <f>'Ref. ACS-5-YR Add.'!S66</f>
        <v>3.4000000000000002E-2</v>
      </c>
      <c r="F242" s="16">
        <f>'Ref. ACS-5-YR Add.'!AB66</f>
        <v>514234</v>
      </c>
      <c r="G242" s="55">
        <f>'Ref. ACS-5-YR Add.'!AC66</f>
        <v>2.8000000000000001E-2</v>
      </c>
      <c r="I242" s="37"/>
    </row>
    <row r="243" spans="1:9" x14ac:dyDescent="0.3">
      <c r="A243" s="13" t="s">
        <v>320</v>
      </c>
      <c r="B243" s="16">
        <f>'Ref. ACS-5-YR Add.'!H67</f>
        <v>329</v>
      </c>
      <c r="C243" s="55">
        <f>'Ref. ACS-5-YR Add.'!I67</f>
        <v>7.7175697865353041E-2</v>
      </c>
      <c r="D243" s="16">
        <f>'Ref. ACS-5-YR Add.'!R67</f>
        <v>43380</v>
      </c>
      <c r="E243" s="55">
        <f>'Ref. ACS-5-YR Add.'!S67</f>
        <v>0.106</v>
      </c>
      <c r="F243" s="16">
        <f>'Ref. ACS-5-YR Add.'!AB67</f>
        <v>1942421</v>
      </c>
      <c r="G243" s="55">
        <f>'Ref. ACS-5-YR Add.'!AC67</f>
        <v>0.104</v>
      </c>
      <c r="I243" s="37"/>
    </row>
    <row r="244" spans="1:9" x14ac:dyDescent="0.3">
      <c r="A244" s="13" t="s">
        <v>321</v>
      </c>
      <c r="B244" s="16">
        <f>'Ref. ACS-5-YR Add.'!H68</f>
        <v>118</v>
      </c>
      <c r="C244" s="55">
        <f>'Ref. ACS-5-YR Add.'!I68</f>
        <v>2.768003753225428E-2</v>
      </c>
      <c r="D244" s="16">
        <f>'Ref. ACS-5-YR Add.'!R68</f>
        <v>23462</v>
      </c>
      <c r="E244" s="55">
        <f>'Ref. ACS-5-YR Add.'!S68</f>
        <v>5.7000000000000002E-2</v>
      </c>
      <c r="F244" s="16">
        <f>'Ref. ACS-5-YR Add.'!AB68</f>
        <v>1028818</v>
      </c>
      <c r="G244" s="55">
        <f>'Ref. ACS-5-YR Add.'!AC68</f>
        <v>5.5E-2</v>
      </c>
      <c r="I244" s="37"/>
    </row>
    <row r="245" spans="1:9" x14ac:dyDescent="0.3">
      <c r="A245" s="13" t="s">
        <v>322</v>
      </c>
      <c r="B245" s="16">
        <f>'Ref. ACS-5-YR Add.'!H69</f>
        <v>17</v>
      </c>
      <c r="C245" s="55">
        <f>'Ref. ACS-5-YR Add.'!I69</f>
        <v>3.9878020173586678E-3</v>
      </c>
      <c r="D245" s="16">
        <f>'Ref. ACS-5-YR Add.'!R69</f>
        <v>5129</v>
      </c>
      <c r="E245" s="55">
        <f>'Ref. ACS-5-YR Add.'!S69</f>
        <v>1.2999999999999999E-2</v>
      </c>
      <c r="F245" s="16">
        <f>'Ref. ACS-5-YR Add.'!AB69</f>
        <v>542674</v>
      </c>
      <c r="G245" s="55">
        <f>'Ref. ACS-5-YR Add.'!AC69</f>
        <v>2.9000000000000001E-2</v>
      </c>
      <c r="I245" s="37"/>
    </row>
    <row r="246" spans="1:9" x14ac:dyDescent="0.3">
      <c r="A246" s="13" t="s">
        <v>323</v>
      </c>
      <c r="B246" s="16">
        <f>'Ref. ACS-5-YR Add.'!H70</f>
        <v>79</v>
      </c>
      <c r="C246" s="55">
        <f>'Ref. ACS-5-YR Add.'!I70</f>
        <v>1.8531550551254983E-2</v>
      </c>
      <c r="D246" s="16">
        <f>'Ref. ACS-5-YR Add.'!R70</f>
        <v>18509</v>
      </c>
      <c r="E246" s="55">
        <f>'Ref. ACS-5-YR Add.'!S70</f>
        <v>4.4999999999999998E-2</v>
      </c>
      <c r="F246" s="16">
        <f>'Ref. ACS-5-YR Add.'!AB70</f>
        <v>1118253</v>
      </c>
      <c r="G246" s="55">
        <f>'Ref. ACS-5-YR Add.'!AC70</f>
        <v>0.06</v>
      </c>
      <c r="I246" s="37"/>
    </row>
    <row r="247" spans="1:9" x14ac:dyDescent="0.3">
      <c r="A247" s="13" t="s">
        <v>324</v>
      </c>
      <c r="B247" s="16">
        <f>'Ref. ACS-5-YR Add.'!H71</f>
        <v>196</v>
      </c>
      <c r="C247" s="55">
        <f>'Ref. ACS-5-YR Add.'!I71</f>
        <v>4.5977011494252873E-2</v>
      </c>
      <c r="D247" s="16">
        <f>'Ref. ACS-5-YR Add.'!R71</f>
        <v>37345</v>
      </c>
      <c r="E247" s="55">
        <f>'Ref. ACS-5-YR Add.'!S71</f>
        <v>9.0999999999999998E-2</v>
      </c>
      <c r="F247" s="16">
        <f>'Ref. ACS-5-YR Add.'!AB71</f>
        <v>2581266</v>
      </c>
      <c r="G247" s="55">
        <f>'Ref. ACS-5-YR Add.'!AC71</f>
        <v>0.13800000000000001</v>
      </c>
      <c r="I247" s="37"/>
    </row>
    <row r="248" spans="1:9" x14ac:dyDescent="0.3">
      <c r="A248" s="13" t="s">
        <v>325</v>
      </c>
      <c r="B248" s="16">
        <f>'Ref. ACS-5-YR Add.'!H72</f>
        <v>343</v>
      </c>
      <c r="C248" s="55">
        <f>'Ref. ACS-5-YR Add.'!I72</f>
        <v>8.0459770114942528E-2</v>
      </c>
      <c r="D248" s="16">
        <f>'Ref. ACS-5-YR Add.'!R72</f>
        <v>100999</v>
      </c>
      <c r="E248" s="55">
        <f>'Ref. ACS-5-YR Add.'!S72</f>
        <v>0.247</v>
      </c>
      <c r="F248" s="16">
        <f>'Ref. ACS-5-YR Add.'!AB72</f>
        <v>3960265</v>
      </c>
      <c r="G248" s="55">
        <f>'Ref. ACS-5-YR Add.'!AC72</f>
        <v>0.21199999999999999</v>
      </c>
      <c r="I248" s="37"/>
    </row>
    <row r="249" spans="1:9" x14ac:dyDescent="0.3">
      <c r="A249" s="13" t="s">
        <v>326</v>
      </c>
      <c r="B249" s="16">
        <f>'Ref. ACS-5-YR Add.'!H73</f>
        <v>78</v>
      </c>
      <c r="C249" s="55">
        <f>'Ref. ACS-5-YR Add.'!I73</f>
        <v>1.8296973961998593E-2</v>
      </c>
      <c r="D249" s="16">
        <f>'Ref. ACS-5-YR Add.'!R73</f>
        <v>33497</v>
      </c>
      <c r="E249" s="55">
        <f>'Ref. ACS-5-YR Add.'!S73</f>
        <v>8.2000000000000003E-2</v>
      </c>
      <c r="F249" s="16">
        <f>'Ref. ACS-5-YR Add.'!AB73</f>
        <v>1894858</v>
      </c>
      <c r="G249" s="55">
        <f>'Ref. ACS-5-YR Add.'!AC73</f>
        <v>0.10199999999999999</v>
      </c>
      <c r="I249" s="37"/>
    </row>
    <row r="250" spans="1:9" x14ac:dyDescent="0.3">
      <c r="A250" s="13" t="s">
        <v>327</v>
      </c>
      <c r="B250" s="16">
        <f>'Ref. ACS-5-YR Add.'!H74</f>
        <v>39</v>
      </c>
      <c r="C250" s="55">
        <f>'Ref. ACS-5-YR Add.'!I74</f>
        <v>9.1484869809992965E-3</v>
      </c>
      <c r="D250" s="16">
        <f>'Ref. ACS-5-YR Add.'!R74</f>
        <v>19527</v>
      </c>
      <c r="E250" s="55">
        <f>'Ref. ACS-5-YR Add.'!S74</f>
        <v>4.8000000000000001E-2</v>
      </c>
      <c r="F250" s="16">
        <f>'Ref. ACS-5-YR Add.'!AB74</f>
        <v>952302</v>
      </c>
      <c r="G250" s="55">
        <f>'Ref. ACS-5-YR Add.'!AC74</f>
        <v>5.0999999999999997E-2</v>
      </c>
      <c r="I250" s="37"/>
    </row>
    <row r="251" spans="1:9" x14ac:dyDescent="0.3">
      <c r="A251" s="13" t="s">
        <v>328</v>
      </c>
      <c r="B251" s="16">
        <f>'Ref. ACS-5-YR Add.'!H75</f>
        <v>86</v>
      </c>
      <c r="C251" s="55">
        <f>'Ref. ACS-5-YR Add.'!I75</f>
        <v>2.017358667604973E-2</v>
      </c>
      <c r="D251" s="16">
        <f>'Ref. ACS-5-YR Add.'!R75</f>
        <v>25039</v>
      </c>
      <c r="E251" s="55">
        <f>'Ref. ACS-5-YR Add.'!S75</f>
        <v>6.0999999999999999E-2</v>
      </c>
      <c r="F251" s="16">
        <f>'Ref. ACS-5-YR Add.'!AB75</f>
        <v>850479</v>
      </c>
      <c r="G251" s="55">
        <f>'Ref. ACS-5-YR Add.'!AC75</f>
        <v>4.5999999999999999E-2</v>
      </c>
      <c r="I251" s="37"/>
    </row>
    <row r="252" spans="1:9" x14ac:dyDescent="0.3">
      <c r="A252" t="s">
        <v>329</v>
      </c>
      <c r="I252" s="37"/>
    </row>
    <row r="253" spans="1:9" x14ac:dyDescent="0.3">
      <c r="I253" s="37"/>
    </row>
    <row r="254" spans="1:9" x14ac:dyDescent="0.3">
      <c r="A254" s="198" t="s">
        <v>331</v>
      </c>
      <c r="C254" t="s">
        <v>197</v>
      </c>
      <c r="E254" t="s">
        <v>197</v>
      </c>
      <c r="G254" t="s">
        <v>197</v>
      </c>
      <c r="I254" s="37"/>
    </row>
    <row r="255" spans="1:9" ht="28.8" x14ac:dyDescent="0.3">
      <c r="A255" s="48" t="s">
        <v>190</v>
      </c>
      <c r="B255" s="51" t="str">
        <f>' Economic Conditions'!B3</f>
        <v>City of Mendota</v>
      </c>
      <c r="C255" s="51" t="str">
        <f>' Economic Conditions'!B3</f>
        <v>City of Mendota</v>
      </c>
      <c r="D255" s="51" t="str">
        <f>' Economic Conditions'!B4</f>
        <v>Fresno County</v>
      </c>
      <c r="E255" s="51" t="str">
        <f>' Economic Conditions'!B4</f>
        <v>Fresno County</v>
      </c>
      <c r="F255" s="51" t="s">
        <v>191</v>
      </c>
      <c r="G255" s="59" t="s">
        <v>191</v>
      </c>
      <c r="I255" s="37"/>
    </row>
    <row r="256" spans="1:9" x14ac:dyDescent="0.3">
      <c r="A256" s="13" t="s">
        <v>198</v>
      </c>
      <c r="B256" s="16">
        <f>'Ref. ACS-5-YR Add.'!H62</f>
        <v>4263</v>
      </c>
      <c r="C256" s="55"/>
      <c r="D256" s="16">
        <f>'Ref. ACS-5-YR Add.'!R62</f>
        <v>408625</v>
      </c>
      <c r="E256" s="55"/>
      <c r="F256" s="16">
        <f>'Ref. ACS-5-YR Add.'!AB62</f>
        <v>18646894</v>
      </c>
      <c r="G256" s="55"/>
      <c r="I256" s="37"/>
    </row>
    <row r="257" spans="1:9" x14ac:dyDescent="0.3">
      <c r="A257" s="13" t="s">
        <v>332</v>
      </c>
      <c r="B257" s="16">
        <f>'Ref. ACS-5-YR Add.'!H76</f>
        <v>374</v>
      </c>
      <c r="C257" s="55">
        <f>'Ref. ACS-5-YR Add.'!I76</f>
        <v>8.7731644381890683E-2</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333</v>
      </c>
      <c r="B258" s="16">
        <f>'Ref. ACS-5-YR Add.'!H90</f>
        <v>411</v>
      </c>
      <c r="C258" s="55">
        <f>'Ref. ACS-5-YR Add.'!I90</f>
        <v>9.6410978184377202E-2</v>
      </c>
      <c r="D258" s="16">
        <f>'Ref. ACS-5-YR Add.'!R90</f>
        <v>79821</v>
      </c>
      <c r="E258" s="55">
        <f>'Ref. ACS-5-YR Add.'!S90</f>
        <v>0.19500000000000001</v>
      </c>
      <c r="F258" s="16">
        <f>'Ref. ACS-5-YR Add.'!AB90</f>
        <v>3376613</v>
      </c>
      <c r="G258" s="55">
        <f>'Ref. ACS-5-YR Add.'!AC90</f>
        <v>0.18099999999999999</v>
      </c>
      <c r="I258" s="293" t="s">
        <v>2525</v>
      </c>
    </row>
    <row r="259" spans="1:9" x14ac:dyDescent="0.3">
      <c r="A259" s="13" t="s">
        <v>334</v>
      </c>
      <c r="B259" s="16">
        <f>'Ref. ACS-5-YR Add.'!H104</f>
        <v>406</v>
      </c>
      <c r="C259" s="55">
        <f>'Ref. ACS-5-YR Add.'!I104</f>
        <v>9.5238095238095233E-2</v>
      </c>
      <c r="D259" s="16">
        <f>'Ref. ACS-5-YR Add.'!R104</f>
        <v>85799</v>
      </c>
      <c r="E259" s="55">
        <f>'Ref. ACS-5-YR Add.'!S104</f>
        <v>0.21</v>
      </c>
      <c r="F259" s="16">
        <f>'Ref. ACS-5-YR Add.'!AB104</f>
        <v>3903884</v>
      </c>
      <c r="G259" s="55">
        <f>'Ref. ACS-5-YR Add.'!AC104</f>
        <v>0.20899999999999999</v>
      </c>
    </row>
    <row r="260" spans="1:9" x14ac:dyDescent="0.3">
      <c r="A260" s="13" t="s">
        <v>335</v>
      </c>
      <c r="B260" s="16">
        <f>'Ref. ACS-5-YR Add.'!H118</f>
        <v>2601</v>
      </c>
      <c r="C260" s="55">
        <f>'Ref. ACS-5-YR Add.'!I118</f>
        <v>0.61013370865587613</v>
      </c>
      <c r="D260" s="16">
        <f>'Ref. ACS-5-YR Add.'!R118</f>
        <v>58938</v>
      </c>
      <c r="E260" s="55">
        <f>'Ref. ACS-5-YR Add.'!S118</f>
        <v>0.14399999999999999</v>
      </c>
      <c r="F260" s="16">
        <f>'Ref. ACS-5-YR Add.'!AB118</f>
        <v>1638447</v>
      </c>
      <c r="G260" s="55">
        <f>'Ref. ACS-5-YR Add.'!AC118</f>
        <v>8.7999999999999995E-2</v>
      </c>
      <c r="I260" s="61" t="s">
        <v>2526</v>
      </c>
    </row>
    <row r="261" spans="1:9" x14ac:dyDescent="0.3">
      <c r="A261" s="13" t="s">
        <v>336</v>
      </c>
      <c r="B261" s="16">
        <f>'Ref. ACS-5-YR Add.'!H132</f>
        <v>471</v>
      </c>
      <c r="C261" s="55">
        <f>'Ref. ACS-5-YR Add.'!I132</f>
        <v>0.11048557353976073</v>
      </c>
      <c r="D261" s="16">
        <f>'Ref. ACS-5-YR Add.'!R132</f>
        <v>56712</v>
      </c>
      <c r="E261" s="55">
        <f>'Ref. ACS-5-YR Add.'!S132</f>
        <v>0.13900000000000001</v>
      </c>
      <c r="F261" s="16">
        <f>'Ref. ACS-5-YR Add.'!AB132</f>
        <v>2210180</v>
      </c>
      <c r="G261" s="55">
        <f>'Ref. ACS-5-YR Add.'!AC132</f>
        <v>0.11899999999999999</v>
      </c>
      <c r="I261" s="37"/>
    </row>
    <row r="262" spans="1:9" x14ac:dyDescent="0.3">
      <c r="A262" t="s">
        <v>329</v>
      </c>
      <c r="I262" s="37"/>
    </row>
    <row r="263" spans="1:9" x14ac:dyDescent="0.3">
      <c r="I263" s="37"/>
    </row>
    <row r="264" spans="1:9" x14ac:dyDescent="0.3">
      <c r="A264" s="1" t="s">
        <v>2485</v>
      </c>
      <c r="I264" s="37"/>
    </row>
    <row r="265" spans="1:9" ht="28.8" x14ac:dyDescent="0.3">
      <c r="A265" s="48"/>
      <c r="B265" s="51" t="str">
        <f>B4</f>
        <v>Fresno County</v>
      </c>
      <c r="I265" s="37"/>
    </row>
    <row r="266" spans="1:9" x14ac:dyDescent="0.3">
      <c r="A266" s="13" t="s">
        <v>337</v>
      </c>
      <c r="B266" s="16">
        <f>'Ref. Ag'!H3</f>
        <v>2540</v>
      </c>
      <c r="I266" s="37"/>
    </row>
    <row r="267" spans="1:9" x14ac:dyDescent="0.3">
      <c r="A267" s="13" t="s">
        <v>338</v>
      </c>
      <c r="B267" s="16">
        <f>'Ref. Ag'!H10</f>
        <v>37819</v>
      </c>
      <c r="I267" s="37"/>
    </row>
    <row r="268" spans="1:9" x14ac:dyDescent="0.3">
      <c r="A268" t="s">
        <v>339</v>
      </c>
      <c r="I268" s="37"/>
    </row>
    <row r="269" spans="1:9" x14ac:dyDescent="0.3">
      <c r="A269" s="290" t="s">
        <v>2487</v>
      </c>
      <c r="B269" s="289"/>
      <c r="C269" s="289"/>
      <c r="D269" s="289"/>
      <c r="E269" s="289"/>
      <c r="F269" s="289"/>
      <c r="G269" s="289"/>
      <c r="I269" s="37"/>
    </row>
    <row r="270" spans="1:9" x14ac:dyDescent="0.3">
      <c r="I270" s="37"/>
    </row>
    <row r="271" spans="1:9" x14ac:dyDescent="0.3">
      <c r="A271" s="1" t="s">
        <v>2486</v>
      </c>
      <c r="I271" s="37"/>
    </row>
    <row r="272" spans="1:9" ht="28.8" x14ac:dyDescent="0.3">
      <c r="A272" s="48"/>
      <c r="B272" s="51" t="str">
        <f>B4</f>
        <v>Fresno County</v>
      </c>
      <c r="I272" s="37"/>
    </row>
    <row r="273" spans="1:9" x14ac:dyDescent="0.3">
      <c r="A273" s="13" t="s">
        <v>340</v>
      </c>
      <c r="B273" s="16">
        <f>'Ref. Ag'!H25</f>
        <v>16876</v>
      </c>
      <c r="I273" s="37"/>
    </row>
    <row r="274" spans="1:9" x14ac:dyDescent="0.3">
      <c r="A274" s="13" t="s">
        <v>341</v>
      </c>
      <c r="B274" s="16">
        <f>'Ref. Ag'!H40</f>
        <v>20943</v>
      </c>
      <c r="I274" t="str">
        <f>A262</f>
        <v>Source: U.S. Census Bureau, ACS16-20 (5-year Estimates), Table C24050.</v>
      </c>
    </row>
    <row r="275" spans="1:9" x14ac:dyDescent="0.3">
      <c r="A275" t="s">
        <v>339</v>
      </c>
      <c r="I275"/>
    </row>
    <row r="276" spans="1:9" x14ac:dyDescent="0.3">
      <c r="A276" s="290" t="s">
        <v>2487</v>
      </c>
      <c r="B276" s="289"/>
      <c r="C276" s="289"/>
      <c r="D276" s="289"/>
      <c r="E276" s="289"/>
      <c r="F276" s="289"/>
      <c r="G276" s="28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70" t="s">
        <v>1310</v>
      </c>
      <c r="B1" s="371"/>
      <c r="C1" s="371"/>
      <c r="D1" s="371"/>
      <c r="E1" s="371"/>
      <c r="F1" s="371"/>
      <c r="G1" s="371"/>
      <c r="H1" s="371"/>
      <c r="I1" s="371"/>
      <c r="J1" s="365" t="s">
        <v>187</v>
      </c>
    </row>
    <row r="2" spans="1:10" x14ac:dyDescent="0.3">
      <c r="A2" s="366" t="s">
        <v>6</v>
      </c>
      <c r="B2" s="367"/>
      <c r="C2" s="367"/>
      <c r="D2" s="367"/>
      <c r="E2" s="367"/>
      <c r="F2" s="367"/>
      <c r="G2" s="367"/>
      <c r="H2" s="368"/>
      <c r="I2" s="98" t="s">
        <v>7</v>
      </c>
      <c r="J2" s="365"/>
    </row>
    <row r="3" spans="1:10" x14ac:dyDescent="0.3">
      <c r="A3" s="77" t="s">
        <v>0</v>
      </c>
      <c r="B3" s="77" t="str">
        <f>Population!B3</f>
        <v>City of Mendota</v>
      </c>
      <c r="C3" s="65"/>
      <c r="D3" s="65"/>
      <c r="E3" s="65"/>
      <c r="F3" s="65"/>
      <c r="G3" s="65"/>
      <c r="H3" s="275"/>
      <c r="I3" s="78"/>
      <c r="J3" s="365"/>
    </row>
    <row r="4" spans="1:10" x14ac:dyDescent="0.3">
      <c r="A4" s="77" t="s">
        <v>2</v>
      </c>
      <c r="B4" s="77" t="str">
        <f>Population!B4</f>
        <v>Fresno County</v>
      </c>
      <c r="C4" s="65"/>
      <c r="D4" s="65"/>
      <c r="E4" s="65"/>
      <c r="F4" s="65"/>
      <c r="G4" s="65"/>
      <c r="H4" s="275"/>
      <c r="I4" s="78"/>
      <c r="J4" s="365"/>
    </row>
    <row r="5" spans="1:10" ht="18.75" customHeight="1" x14ac:dyDescent="0.3">
      <c r="A5" s="66"/>
      <c r="B5" s="66"/>
      <c r="C5" s="66"/>
      <c r="D5" s="66"/>
      <c r="E5" s="66"/>
      <c r="F5" s="66"/>
      <c r="G5" s="66"/>
      <c r="H5" s="276"/>
      <c r="I5" s="67"/>
    </row>
    <row r="6" spans="1:10" x14ac:dyDescent="0.3">
      <c r="A6" s="1" t="s">
        <v>1311</v>
      </c>
    </row>
    <row r="7" spans="1:10" x14ac:dyDescent="0.3">
      <c r="A7" s="48"/>
      <c r="B7" s="68">
        <v>1980</v>
      </c>
      <c r="C7" s="68">
        <v>1990</v>
      </c>
      <c r="D7" s="68">
        <v>2000</v>
      </c>
      <c r="E7" s="68">
        <v>2010</v>
      </c>
      <c r="F7" s="68">
        <v>2020</v>
      </c>
      <c r="H7" s="269"/>
      <c r="I7" s="61" t="s">
        <v>2518</v>
      </c>
    </row>
    <row r="8" spans="1:10" x14ac:dyDescent="0.3">
      <c r="A8" s="13" t="s">
        <v>1312</v>
      </c>
      <c r="B8" s="16">
        <f>'Ref. DC-1980'!B10</f>
        <v>1318</v>
      </c>
      <c r="C8" s="16">
        <f>'Ref. DC-1990'!B8</f>
        <v>1683</v>
      </c>
      <c r="D8" s="16">
        <f>'Ref. DC-2000'!B37</f>
        <v>1825</v>
      </c>
      <c r="E8" s="16">
        <f>'Ref. DC-2010'!B37</f>
        <v>2424</v>
      </c>
      <c r="F8" s="16">
        <f>'Ref. ACS-5-YR'!H156</f>
        <v>2838</v>
      </c>
      <c r="H8" s="270"/>
    </row>
    <row r="9" spans="1:10" x14ac:dyDescent="0.3">
      <c r="A9" s="13" t="s">
        <v>195</v>
      </c>
      <c r="B9" s="3"/>
      <c r="C9" s="4">
        <f>(C8-B8)/B8</f>
        <v>0.27693474962063735</v>
      </c>
      <c r="D9" s="4">
        <f>(D8-C8)/C8</f>
        <v>8.4373143196672606E-2</v>
      </c>
      <c r="E9" s="4">
        <f>(E8-D8)/D8</f>
        <v>0.32821917808219175</v>
      </c>
      <c r="F9" s="4">
        <f>(F8-E8)/E8</f>
        <v>0.1707920792079208</v>
      </c>
      <c r="H9" s="271"/>
    </row>
    <row r="10" spans="1:10" x14ac:dyDescent="0.3">
      <c r="A10" s="47" t="s">
        <v>1313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2522</v>
      </c>
    </row>
    <row r="22" spans="1:9" x14ac:dyDescent="0.3">
      <c r="A22" s="198" t="s">
        <v>1314</v>
      </c>
      <c r="C22" s="114" t="s">
        <v>197</v>
      </c>
      <c r="D22" s="114"/>
      <c r="E22" s="114" t="s">
        <v>197</v>
      </c>
      <c r="F22" s="114"/>
      <c r="G22" s="114" t="s">
        <v>197</v>
      </c>
    </row>
    <row r="23" spans="1:9" ht="28.8" x14ac:dyDescent="0.3">
      <c r="A23" s="48" t="s">
        <v>190</v>
      </c>
      <c r="B23" s="60" t="str">
        <f>B3</f>
        <v>City of Mendota</v>
      </c>
      <c r="C23" s="60" t="str">
        <f>B3</f>
        <v>City of Mendota</v>
      </c>
      <c r="D23" s="60" t="str">
        <f>B4</f>
        <v>Fresno County</v>
      </c>
      <c r="E23" s="60" t="str">
        <f>B4</f>
        <v>Fresno County</v>
      </c>
      <c r="F23" s="60" t="s">
        <v>191</v>
      </c>
      <c r="G23" s="60" t="s">
        <v>191</v>
      </c>
      <c r="H23" s="272"/>
      <c r="I23" s="61" t="s">
        <v>1315</v>
      </c>
    </row>
    <row r="24" spans="1:9" x14ac:dyDescent="0.3">
      <c r="A24" s="13" t="s">
        <v>198</v>
      </c>
      <c r="B24" s="16">
        <f>'Ref. ACS-5-YR'!H1577</f>
        <v>2838</v>
      </c>
      <c r="C24" s="55"/>
      <c r="D24" s="16">
        <f>'Ref. ACS-5-YR'!R1577</f>
        <v>310097</v>
      </c>
      <c r="E24" s="55"/>
      <c r="F24" s="16">
        <f>'Ref. ACS-5-YR'!AB1577</f>
        <v>13103114</v>
      </c>
      <c r="G24" s="55"/>
      <c r="H24" s="273"/>
    </row>
    <row r="25" spans="1:9" x14ac:dyDescent="0.3">
      <c r="A25" s="13" t="s">
        <v>1316</v>
      </c>
      <c r="B25" s="16">
        <f>'Ref. ACS-5-YR'!H1578</f>
        <v>1568</v>
      </c>
      <c r="C25" s="55">
        <f>'Ref. ACS-5-YR'!I1578</f>
        <v>0.55250176180408739</v>
      </c>
      <c r="D25" s="16">
        <f>'Ref. ACS-5-YR'!R1578</f>
        <v>146731</v>
      </c>
      <c r="E25" s="55">
        <f>'Ref. ACS-5-YR'!S1578</f>
        <v>0.47299999999999998</v>
      </c>
      <c r="F25" s="16">
        <f>'Ref. ACS-5-YR'!AB1578</f>
        <v>6510580</v>
      </c>
      <c r="G25" s="55">
        <f>'Ref. ACS-5-YR'!AC1578</f>
        <v>0.497</v>
      </c>
      <c r="H25" s="273"/>
    </row>
    <row r="26" spans="1:9" x14ac:dyDescent="0.3">
      <c r="A26" s="13" t="s">
        <v>1317</v>
      </c>
      <c r="B26" s="16">
        <f>'Ref. ACS-5-YR'!H1579</f>
        <v>1142</v>
      </c>
      <c r="C26" s="55">
        <f>'Ref. ACS-5-YR'!I1579</f>
        <v>0.40239605355884428</v>
      </c>
      <c r="D26" s="16">
        <f>'Ref. ACS-5-YR'!R1579</f>
        <v>68384</v>
      </c>
      <c r="E26" s="55">
        <f>'Ref. ACS-5-YR'!S1579</f>
        <v>0.221</v>
      </c>
      <c r="F26" s="16">
        <f>'Ref. ACS-5-YR'!AB1579</f>
        <v>2784123</v>
      </c>
      <c r="G26" s="55">
        <f>'Ref. ACS-5-YR'!AC1579</f>
        <v>0.21199999999999999</v>
      </c>
      <c r="H26" s="273"/>
      <c r="I26" s="62"/>
    </row>
    <row r="27" spans="1:9" x14ac:dyDescent="0.3">
      <c r="A27" s="13" t="s">
        <v>1318</v>
      </c>
      <c r="B27" s="16">
        <f>'Ref. ACS-5-YR'!H1580</f>
        <v>426</v>
      </c>
      <c r="C27" s="55">
        <f>'Ref. ACS-5-YR'!I1580</f>
        <v>0.15010570824524314</v>
      </c>
      <c r="D27" s="16">
        <f>'Ref. ACS-5-YR'!R1580</f>
        <v>78347</v>
      </c>
      <c r="E27" s="55">
        <f>'Ref. ACS-5-YR'!S1580</f>
        <v>0.253</v>
      </c>
      <c r="F27" s="16">
        <f>'Ref. ACS-5-YR'!AB1580</f>
        <v>3726457</v>
      </c>
      <c r="G27" s="55">
        <f>'Ref. ACS-5-YR'!AC1580</f>
        <v>0.28399999999999997</v>
      </c>
      <c r="H27" s="273"/>
    </row>
    <row r="28" spans="1:9" x14ac:dyDescent="0.3">
      <c r="A28" s="13" t="s">
        <v>1319</v>
      </c>
      <c r="B28" s="16">
        <f>'Ref. ACS-5-YR'!H1581</f>
        <v>318</v>
      </c>
      <c r="C28" s="55">
        <f>'Ref. ACS-5-YR'!I1581</f>
        <v>0.11205073995771671</v>
      </c>
      <c r="D28" s="16">
        <f>'Ref. ACS-5-YR'!R1581</f>
        <v>25602</v>
      </c>
      <c r="E28" s="55">
        <f>'Ref. ACS-5-YR'!S1581</f>
        <v>8.3000000000000004E-2</v>
      </c>
      <c r="F28" s="16">
        <f>'Ref. ACS-5-YR'!AB1581</f>
        <v>896192</v>
      </c>
      <c r="G28" s="55">
        <f>'Ref. ACS-5-YR'!AC1581</f>
        <v>6.8000000000000005E-2</v>
      </c>
      <c r="H28" s="273"/>
    </row>
    <row r="29" spans="1:9" x14ac:dyDescent="0.3">
      <c r="A29" s="13" t="s">
        <v>1320</v>
      </c>
      <c r="B29" s="16">
        <f>'Ref. ACS-5-YR'!H1582</f>
        <v>221</v>
      </c>
      <c r="C29" s="55">
        <f>'Ref. ACS-5-YR'!I1582</f>
        <v>7.7871740662438335E-2</v>
      </c>
      <c r="D29" s="16">
        <f>'Ref. ACS-5-YR'!R1582</f>
        <v>13801</v>
      </c>
      <c r="E29" s="55">
        <f>'Ref. ACS-5-YR'!S1582</f>
        <v>4.4999999999999998E-2</v>
      </c>
      <c r="F29" s="16">
        <f>'Ref. ACS-5-YR'!AB1582</f>
        <v>327712</v>
      </c>
      <c r="G29" s="55">
        <f>'Ref. ACS-5-YR'!AC1582</f>
        <v>2.5000000000000001E-2</v>
      </c>
      <c r="H29" s="273"/>
    </row>
    <row r="30" spans="1:9" x14ac:dyDescent="0.3">
      <c r="A30" s="13" t="s">
        <v>1321</v>
      </c>
      <c r="B30" s="16">
        <f>'Ref. ACS-5-YR'!H1583</f>
        <v>97</v>
      </c>
      <c r="C30" s="55">
        <f>'Ref. ACS-5-YR'!I1583</f>
        <v>3.4178999295278366E-2</v>
      </c>
      <c r="D30" s="16">
        <f>'Ref. ACS-5-YR'!R1583</f>
        <v>11801</v>
      </c>
      <c r="E30" s="55">
        <f>'Ref. ACS-5-YR'!S1583</f>
        <v>3.7999999999999999E-2</v>
      </c>
      <c r="F30" s="16">
        <f>'Ref. ACS-5-YR'!AB1583</f>
        <v>568480</v>
      </c>
      <c r="G30" s="55">
        <f>'Ref. ACS-5-YR'!AC1583</f>
        <v>4.2999999999999997E-2</v>
      </c>
      <c r="H30" s="273"/>
    </row>
    <row r="31" spans="1:9" x14ac:dyDescent="0.3">
      <c r="A31" s="13" t="s">
        <v>1322</v>
      </c>
      <c r="B31" s="16">
        <f>'Ref. ACS-5-YR'!H1584</f>
        <v>586</v>
      </c>
      <c r="C31" s="55">
        <f>'Ref. ACS-5-YR'!I1584</f>
        <v>0.20648343904157856</v>
      </c>
      <c r="D31" s="16">
        <f>'Ref. ACS-5-YR'!R1584</f>
        <v>85092</v>
      </c>
      <c r="E31" s="55">
        <f>'Ref. ACS-5-YR'!S1584</f>
        <v>0.27400000000000002</v>
      </c>
      <c r="F31" s="16">
        <f>'Ref. ACS-5-YR'!AB1584</f>
        <v>3430426</v>
      </c>
      <c r="G31" s="55">
        <f>'Ref. ACS-5-YR'!AC1584</f>
        <v>0.26200000000000001</v>
      </c>
      <c r="H31" s="273"/>
    </row>
    <row r="32" spans="1:9" x14ac:dyDescent="0.3">
      <c r="A32" s="13" t="s">
        <v>1323</v>
      </c>
      <c r="B32" s="16">
        <f>'Ref. ACS-5-YR'!H1585</f>
        <v>143</v>
      </c>
      <c r="C32" s="55">
        <f>'Ref. ACS-5-YR'!I1585</f>
        <v>5.0387596899224806E-2</v>
      </c>
      <c r="D32" s="16">
        <f>'Ref. ACS-5-YR'!R1585</f>
        <v>37584</v>
      </c>
      <c r="E32" s="55">
        <f>'Ref. ACS-5-YR'!S1585</f>
        <v>0.121</v>
      </c>
      <c r="F32" s="16">
        <f>'Ref. ACS-5-YR'!AB1585</f>
        <v>1722600</v>
      </c>
      <c r="G32" s="55">
        <f>'Ref. ACS-5-YR'!AC1585</f>
        <v>0.13100000000000001</v>
      </c>
      <c r="H32" s="273"/>
    </row>
    <row r="33" spans="1:9" x14ac:dyDescent="0.3">
      <c r="A33" s="13" t="s">
        <v>1317</v>
      </c>
      <c r="B33" s="16">
        <f>'Ref. ACS-5-YR'!H1586</f>
        <v>289</v>
      </c>
      <c r="C33" s="55">
        <f>'Ref. ACS-5-YR'!I1586</f>
        <v>0.1018322762508809</v>
      </c>
      <c r="D33" s="16">
        <f>'Ref. ACS-5-YR'!R1586</f>
        <v>22501</v>
      </c>
      <c r="E33" s="55">
        <f>'Ref. ACS-5-YR'!S1586</f>
        <v>7.2999999999999995E-2</v>
      </c>
      <c r="F33" s="16">
        <f>'Ref. ACS-5-YR'!AB1586</f>
        <v>615734</v>
      </c>
      <c r="G33" s="55">
        <f>'Ref. ACS-5-YR'!AC1586</f>
        <v>4.7E-2</v>
      </c>
      <c r="H33" s="273"/>
    </row>
    <row r="34" spans="1:9" x14ac:dyDescent="0.3">
      <c r="A34" s="13" t="s">
        <v>1324</v>
      </c>
      <c r="B34" s="16">
        <f>'Ref. ACS-5-YR'!H1587</f>
        <v>129</v>
      </c>
      <c r="C34" s="55">
        <f>'Ref. ACS-5-YR'!I1587</f>
        <v>4.5454545454545456E-2</v>
      </c>
      <c r="D34" s="16">
        <f>'Ref. ACS-5-YR'!R1587</f>
        <v>21549</v>
      </c>
      <c r="E34" s="55">
        <f>'Ref. ACS-5-YR'!S1587</f>
        <v>6.9000000000000006E-2</v>
      </c>
      <c r="F34" s="16">
        <f>'Ref. ACS-5-YR'!AB1587</f>
        <v>858959</v>
      </c>
      <c r="G34" s="55">
        <f>'Ref. ACS-5-YR'!AC1587</f>
        <v>6.6000000000000003E-2</v>
      </c>
      <c r="H34" s="273"/>
    </row>
    <row r="35" spans="1:9" x14ac:dyDescent="0.3">
      <c r="A35" s="13" t="s">
        <v>1325</v>
      </c>
      <c r="B35" s="16">
        <f>'Ref. ACS-5-YR'!H1588</f>
        <v>25</v>
      </c>
      <c r="C35" s="55">
        <f>'Ref. ACS-5-YR'!I1588</f>
        <v>8.8090204369274134E-3</v>
      </c>
      <c r="D35" s="16">
        <f>'Ref. ACS-5-YR'!R1588</f>
        <v>3458</v>
      </c>
      <c r="E35" s="55">
        <f>'Ref. ACS-5-YR'!S1588</f>
        <v>1.0999999999999999E-2</v>
      </c>
      <c r="F35" s="16">
        <f>'Ref. ACS-5-YR'!AB1588</f>
        <v>233133</v>
      </c>
      <c r="G35" s="55">
        <f>'Ref. ACS-5-YR'!AC1588</f>
        <v>1.7999999999999999E-2</v>
      </c>
      <c r="H35" s="273"/>
    </row>
    <row r="36" spans="1:9" x14ac:dyDescent="0.3">
      <c r="A36" s="13" t="s">
        <v>1326</v>
      </c>
      <c r="B36" s="16">
        <f>'Ref. ACS-5-YR'!H1589</f>
        <v>366</v>
      </c>
      <c r="C36" s="55">
        <f>'Ref. ACS-5-YR'!I1589</f>
        <v>0.12896405919661733</v>
      </c>
      <c r="D36" s="16">
        <f>'Ref. ACS-5-YR'!R1589</f>
        <v>52672</v>
      </c>
      <c r="E36" s="55">
        <f>'Ref. ACS-5-YR'!S1589</f>
        <v>0.17</v>
      </c>
      <c r="F36" s="16">
        <f>'Ref. ACS-5-YR'!AB1589</f>
        <v>2265916</v>
      </c>
      <c r="G36" s="55">
        <f>'Ref. ACS-5-YR'!AC1589</f>
        <v>0.17299999999999999</v>
      </c>
      <c r="H36" s="273"/>
    </row>
    <row r="37" spans="1:9" x14ac:dyDescent="0.3">
      <c r="A37" s="13" t="s">
        <v>1323</v>
      </c>
      <c r="B37" s="16">
        <f>'Ref. ACS-5-YR'!H1590</f>
        <v>137</v>
      </c>
      <c r="C37" s="55">
        <f>'Ref. ACS-5-YR'!I1590</f>
        <v>4.827343199436223E-2</v>
      </c>
      <c r="D37" s="16">
        <f>'Ref. ACS-5-YR'!R1590</f>
        <v>31187</v>
      </c>
      <c r="E37" s="55">
        <f>'Ref. ACS-5-YR'!S1590</f>
        <v>0.10100000000000001</v>
      </c>
      <c r="F37" s="16">
        <f>'Ref. ACS-5-YR'!AB1590</f>
        <v>1392219</v>
      </c>
      <c r="G37" s="55">
        <f>'Ref. ACS-5-YR'!AC1590</f>
        <v>0.106</v>
      </c>
      <c r="H37" s="273"/>
    </row>
    <row r="38" spans="1:9" x14ac:dyDescent="0.3">
      <c r="A38" s="13" t="s">
        <v>1317</v>
      </c>
      <c r="B38" s="16">
        <f>'Ref. ACS-5-YR'!H1591</f>
        <v>11</v>
      </c>
      <c r="C38" s="55">
        <f>'Ref. ACS-5-YR'!I1591</f>
        <v>3.875968992248062E-3</v>
      </c>
      <c r="D38" s="16">
        <f>'Ref. ACS-5-YR'!R1591</f>
        <v>5073</v>
      </c>
      <c r="E38" s="55">
        <f>'Ref. ACS-5-YR'!S1591</f>
        <v>1.6E-2</v>
      </c>
      <c r="F38" s="16">
        <f>'Ref. ACS-5-YR'!AB1591</f>
        <v>170832</v>
      </c>
      <c r="G38" s="55">
        <f>'Ref. ACS-5-YR'!AC1591</f>
        <v>1.2999999999999999E-2</v>
      </c>
      <c r="H38" s="273"/>
    </row>
    <row r="39" spans="1:9" x14ac:dyDescent="0.3">
      <c r="A39" s="13" t="s">
        <v>1324</v>
      </c>
      <c r="B39" s="16">
        <f>'Ref. ACS-5-YR'!H1592</f>
        <v>160</v>
      </c>
      <c r="C39" s="55">
        <f>'Ref. ACS-5-YR'!I1592</f>
        <v>5.637773079633545E-2</v>
      </c>
      <c r="D39" s="16">
        <f>'Ref. ACS-5-YR'!R1592</f>
        <v>11547</v>
      </c>
      <c r="E39" s="55">
        <f>'Ref. ACS-5-YR'!S1592</f>
        <v>3.6999999999999998E-2</v>
      </c>
      <c r="F39" s="16">
        <f>'Ref. ACS-5-YR'!AB1592</f>
        <v>414759</v>
      </c>
      <c r="G39" s="55">
        <f>'Ref. ACS-5-YR'!AC1592</f>
        <v>3.2000000000000001E-2</v>
      </c>
      <c r="H39" s="273"/>
    </row>
    <row r="40" spans="1:9" x14ac:dyDescent="0.3">
      <c r="A40" s="13" t="s">
        <v>1325</v>
      </c>
      <c r="B40" s="16">
        <f>'Ref. ACS-5-YR'!H1593</f>
        <v>58</v>
      </c>
      <c r="C40" s="55">
        <f>'Ref. ACS-5-YR'!I1593</f>
        <v>2.0436927413671601E-2</v>
      </c>
      <c r="D40" s="16">
        <f>'Ref. ACS-5-YR'!R1593</f>
        <v>4865</v>
      </c>
      <c r="E40" s="55">
        <f>'Ref. ACS-5-YR'!S1593</f>
        <v>1.6E-2</v>
      </c>
      <c r="F40" s="16">
        <f>'Ref. ACS-5-YR'!AB1593</f>
        <v>288106</v>
      </c>
      <c r="G40" s="55">
        <f>'Ref. ACS-5-YR'!AC1593</f>
        <v>2.1999999999999999E-2</v>
      </c>
      <c r="H40" s="273"/>
    </row>
    <row r="41" spans="1:9" x14ac:dyDescent="0.3">
      <c r="A41" s="47" t="s">
        <v>1327</v>
      </c>
      <c r="I41" s="26" t="str">
        <f>A41</f>
        <v>Source: U.S. Census Bureau, ACS16-20 (5-year Estimates), Table B11012</v>
      </c>
    </row>
    <row r="42" spans="1:9" x14ac:dyDescent="0.3">
      <c r="A42" s="47"/>
    </row>
    <row r="43" spans="1:9" x14ac:dyDescent="0.3">
      <c r="A43" s="198" t="s">
        <v>1328</v>
      </c>
      <c r="C43" s="114" t="s">
        <v>197</v>
      </c>
      <c r="D43" s="114"/>
      <c r="E43" s="114" t="s">
        <v>197</v>
      </c>
      <c r="F43" s="114"/>
      <c r="G43" s="114" t="s">
        <v>197</v>
      </c>
      <c r="I43" s="61" t="s">
        <v>1329</v>
      </c>
    </row>
    <row r="44" spans="1:9" ht="28.8" x14ac:dyDescent="0.3">
      <c r="A44" s="48"/>
      <c r="B44" s="108" t="str">
        <f>B3</f>
        <v>City of Mendota</v>
      </c>
      <c r="C44" s="108" t="str">
        <f>B3</f>
        <v>City of Mendota</v>
      </c>
      <c r="D44" s="108" t="str">
        <f>B4</f>
        <v>Fresno County</v>
      </c>
      <c r="E44" s="108" t="str">
        <f>B4</f>
        <v>Fresno County</v>
      </c>
      <c r="F44" s="108" t="s">
        <v>191</v>
      </c>
      <c r="G44" s="108" t="s">
        <v>191</v>
      </c>
    </row>
    <row r="45" spans="1:9" x14ac:dyDescent="0.3">
      <c r="A45" s="110" t="s">
        <v>1322</v>
      </c>
      <c r="B45" s="6">
        <f>'Ref. ACS-5-YR'!H1584</f>
        <v>586</v>
      </c>
      <c r="C45" s="55"/>
      <c r="D45" s="6">
        <f>'Ref. ACS-5-YR'!R1584</f>
        <v>85092</v>
      </c>
      <c r="E45" s="55"/>
      <c r="F45" s="6">
        <f>'Ref. ACS-5-YR'!AB1584</f>
        <v>3430426</v>
      </c>
      <c r="G45" s="55"/>
    </row>
    <row r="46" spans="1:9" x14ac:dyDescent="0.3">
      <c r="A46" s="110" t="s">
        <v>1330</v>
      </c>
      <c r="B46" s="6">
        <f>'Ref. ACS-5-YR'!H1585</f>
        <v>143</v>
      </c>
      <c r="C46" s="55">
        <f>B46/B45</f>
        <v>0.24402730375426621</v>
      </c>
      <c r="D46" s="6">
        <f>'Ref. ACS-5-YR'!R1585</f>
        <v>37584</v>
      </c>
      <c r="E46" s="55">
        <f>D46/D45</f>
        <v>0.44168664504301225</v>
      </c>
      <c r="F46" s="6">
        <f>'Ref. ACS-5-YR'!AB1585</f>
        <v>1722600</v>
      </c>
      <c r="G46" s="55">
        <f>F46/F45</f>
        <v>0.50215337686922845</v>
      </c>
    </row>
    <row r="47" spans="1:9" x14ac:dyDescent="0.3">
      <c r="A47" s="110" t="s">
        <v>1331</v>
      </c>
      <c r="B47" s="6">
        <f>'Ref. ACS-5-YR'!H1586</f>
        <v>289</v>
      </c>
      <c r="C47" s="55">
        <f>B47/B45</f>
        <v>0.49317406143344711</v>
      </c>
      <c r="D47" s="6">
        <f>'Ref. ACS-5-YR'!R1586</f>
        <v>22501</v>
      </c>
      <c r="E47" s="55">
        <f>D47/D45</f>
        <v>0.26443143891317633</v>
      </c>
      <c r="F47" s="6">
        <f>'Ref. ACS-5-YR'!AB1586</f>
        <v>615734</v>
      </c>
      <c r="G47" s="55">
        <f>F47/F45</f>
        <v>0.17949199312272004</v>
      </c>
    </row>
    <row r="48" spans="1:9" x14ac:dyDescent="0.3">
      <c r="A48" s="110" t="s">
        <v>1332</v>
      </c>
      <c r="B48" s="6">
        <f>'Ref. ACS-5-YR'!H1587</f>
        <v>129</v>
      </c>
      <c r="C48" s="55">
        <f>B48/B45</f>
        <v>0.22013651877133106</v>
      </c>
      <c r="D48" s="6">
        <f>'Ref. ACS-5-YR'!R1587</f>
        <v>21549</v>
      </c>
      <c r="E48" s="55">
        <f>D48/D45</f>
        <v>0.25324354815963895</v>
      </c>
      <c r="F48" s="6">
        <f>'Ref. ACS-5-YR'!AB1587</f>
        <v>858959</v>
      </c>
      <c r="G48" s="55">
        <f>F48/F45</f>
        <v>0.25039426590166936</v>
      </c>
    </row>
    <row r="49" spans="1:9" x14ac:dyDescent="0.3">
      <c r="A49" s="110" t="s">
        <v>1333</v>
      </c>
      <c r="B49" s="6">
        <f>'Ref. ACS-5-YR'!H1588</f>
        <v>25</v>
      </c>
      <c r="C49" s="55">
        <f>B49/B45</f>
        <v>4.2662116040955635E-2</v>
      </c>
      <c r="D49" s="6">
        <f>'Ref. ACS-5-YR'!R1588</f>
        <v>3458</v>
      </c>
      <c r="E49" s="55">
        <f>D49/D45</f>
        <v>4.0638367884172424E-2</v>
      </c>
      <c r="F49" s="6">
        <f>'Ref. ACS-5-YR'!AB1588</f>
        <v>233133</v>
      </c>
      <c r="G49" s="55">
        <f>F49/F45</f>
        <v>6.7960364106382121E-2</v>
      </c>
    </row>
    <row r="50" spans="1:9" x14ac:dyDescent="0.3">
      <c r="A50" s="47" t="s">
        <v>1327</v>
      </c>
    </row>
    <row r="51" spans="1:9" x14ac:dyDescent="0.3">
      <c r="A51" s="47"/>
    </row>
    <row r="52" spans="1:9" x14ac:dyDescent="0.3">
      <c r="A52" s="1" t="s">
        <v>1334</v>
      </c>
      <c r="C52" s="114"/>
      <c r="D52" s="114"/>
      <c r="E52" s="114"/>
      <c r="F52" s="114"/>
      <c r="G52" s="114"/>
    </row>
    <row r="53" spans="1:9" ht="28.8" x14ac:dyDescent="0.3">
      <c r="A53" s="48"/>
      <c r="B53" s="108" t="str">
        <f>B23</f>
        <v>City of Mendota</v>
      </c>
      <c r="C53" s="108" t="s">
        <v>197</v>
      </c>
      <c r="D53" s="108" t="str">
        <f>D23</f>
        <v>Fresno County</v>
      </c>
      <c r="E53" s="108" t="s">
        <v>197</v>
      </c>
      <c r="F53" s="108" t="str">
        <f>F23</f>
        <v>California</v>
      </c>
      <c r="G53" s="108" t="s">
        <v>197</v>
      </c>
    </row>
    <row r="54" spans="1:9" x14ac:dyDescent="0.3">
      <c r="A54" s="110" t="s">
        <v>1335</v>
      </c>
      <c r="B54" s="6">
        <f>'Ref. ACS-5-YR'!H319</f>
        <v>376</v>
      </c>
      <c r="C54" s="55">
        <f>B54/B56</f>
        <v>0.65619546247818494</v>
      </c>
      <c r="D54" s="6">
        <f>'Ref. ACS-5-YR'!R319</f>
        <v>18037</v>
      </c>
      <c r="E54" s="55">
        <f>D54/D56</f>
        <v>0.33994873534622488</v>
      </c>
      <c r="F54" s="6">
        <f>'Ref. ACS-5-YR'!AB319</f>
        <v>364236</v>
      </c>
      <c r="G54" s="55">
        <f>F54/F56</f>
        <v>0.21510753723260381</v>
      </c>
    </row>
    <row r="55" spans="1:9" x14ac:dyDescent="0.3">
      <c r="A55" s="110" t="s">
        <v>1336</v>
      </c>
      <c r="B55" s="6">
        <f>'Ref. ACS-5-YR'!H339</f>
        <v>197</v>
      </c>
      <c r="C55" s="55">
        <f>B55/B56</f>
        <v>0.343804537521815</v>
      </c>
      <c r="D55" s="6">
        <f>'Ref. ACS-5-YR'!R339</f>
        <v>35021</v>
      </c>
      <c r="E55" s="55">
        <f>D55/D56</f>
        <v>0.66005126465377506</v>
      </c>
      <c r="F55" s="6">
        <f>'Ref. ACS-5-YR'!AB339</f>
        <v>1329038</v>
      </c>
      <c r="G55" s="55">
        <f>F55/F56</f>
        <v>0.78489246276739622</v>
      </c>
    </row>
    <row r="56" spans="1:9" x14ac:dyDescent="0.3">
      <c r="A56" s="110" t="s">
        <v>192</v>
      </c>
      <c r="B56" s="6">
        <f>SUM(B54:B55)</f>
        <v>573</v>
      </c>
      <c r="C56" s="55"/>
      <c r="D56" s="6">
        <f>SUM(D54:D55)</f>
        <v>53058</v>
      </c>
      <c r="E56" s="55"/>
      <c r="F56" s="6">
        <f>SUM(F54:F55)</f>
        <v>1693274</v>
      </c>
      <c r="G56" s="55"/>
    </row>
    <row r="57" spans="1:9" x14ac:dyDescent="0.3">
      <c r="A57" s="47" t="s">
        <v>1337</v>
      </c>
    </row>
    <row r="58" spans="1:9" ht="28.2" customHeight="1" x14ac:dyDescent="0.3">
      <c r="A58" s="373" t="s">
        <v>1338</v>
      </c>
      <c r="B58" s="373"/>
      <c r="C58" s="373"/>
      <c r="D58" s="373"/>
      <c r="E58" s="373"/>
      <c r="F58" s="373"/>
      <c r="G58" s="373"/>
    </row>
    <row r="59" spans="1:9" x14ac:dyDescent="0.3">
      <c r="A59" s="47"/>
      <c r="C59" s="54"/>
    </row>
    <row r="60" spans="1:9" x14ac:dyDescent="0.3">
      <c r="A60" s="1" t="s">
        <v>1339</v>
      </c>
    </row>
    <row r="61" spans="1:9" ht="28.8" x14ac:dyDescent="0.3">
      <c r="A61" s="48" t="s">
        <v>190</v>
      </c>
      <c r="B61" s="60" t="str">
        <f>B3</f>
        <v>City of Mendota</v>
      </c>
      <c r="C61" s="60" t="s">
        <v>197</v>
      </c>
      <c r="D61" s="60" t="str">
        <f>B4</f>
        <v>Fresno County</v>
      </c>
      <c r="E61" s="60" t="s">
        <v>197</v>
      </c>
      <c r="F61" s="60" t="s">
        <v>191</v>
      </c>
      <c r="G61" s="60" t="s">
        <v>197</v>
      </c>
      <c r="H61" s="272"/>
    </row>
    <row r="62" spans="1:9" x14ac:dyDescent="0.3">
      <c r="A62" s="13" t="s">
        <v>198</v>
      </c>
      <c r="B62" s="16">
        <f>'Ref. ACS-5-YR'!H223</f>
        <v>2838</v>
      </c>
      <c r="C62" s="55"/>
      <c r="D62" s="16">
        <f>'Ref. ACS-5-YR'!R223</f>
        <v>310097</v>
      </c>
      <c r="E62" s="55"/>
      <c r="F62" s="16">
        <f>'Ref. ACS-5-YR'!AB223</f>
        <v>13103114</v>
      </c>
      <c r="G62" s="55"/>
      <c r="H62" s="273"/>
    </row>
    <row r="63" spans="1:9" x14ac:dyDescent="0.3">
      <c r="A63" s="13" t="s">
        <v>1340</v>
      </c>
      <c r="B63" s="16">
        <f>'Ref. ACS-5-YR'!H224</f>
        <v>2408</v>
      </c>
      <c r="C63" s="55">
        <f>'Ref. ACS-5-YR'!I224</f>
        <v>0.84848484848484851</v>
      </c>
      <c r="D63" s="16">
        <f>'Ref. ACS-5-YR'!R224</f>
        <v>224051</v>
      </c>
      <c r="E63" s="55">
        <f>'Ref. ACS-5-YR'!S224</f>
        <v>0.72299999999999998</v>
      </c>
      <c r="F63" s="16">
        <f>'Ref. ACS-5-YR'!AB224</f>
        <v>8986666</v>
      </c>
      <c r="G63" s="55">
        <f>'Ref. ACS-5-YR'!AC224</f>
        <v>0.68600000000000005</v>
      </c>
      <c r="H63" s="273"/>
    </row>
    <row r="64" spans="1:9" x14ac:dyDescent="0.3">
      <c r="A64" s="13" t="s">
        <v>1341</v>
      </c>
      <c r="B64" s="16">
        <f>'Ref. ACS-5-YR'!H225</f>
        <v>344</v>
      </c>
      <c r="C64" s="55">
        <f>'Ref. ACS-5-YR'!I225</f>
        <v>0.12121212121212122</v>
      </c>
      <c r="D64" s="16">
        <f>'Ref. ACS-5-YR'!R225</f>
        <v>72329</v>
      </c>
      <c r="E64" s="55">
        <f>'Ref. ACS-5-YR'!S225</f>
        <v>0.23300000000000001</v>
      </c>
      <c r="F64" s="16">
        <f>'Ref. ACS-5-YR'!AB225</f>
        <v>3209170</v>
      </c>
      <c r="G64" s="55">
        <f>'Ref. ACS-5-YR'!AC225</f>
        <v>0.245</v>
      </c>
      <c r="H64" s="273"/>
      <c r="I64" s="47" t="s">
        <v>1327</v>
      </c>
    </row>
    <row r="65" spans="1:9" x14ac:dyDescent="0.3">
      <c r="A65" s="13" t="s">
        <v>1342</v>
      </c>
      <c r="B65" s="16">
        <f>'Ref. ACS-5-YR'!H226</f>
        <v>419</v>
      </c>
      <c r="C65" s="55">
        <f>'Ref. ACS-5-YR'!I226</f>
        <v>0.14763918252290345</v>
      </c>
      <c r="D65" s="16">
        <f>'Ref. ACS-5-YR'!R226</f>
        <v>49267</v>
      </c>
      <c r="E65" s="55">
        <f>'Ref. ACS-5-YR'!S226</f>
        <v>0.159</v>
      </c>
      <c r="F65" s="16">
        <f>'Ref. ACS-5-YR'!AB226</f>
        <v>2054635</v>
      </c>
      <c r="G65" s="55">
        <f>'Ref. ACS-5-YR'!AC226</f>
        <v>0.157</v>
      </c>
      <c r="H65" s="273"/>
    </row>
    <row r="66" spans="1:9" x14ac:dyDescent="0.3">
      <c r="A66" s="13" t="s">
        <v>1343</v>
      </c>
      <c r="B66" s="16">
        <f>'Ref. ACS-5-YR'!H227</f>
        <v>560</v>
      </c>
      <c r="C66" s="55">
        <f>'Ref. ACS-5-YR'!I227</f>
        <v>0.19732205778717407</v>
      </c>
      <c r="D66" s="16">
        <f>'Ref. ACS-5-YR'!R227</f>
        <v>46419</v>
      </c>
      <c r="E66" s="55">
        <f>'Ref. ACS-5-YR'!S227</f>
        <v>0.15</v>
      </c>
      <c r="F66" s="16">
        <f>'Ref. ACS-5-YR'!AB227</f>
        <v>1945127</v>
      </c>
      <c r="G66" s="55">
        <f>'Ref. ACS-5-YR'!AC227</f>
        <v>0.14799999999999999</v>
      </c>
      <c r="H66" s="273"/>
    </row>
    <row r="67" spans="1:9" x14ac:dyDescent="0.3">
      <c r="A67" s="13" t="s">
        <v>1344</v>
      </c>
      <c r="B67" s="16">
        <f>'Ref. ACS-5-YR'!H228</f>
        <v>337</v>
      </c>
      <c r="C67" s="55">
        <f>'Ref. ACS-5-YR'!I228</f>
        <v>0.11874559548978153</v>
      </c>
      <c r="D67" s="16">
        <f>'Ref. ACS-5-YR'!R228</f>
        <v>29361</v>
      </c>
      <c r="E67" s="55">
        <f>'Ref. ACS-5-YR'!S228</f>
        <v>9.5000000000000001E-2</v>
      </c>
      <c r="F67" s="16">
        <f>'Ref. ACS-5-YR'!AB228</f>
        <v>1006126</v>
      </c>
      <c r="G67" s="55">
        <f>'Ref. ACS-5-YR'!AC228</f>
        <v>7.6999999999999999E-2</v>
      </c>
      <c r="H67" s="273"/>
    </row>
    <row r="68" spans="1:9" x14ac:dyDescent="0.3">
      <c r="A68" s="13" t="s">
        <v>1345</v>
      </c>
      <c r="B68" s="16">
        <f>'Ref. ACS-5-YR'!H229</f>
        <v>336</v>
      </c>
      <c r="C68" s="55">
        <f>'Ref. ACS-5-YR'!I229</f>
        <v>0.11839323467230443</v>
      </c>
      <c r="D68" s="16">
        <f>'Ref. ACS-5-YR'!R229</f>
        <v>14585</v>
      </c>
      <c r="E68" s="55">
        <f>'Ref. ACS-5-YR'!S229</f>
        <v>4.7E-2</v>
      </c>
      <c r="F68" s="16">
        <f>'Ref. ACS-5-YR'!AB229</f>
        <v>433324</v>
      </c>
      <c r="G68" s="55">
        <f>'Ref. ACS-5-YR'!AC229</f>
        <v>3.3000000000000002E-2</v>
      </c>
      <c r="H68" s="273"/>
    </row>
    <row r="69" spans="1:9" x14ac:dyDescent="0.3">
      <c r="A69" s="13" t="s">
        <v>1346</v>
      </c>
      <c r="B69" s="16">
        <f>'Ref. ACS-5-YR'!H230</f>
        <v>412</v>
      </c>
      <c r="C69" s="55">
        <f>'Ref. ACS-5-YR'!I230</f>
        <v>0.14517265680056377</v>
      </c>
      <c r="D69" s="16">
        <f>'Ref. ACS-5-YR'!R230</f>
        <v>12090</v>
      </c>
      <c r="E69" s="55">
        <f>'Ref. ACS-5-YR'!S230</f>
        <v>3.9E-2</v>
      </c>
      <c r="F69" s="16">
        <f>'Ref. ACS-5-YR'!AB230</f>
        <v>338284</v>
      </c>
      <c r="G69" s="55">
        <f>'Ref. ACS-5-YR'!AC230</f>
        <v>2.5999999999999999E-2</v>
      </c>
      <c r="H69" s="273"/>
    </row>
    <row r="70" spans="1:9" x14ac:dyDescent="0.3">
      <c r="A70" s="13" t="s">
        <v>1347</v>
      </c>
      <c r="B70" s="16">
        <f>'Ref. ACS-5-YR'!H231</f>
        <v>430</v>
      </c>
      <c r="C70" s="55">
        <f>'Ref. ACS-5-YR'!I231</f>
        <v>0.15151515151515152</v>
      </c>
      <c r="D70" s="16">
        <f>'Ref. ACS-5-YR'!R231</f>
        <v>86046</v>
      </c>
      <c r="E70" s="55">
        <f>'Ref. ACS-5-YR'!S231</f>
        <v>0.27700000000000002</v>
      </c>
      <c r="F70" s="16">
        <f>'Ref. ACS-5-YR'!AB231</f>
        <v>4116448</v>
      </c>
      <c r="G70" s="55">
        <f>'Ref. ACS-5-YR'!AC231</f>
        <v>0.314</v>
      </c>
      <c r="H70" s="273"/>
    </row>
    <row r="71" spans="1:9" x14ac:dyDescent="0.3">
      <c r="A71" s="13" t="s">
        <v>1348</v>
      </c>
      <c r="B71" s="16">
        <f>'Ref. ACS-5-YR'!H232</f>
        <v>280</v>
      </c>
      <c r="C71" s="55">
        <f>'Ref. ACS-5-YR'!I232</f>
        <v>9.8661028893587036E-2</v>
      </c>
      <c r="D71" s="16">
        <f>'Ref. ACS-5-YR'!R232</f>
        <v>68771</v>
      </c>
      <c r="E71" s="55">
        <f>'Ref. ACS-5-YR'!S232</f>
        <v>0.222</v>
      </c>
      <c r="F71" s="16">
        <f>'Ref. ACS-5-YR'!AB232</f>
        <v>3114819</v>
      </c>
      <c r="G71" s="55">
        <f>'Ref. ACS-5-YR'!AC232</f>
        <v>0.23799999999999999</v>
      </c>
      <c r="H71" s="273"/>
    </row>
    <row r="72" spans="1:9" x14ac:dyDescent="0.3">
      <c r="A72" s="13" t="s">
        <v>1341</v>
      </c>
      <c r="B72" s="16">
        <f>'Ref. ACS-5-YR'!H233</f>
        <v>130</v>
      </c>
      <c r="C72" s="55">
        <f>'Ref. ACS-5-YR'!I233</f>
        <v>4.5806906272022552E-2</v>
      </c>
      <c r="D72" s="16">
        <f>'Ref. ACS-5-YR'!R233</f>
        <v>13537</v>
      </c>
      <c r="E72" s="55">
        <f>'Ref. ACS-5-YR'!S233</f>
        <v>4.3999999999999997E-2</v>
      </c>
      <c r="F72" s="16">
        <f>'Ref. ACS-5-YR'!AB233</f>
        <v>774224</v>
      </c>
      <c r="G72" s="55">
        <f>'Ref. ACS-5-YR'!AC233</f>
        <v>5.8999999999999997E-2</v>
      </c>
      <c r="H72" s="273"/>
    </row>
    <row r="73" spans="1:9" x14ac:dyDescent="0.3">
      <c r="A73" s="13" t="s">
        <v>1342</v>
      </c>
      <c r="B73" s="16">
        <f>'Ref. ACS-5-YR'!H234</f>
        <v>20</v>
      </c>
      <c r="C73" s="55">
        <f>'Ref. ACS-5-YR'!I234</f>
        <v>7.0472163495419312E-3</v>
      </c>
      <c r="D73" s="16">
        <f>'Ref. ACS-5-YR'!R234</f>
        <v>2377</v>
      </c>
      <c r="E73" s="55">
        <f>'Ref. ACS-5-YR'!S234</f>
        <v>8.0000000000000002E-3</v>
      </c>
      <c r="F73" s="16">
        <f>'Ref. ACS-5-YR'!AB234</f>
        <v>135683</v>
      </c>
      <c r="G73" s="55">
        <f>'Ref. ACS-5-YR'!AC234</f>
        <v>0.01</v>
      </c>
      <c r="H73" s="273"/>
    </row>
    <row r="74" spans="1:9" x14ac:dyDescent="0.3">
      <c r="A74" s="13" t="s">
        <v>1343</v>
      </c>
      <c r="B74" s="16">
        <f>'Ref. ACS-5-YR'!H235</f>
        <v>0</v>
      </c>
      <c r="C74" s="55">
        <f>'Ref. ACS-5-YR'!I235</f>
        <v>0</v>
      </c>
      <c r="D74" s="16">
        <f>'Ref. ACS-5-YR'!R235</f>
        <v>961</v>
      </c>
      <c r="E74" s="55">
        <f>'Ref. ACS-5-YR'!S235</f>
        <v>3.0000000000000001E-3</v>
      </c>
      <c r="F74" s="16">
        <f>'Ref. ACS-5-YR'!AB235</f>
        <v>59938</v>
      </c>
      <c r="G74" s="55">
        <f>'Ref. ACS-5-YR'!AC235</f>
        <v>5.0000000000000001E-3</v>
      </c>
      <c r="H74" s="273"/>
    </row>
    <row r="75" spans="1:9" x14ac:dyDescent="0.3">
      <c r="A75" s="13" t="s">
        <v>1344</v>
      </c>
      <c r="B75" s="16">
        <f>'Ref. ACS-5-YR'!H236</f>
        <v>0</v>
      </c>
      <c r="C75" s="55">
        <f>'Ref. ACS-5-YR'!I236</f>
        <v>0</v>
      </c>
      <c r="D75" s="16">
        <f>'Ref. ACS-5-YR'!R236</f>
        <v>286</v>
      </c>
      <c r="E75" s="55">
        <f>'Ref. ACS-5-YR'!S236</f>
        <v>1E-3</v>
      </c>
      <c r="F75" s="16">
        <f>'Ref. ACS-5-YR'!AB236</f>
        <v>19730</v>
      </c>
      <c r="G75" s="55">
        <f>'Ref. ACS-5-YR'!AC236</f>
        <v>2E-3</v>
      </c>
      <c r="H75" s="273"/>
    </row>
    <row r="76" spans="1:9" x14ac:dyDescent="0.3">
      <c r="A76" s="13" t="s">
        <v>1345</v>
      </c>
      <c r="B76" s="16">
        <f>'Ref. ACS-5-YR'!H237</f>
        <v>0</v>
      </c>
      <c r="C76" s="55">
        <f>'Ref. ACS-5-YR'!I237</f>
        <v>0</v>
      </c>
      <c r="D76" s="16">
        <f>'Ref. ACS-5-YR'!R237</f>
        <v>107</v>
      </c>
      <c r="E76" s="55">
        <f>'Ref. ACS-5-YR'!S237</f>
        <v>0</v>
      </c>
      <c r="F76" s="16">
        <f>'Ref. ACS-5-YR'!AB237</f>
        <v>6805</v>
      </c>
      <c r="G76" s="55">
        <f>'Ref. ACS-5-YR'!AC237</f>
        <v>1E-3</v>
      </c>
      <c r="H76" s="273"/>
    </row>
    <row r="77" spans="1:9" x14ac:dyDescent="0.3">
      <c r="A77" s="13" t="s">
        <v>1346</v>
      </c>
      <c r="B77" s="16">
        <f>'Ref. ACS-5-YR'!H238</f>
        <v>0</v>
      </c>
      <c r="C77" s="55">
        <f>'Ref. ACS-5-YR'!I238</f>
        <v>0</v>
      </c>
      <c r="D77" s="16">
        <f>'Ref. ACS-5-YR'!R238</f>
        <v>7</v>
      </c>
      <c r="E77" s="55">
        <f>'Ref. ACS-5-YR'!S238</f>
        <v>0</v>
      </c>
      <c r="F77" s="16">
        <f>'Ref. ACS-5-YR'!AB238</f>
        <v>5249</v>
      </c>
      <c r="G77" s="55">
        <f>'Ref. ACS-5-YR'!AC238</f>
        <v>0</v>
      </c>
      <c r="H77" s="273"/>
    </row>
    <row r="78" spans="1:9" x14ac:dyDescent="0.3">
      <c r="A78" s="47" t="s">
        <v>1349</v>
      </c>
    </row>
    <row r="80" spans="1:9" x14ac:dyDescent="0.3">
      <c r="A80" s="1" t="s">
        <v>1350</v>
      </c>
      <c r="I80" s="61" t="s">
        <v>1351</v>
      </c>
    </row>
    <row r="81" spans="1:9" ht="28.8" x14ac:dyDescent="0.3">
      <c r="A81" s="48" t="s">
        <v>190</v>
      </c>
      <c r="B81" s="60" t="str">
        <f>B3</f>
        <v>City of Mendota</v>
      </c>
      <c r="C81" s="60" t="str">
        <f>B4</f>
        <v>Fresno County</v>
      </c>
      <c r="D81" s="60" t="s">
        <v>191</v>
      </c>
    </row>
    <row r="82" spans="1:9" x14ac:dyDescent="0.3">
      <c r="A82" s="13" t="s">
        <v>198</v>
      </c>
      <c r="B82" s="63">
        <f>'Ref. ACS-5-YR'!H1043</f>
        <v>4.29</v>
      </c>
      <c r="C82" s="63">
        <f>'Ref. ACS-5-YR'!R1043</f>
        <v>3.14</v>
      </c>
      <c r="D82" s="63">
        <f>'Ref. ACS-5-YR'!AB1043</f>
        <v>2.94</v>
      </c>
    </row>
    <row r="83" spans="1:9" x14ac:dyDescent="0.3">
      <c r="A83" s="13" t="s">
        <v>1352</v>
      </c>
      <c r="B83" s="63">
        <f>'Ref. ACS-5-YR'!H1044</f>
        <v>4.68</v>
      </c>
      <c r="C83" s="63">
        <f>'Ref. ACS-5-YR'!R1044</f>
        <v>3.16</v>
      </c>
      <c r="D83" s="63">
        <f>'Ref. ACS-5-YR'!AB1044</f>
        <v>3.01</v>
      </c>
    </row>
    <row r="84" spans="1:9" x14ac:dyDescent="0.3">
      <c r="A84" s="13" t="s">
        <v>1353</v>
      </c>
      <c r="B84" s="63">
        <f>'Ref. ACS-5-YR'!H1045</f>
        <v>3.94</v>
      </c>
      <c r="C84" s="63">
        <f>'Ref. ACS-5-YR'!R1045</f>
        <v>3.12</v>
      </c>
      <c r="D84" s="63">
        <f>'Ref. ACS-5-YR'!AB1045</f>
        <v>2.85</v>
      </c>
    </row>
    <row r="85" spans="1:9" x14ac:dyDescent="0.3">
      <c r="A85" s="47" t="s">
        <v>1354</v>
      </c>
    </row>
    <row r="86" spans="1:9" x14ac:dyDescent="0.3">
      <c r="A86" s="47"/>
    </row>
    <row r="87" spans="1:9" x14ac:dyDescent="0.3">
      <c r="A87" s="1" t="s">
        <v>1355</v>
      </c>
    </row>
    <row r="88" spans="1:9" x14ac:dyDescent="0.3">
      <c r="A88" s="48"/>
      <c r="B88" s="60">
        <v>2010</v>
      </c>
      <c r="C88" s="60">
        <v>2015</v>
      </c>
      <c r="D88" s="60">
        <v>2020</v>
      </c>
    </row>
    <row r="89" spans="1:9" x14ac:dyDescent="0.3">
      <c r="A89" s="13" t="str">
        <f>B3</f>
        <v>City of Mendota</v>
      </c>
      <c r="B89" s="63">
        <f>'Ref. ACS-5-YR'!B1043</f>
        <v>4.0599999999999996</v>
      </c>
      <c r="C89" s="63">
        <f>'Ref. ACS-5-YR'!E1043</f>
        <v>3.91</v>
      </c>
      <c r="D89" s="63">
        <f>'Ref. ACS-5-YR'!H1043</f>
        <v>4.29</v>
      </c>
      <c r="I89"/>
    </row>
    <row r="90" spans="1:9" x14ac:dyDescent="0.3">
      <c r="A90" s="13" t="str">
        <f>B4</f>
        <v>Fresno County</v>
      </c>
      <c r="B90" s="63">
        <f>'Ref. ACS-5-YR'!L1043</f>
        <v>3.14</v>
      </c>
      <c r="C90" s="63">
        <f>'Ref. ACS-5-YR'!O1043</f>
        <v>3.17</v>
      </c>
      <c r="D90" s="63">
        <f>'Ref. ACS-5-YR'!R1043</f>
        <v>3.14</v>
      </c>
    </row>
    <row r="91" spans="1:9" x14ac:dyDescent="0.3">
      <c r="A91" s="13" t="s">
        <v>191</v>
      </c>
      <c r="B91" s="63">
        <f>'Ref. ACS-5-YR'!V1043</f>
        <v>2.89</v>
      </c>
      <c r="C91" s="63">
        <f>'Ref. ACS-5-YR'!Y1043</f>
        <v>2.96</v>
      </c>
      <c r="D91" s="63">
        <f>'Ref. ACS-5-YR'!AB1043</f>
        <v>2.94</v>
      </c>
    </row>
    <row r="92" spans="1:9" x14ac:dyDescent="0.3">
      <c r="A92" s="47" t="s">
        <v>1356</v>
      </c>
    </row>
    <row r="93" spans="1:9" x14ac:dyDescent="0.3">
      <c r="A93" s="47"/>
      <c r="I93" s="26" t="str">
        <f>A92</f>
        <v>Source: U.S. Census Bureau, ACS 06-10, 11-15, 16-20 (5-year Estimates), Table B25010</v>
      </c>
    </row>
    <row r="94" spans="1:9" x14ac:dyDescent="0.3">
      <c r="A94" s="47"/>
    </row>
    <row r="95" spans="1:9" x14ac:dyDescent="0.3">
      <c r="A95" s="1" t="s">
        <v>54</v>
      </c>
      <c r="C95" t="s">
        <v>197</v>
      </c>
      <c r="E95" t="s">
        <v>197</v>
      </c>
      <c r="G95" t="s">
        <v>197</v>
      </c>
      <c r="I95" s="61" t="s">
        <v>1357</v>
      </c>
    </row>
    <row r="96" spans="1:9" ht="28.8" x14ac:dyDescent="0.3">
      <c r="A96" s="48"/>
      <c r="B96" s="60" t="s">
        <v>1358</v>
      </c>
      <c r="C96" s="60" t="s">
        <v>1358</v>
      </c>
      <c r="D96" s="60" t="s">
        <v>1359</v>
      </c>
      <c r="E96" s="60" t="s">
        <v>1359</v>
      </c>
      <c r="F96" s="60" t="s">
        <v>192</v>
      </c>
      <c r="G96" s="60" t="s">
        <v>192</v>
      </c>
    </row>
    <row r="97" spans="1:9" x14ac:dyDescent="0.3">
      <c r="A97" s="69" t="s">
        <v>1360</v>
      </c>
      <c r="B97" s="16">
        <f>'Ref. CHAS'!B24</f>
        <v>600</v>
      </c>
      <c r="C97" s="55">
        <f>B97/$B$101</f>
        <v>0.61855670103092786</v>
      </c>
      <c r="D97" s="16">
        <f>'Ref. CHAS'!C24</f>
        <v>820</v>
      </c>
      <c r="E97" s="55">
        <f>D97/$D$101</f>
        <v>0.4606741573033708</v>
      </c>
      <c r="F97" s="16">
        <f>'Ref. CHAS'!D24</f>
        <v>1420</v>
      </c>
      <c r="G97" s="55">
        <f>F97/$F$101</f>
        <v>0.51636363636363636</v>
      </c>
    </row>
    <row r="98" spans="1:9" x14ac:dyDescent="0.3">
      <c r="A98" s="69" t="s">
        <v>1361</v>
      </c>
      <c r="B98" s="16">
        <f>'Ref. CHAS'!B25</f>
        <v>235</v>
      </c>
      <c r="C98" s="55">
        <f t="shared" ref="C98:C100" si="0">B98/$B$101</f>
        <v>0.2422680412371134</v>
      </c>
      <c r="D98" s="16">
        <f>'Ref. CHAS'!C25</f>
        <v>400</v>
      </c>
      <c r="E98" s="55">
        <f t="shared" ref="E98:E100" si="1">D98/$D$101</f>
        <v>0.2247191011235955</v>
      </c>
      <c r="F98" s="16">
        <f>'Ref. CHAS'!D25</f>
        <v>635</v>
      </c>
      <c r="G98" s="55">
        <f t="shared" ref="G98:G100" si="2">F98/$F$101</f>
        <v>0.2309090909090909</v>
      </c>
    </row>
    <row r="99" spans="1:9" x14ac:dyDescent="0.3">
      <c r="A99" s="69" t="s">
        <v>1362</v>
      </c>
      <c r="B99" s="16">
        <f>'Ref. CHAS'!B26</f>
        <v>135</v>
      </c>
      <c r="C99" s="55">
        <f t="shared" si="0"/>
        <v>0.13917525773195877</v>
      </c>
      <c r="D99" s="16">
        <f>'Ref. CHAS'!C26</f>
        <v>510</v>
      </c>
      <c r="E99" s="55">
        <f t="shared" si="1"/>
        <v>0.28651685393258425</v>
      </c>
      <c r="F99" s="16">
        <f>'Ref. CHAS'!D26</f>
        <v>645</v>
      </c>
      <c r="G99" s="55">
        <f t="shared" si="2"/>
        <v>0.23454545454545456</v>
      </c>
    </row>
    <row r="100" spans="1:9" x14ac:dyDescent="0.3">
      <c r="A100" s="69" t="s">
        <v>1363</v>
      </c>
      <c r="B100" s="16">
        <f>'Ref. CHAS'!B27</f>
        <v>0</v>
      </c>
      <c r="C100" s="55">
        <f t="shared" si="0"/>
        <v>0</v>
      </c>
      <c r="D100" s="16">
        <f>'Ref. CHAS'!C27</f>
        <v>50</v>
      </c>
      <c r="E100" s="55">
        <f t="shared" si="1"/>
        <v>2.8089887640449437E-2</v>
      </c>
      <c r="F100" s="16">
        <f>'Ref. CHAS'!D27</f>
        <v>50</v>
      </c>
      <c r="G100" s="55">
        <f t="shared" si="2"/>
        <v>1.8181818181818181E-2</v>
      </c>
    </row>
    <row r="101" spans="1:9" x14ac:dyDescent="0.3">
      <c r="A101" s="69" t="s">
        <v>192</v>
      </c>
      <c r="B101" s="16">
        <f>SUM(B97:B100)</f>
        <v>970</v>
      </c>
      <c r="C101" s="55"/>
      <c r="D101" s="16">
        <f>SUM(D97:D100)</f>
        <v>1780</v>
      </c>
      <c r="E101" s="55"/>
      <c r="F101" s="16">
        <f>SUM(F97:F100)</f>
        <v>2750</v>
      </c>
      <c r="G101" s="55"/>
    </row>
    <row r="102" spans="1:9" x14ac:dyDescent="0.3">
      <c r="A102" s="47" t="s">
        <v>1364</v>
      </c>
    </row>
    <row r="103" spans="1:9" s="72" customFormat="1" x14ac:dyDescent="0.3">
      <c r="A103" s="372" t="s">
        <v>2488</v>
      </c>
      <c r="B103" s="372"/>
      <c r="C103" s="372"/>
      <c r="D103" s="372"/>
      <c r="E103" s="372"/>
      <c r="F103" s="372"/>
      <c r="G103" s="372"/>
      <c r="H103" s="277"/>
      <c r="I103" s="42"/>
    </row>
    <row r="104" spans="1:9" s="72" customFormat="1" x14ac:dyDescent="0.3">
      <c r="A104" s="96"/>
      <c r="B104" s="96"/>
      <c r="C104" s="96"/>
      <c r="D104" s="96"/>
      <c r="E104" s="96"/>
      <c r="F104" s="96"/>
      <c r="G104" s="96"/>
      <c r="H104" s="277"/>
      <c r="I104" s="42"/>
    </row>
    <row r="105" spans="1:9" s="72" customFormat="1" x14ac:dyDescent="0.3">
      <c r="A105" s="1" t="s">
        <v>1365</v>
      </c>
      <c r="B105"/>
      <c r="C105" t="s">
        <v>197</v>
      </c>
      <c r="D105"/>
      <c r="E105" t="s">
        <v>197</v>
      </c>
      <c r="F105"/>
      <c r="G105" t="s">
        <v>197</v>
      </c>
      <c r="H105" s="277"/>
      <c r="I105" s="42"/>
    </row>
    <row r="106" spans="1:9" s="72" customFormat="1" ht="28.8" x14ac:dyDescent="0.3">
      <c r="A106" s="48"/>
      <c r="B106" s="60" t="s">
        <v>1358</v>
      </c>
      <c r="C106" s="60" t="s">
        <v>1358</v>
      </c>
      <c r="D106" s="60" t="s">
        <v>1359</v>
      </c>
      <c r="E106" s="60" t="s">
        <v>1359</v>
      </c>
      <c r="F106" s="60" t="s">
        <v>192</v>
      </c>
      <c r="G106" s="60" t="s">
        <v>192</v>
      </c>
      <c r="H106" s="277"/>
      <c r="I106" s="42"/>
    </row>
    <row r="107" spans="1:9" s="72" customFormat="1" x14ac:dyDescent="0.3">
      <c r="A107" s="69" t="s">
        <v>1366</v>
      </c>
      <c r="B107" s="16">
        <f>SUM('Ref. CHAS'!B71:B73)</f>
        <v>320</v>
      </c>
      <c r="C107" s="55">
        <f>B107/B109</f>
        <v>0.68085106382978722</v>
      </c>
      <c r="D107" s="16">
        <f>SUM('Ref. CHAS'!B63:B65)</f>
        <v>910</v>
      </c>
      <c r="E107" s="55">
        <f>D107/D109</f>
        <v>0.58520900321543412</v>
      </c>
      <c r="F107" s="16">
        <f>SUM('Ref. CHAS'!B55:B57)</f>
        <v>1225</v>
      </c>
      <c r="G107" s="55">
        <f>F107/F109</f>
        <v>0.60493827160493829</v>
      </c>
      <c r="H107" s="277"/>
      <c r="I107" s="42"/>
    </row>
    <row r="108" spans="1:9" s="72" customFormat="1" x14ac:dyDescent="0.3">
      <c r="A108" s="69" t="s">
        <v>1362</v>
      </c>
      <c r="B108" s="16">
        <f>SUM('Ref. CHAS'!C71:C73)</f>
        <v>135</v>
      </c>
      <c r="C108" s="55">
        <f>B108/B109</f>
        <v>0.28723404255319152</v>
      </c>
      <c r="D108" s="16">
        <f>SUM('Ref. CHAS'!C63:C65)</f>
        <v>510</v>
      </c>
      <c r="E108" s="55">
        <f>D108/D109</f>
        <v>0.32797427652733119</v>
      </c>
      <c r="F108" s="16">
        <f>SUM('Ref. CHAS'!C55:C57)</f>
        <v>645</v>
      </c>
      <c r="G108" s="55">
        <f>F108/F109</f>
        <v>0.31851851851851853</v>
      </c>
      <c r="H108" s="277"/>
      <c r="I108" s="42"/>
    </row>
    <row r="109" spans="1:9" s="72" customFormat="1" x14ac:dyDescent="0.3">
      <c r="A109" s="69" t="s">
        <v>1367</v>
      </c>
      <c r="B109" s="16">
        <f>SUM('Ref. CHAS'!D71:D73)</f>
        <v>470</v>
      </c>
      <c r="C109" s="55"/>
      <c r="D109" s="16">
        <f>SUM('Ref. CHAS'!D63:D65)</f>
        <v>1555</v>
      </c>
      <c r="E109" s="55"/>
      <c r="F109" s="16">
        <f>SUM('Ref. CHAS'!D55:D57)</f>
        <v>2025</v>
      </c>
      <c r="G109" s="55"/>
      <c r="H109" s="277"/>
      <c r="I109" s="42"/>
    </row>
    <row r="110" spans="1:9" s="72" customFormat="1" x14ac:dyDescent="0.3">
      <c r="A110" s="47" t="s">
        <v>1364</v>
      </c>
      <c r="B110"/>
      <c r="C110"/>
      <c r="D110"/>
      <c r="E110"/>
      <c r="F110"/>
      <c r="G110"/>
      <c r="H110" s="277"/>
      <c r="I110" s="42"/>
    </row>
    <row r="111" spans="1:9" s="72" customFormat="1" x14ac:dyDescent="0.3">
      <c r="A111" s="372" t="s">
        <v>2488</v>
      </c>
      <c r="B111" s="372"/>
      <c r="C111" s="372"/>
      <c r="D111" s="372"/>
      <c r="E111" s="372"/>
      <c r="F111" s="372"/>
      <c r="G111" s="372"/>
      <c r="H111" s="277"/>
      <c r="I111" s="42"/>
    </row>
    <row r="112" spans="1:9" s="72" customFormat="1" x14ac:dyDescent="0.3">
      <c r="A112" s="96"/>
      <c r="B112" s="96"/>
      <c r="C112" s="96"/>
      <c r="D112" s="96"/>
      <c r="E112" s="96"/>
      <c r="F112" s="96"/>
      <c r="G112" s="96"/>
      <c r="H112" s="277"/>
      <c r="I112" s="42"/>
    </row>
    <row r="113" spans="1:9" s="72" customFormat="1" x14ac:dyDescent="0.3">
      <c r="A113" s="1" t="s">
        <v>1368</v>
      </c>
      <c r="B113"/>
      <c r="C113"/>
      <c r="D113"/>
      <c r="E113"/>
      <c r="F113"/>
      <c r="G113"/>
      <c r="H113" s="277"/>
      <c r="I113" s="47" t="s">
        <v>1364</v>
      </c>
    </row>
    <row r="114" spans="1:9" s="72" customFormat="1" ht="28.8" x14ac:dyDescent="0.3">
      <c r="A114" s="48"/>
      <c r="B114" s="60" t="s">
        <v>1358</v>
      </c>
      <c r="C114" s="60" t="s">
        <v>197</v>
      </c>
      <c r="D114" s="60" t="s">
        <v>1359</v>
      </c>
      <c r="E114" s="60" t="s">
        <v>197</v>
      </c>
      <c r="F114" s="60" t="s">
        <v>192</v>
      </c>
      <c r="H114" s="278"/>
      <c r="I114" s="42"/>
    </row>
    <row r="115" spans="1:9" s="72" customFormat="1" x14ac:dyDescent="0.3">
      <c r="A115" s="69" t="s">
        <v>1369</v>
      </c>
      <c r="B115" s="16">
        <f>'Ref. CHAS'!B6</f>
        <v>100</v>
      </c>
      <c r="C115" s="55">
        <f>B115/F115</f>
        <v>0.15384615384615385</v>
      </c>
      <c r="D115" s="16">
        <f>'Ref. CHAS'!C6</f>
        <v>550</v>
      </c>
      <c r="E115" s="55">
        <f>D115/F115</f>
        <v>0.84615384615384615</v>
      </c>
      <c r="F115" s="16">
        <f>'Ref. CHAS'!D6</f>
        <v>650</v>
      </c>
      <c r="H115" s="278"/>
      <c r="I115" s="61" t="s">
        <v>56</v>
      </c>
    </row>
    <row r="116" spans="1:9" s="72" customFormat="1" x14ac:dyDescent="0.3">
      <c r="A116" s="47" t="s">
        <v>1364</v>
      </c>
      <c r="B116"/>
      <c r="C116"/>
      <c r="D116"/>
      <c r="E116"/>
      <c r="F116"/>
      <c r="G116"/>
      <c r="H116" s="277"/>
      <c r="I116" s="42"/>
    </row>
    <row r="117" spans="1:9" s="72" customFormat="1" x14ac:dyDescent="0.3">
      <c r="A117" s="96"/>
      <c r="B117" s="96"/>
      <c r="C117" s="96"/>
      <c r="D117" s="96"/>
      <c r="E117" s="96"/>
      <c r="F117" s="96"/>
      <c r="G117" s="96"/>
      <c r="H117" s="277"/>
      <c r="I117" s="42"/>
    </row>
    <row r="118" spans="1:9" ht="14.4" customHeight="1" x14ac:dyDescent="0.3">
      <c r="A118" s="1" t="s">
        <v>59</v>
      </c>
    </row>
    <row r="119" spans="1:9" ht="28.8" x14ac:dyDescent="0.3">
      <c r="A119" s="48"/>
      <c r="B119" s="60" t="s">
        <v>1358</v>
      </c>
      <c r="C119" s="60" t="s">
        <v>197</v>
      </c>
      <c r="D119" s="60" t="s">
        <v>1359</v>
      </c>
      <c r="E119" s="60" t="s">
        <v>197</v>
      </c>
      <c r="F119" s="60" t="s">
        <v>192</v>
      </c>
      <c r="G119" s="60" t="s">
        <v>197</v>
      </c>
    </row>
    <row r="120" spans="1:9" x14ac:dyDescent="0.3">
      <c r="A120" s="69" t="s">
        <v>1366</v>
      </c>
      <c r="B120" s="16">
        <f>'Ref. CHAS'!B71</f>
        <v>65</v>
      </c>
      <c r="C120" s="55">
        <f>B120/B122</f>
        <v>0.65</v>
      </c>
      <c r="D120" s="16">
        <f>'Ref. CHAS'!B63</f>
        <v>390</v>
      </c>
      <c r="E120" s="55">
        <f>D120/D122</f>
        <v>0.70909090909090911</v>
      </c>
      <c r="F120" s="16">
        <f>'Ref. CHAS'!B55</f>
        <v>460</v>
      </c>
      <c r="G120" s="55">
        <f>F120/F122</f>
        <v>0.70769230769230773</v>
      </c>
    </row>
    <row r="121" spans="1:9" x14ac:dyDescent="0.3">
      <c r="A121" s="69" t="s">
        <v>1362</v>
      </c>
      <c r="B121" s="16">
        <f>'Ref. CHAS'!C71</f>
        <v>40</v>
      </c>
      <c r="C121" s="55">
        <f>B121/B122</f>
        <v>0.4</v>
      </c>
      <c r="D121" s="16">
        <f>'Ref. CHAS'!C63</f>
        <v>335</v>
      </c>
      <c r="E121" s="55">
        <f>D121/D122</f>
        <v>0.60909090909090913</v>
      </c>
      <c r="F121" s="16">
        <f>'Ref. CHAS'!C55</f>
        <v>380</v>
      </c>
      <c r="G121" s="55">
        <f>F121/F122</f>
        <v>0.58461538461538465</v>
      </c>
    </row>
    <row r="122" spans="1:9" x14ac:dyDescent="0.3">
      <c r="A122" s="69" t="s">
        <v>1370</v>
      </c>
      <c r="B122" s="16">
        <f>'Ref. CHAS'!D71</f>
        <v>100</v>
      </c>
      <c r="C122" s="55"/>
      <c r="D122" s="16">
        <f>'Ref. CHAS'!D63</f>
        <v>550</v>
      </c>
      <c r="E122" s="55"/>
      <c r="F122" s="16">
        <f>'Ref. CHAS'!D55</f>
        <v>650</v>
      </c>
      <c r="G122" s="55"/>
    </row>
    <row r="123" spans="1:9" x14ac:dyDescent="0.3">
      <c r="A123" s="47" t="s">
        <v>1364</v>
      </c>
    </row>
    <row r="124" spans="1:9" s="72" customFormat="1" x14ac:dyDescent="0.3">
      <c r="A124" s="372" t="s">
        <v>2488</v>
      </c>
      <c r="B124" s="372"/>
      <c r="C124" s="372"/>
      <c r="D124" s="372"/>
      <c r="E124" s="372"/>
      <c r="F124" s="372"/>
      <c r="G124" s="372"/>
      <c r="H124" s="277"/>
      <c r="I124" s="42"/>
    </row>
    <row r="125" spans="1:9" s="72" customFormat="1" x14ac:dyDescent="0.3">
      <c r="A125" s="96"/>
      <c r="B125" s="96"/>
      <c r="C125" s="96"/>
      <c r="D125" s="96"/>
      <c r="E125" s="96"/>
      <c r="F125" s="96"/>
      <c r="G125" s="96"/>
      <c r="H125" s="277"/>
      <c r="I125" s="42"/>
    </row>
    <row r="126" spans="1:9" s="72" customFormat="1" x14ac:dyDescent="0.3">
      <c r="A126" s="1" t="s">
        <v>1371</v>
      </c>
      <c r="B126"/>
      <c r="C126"/>
      <c r="D126"/>
      <c r="E126"/>
      <c r="F126"/>
      <c r="G126"/>
      <c r="H126" s="277"/>
      <c r="I126" s="42"/>
    </row>
    <row r="127" spans="1:9" s="72" customFormat="1" ht="28.8" x14ac:dyDescent="0.3">
      <c r="A127" s="48"/>
      <c r="B127" s="60" t="s">
        <v>1358</v>
      </c>
      <c r="C127" s="60" t="s">
        <v>197</v>
      </c>
      <c r="D127" s="60" t="s">
        <v>1359</v>
      </c>
      <c r="E127" s="60" t="s">
        <v>197</v>
      </c>
      <c r="F127" s="60" t="s">
        <v>192</v>
      </c>
      <c r="G127" s="60" t="s">
        <v>197</v>
      </c>
      <c r="H127" s="277"/>
      <c r="I127" s="42"/>
    </row>
    <row r="128" spans="1:9" s="72" customFormat="1" x14ac:dyDescent="0.3">
      <c r="A128" s="13" t="s">
        <v>1372</v>
      </c>
      <c r="B128" s="16">
        <f>'Ref. CHAS'!B47</f>
        <v>65</v>
      </c>
      <c r="C128" s="55">
        <f>B128/B130</f>
        <v>0.65</v>
      </c>
      <c r="D128" s="16">
        <f>'Ref. CHAS'!B39</f>
        <v>420</v>
      </c>
      <c r="E128" s="55">
        <f>D128/D130</f>
        <v>0.76363636363636367</v>
      </c>
      <c r="F128" s="16">
        <f>'Ref. CHAS'!B31</f>
        <v>485</v>
      </c>
      <c r="G128" s="55">
        <f>F128/F130</f>
        <v>0.74615384615384617</v>
      </c>
      <c r="H128" s="277"/>
      <c r="I128" s="42"/>
    </row>
    <row r="129" spans="1:9" s="72" customFormat="1" x14ac:dyDescent="0.3">
      <c r="A129" s="13" t="s">
        <v>1373</v>
      </c>
      <c r="B129" s="16">
        <f>'Ref. CHAS'!C47</f>
        <v>35</v>
      </c>
      <c r="C129" s="55">
        <f>B129/B130</f>
        <v>0.35</v>
      </c>
      <c r="D129" s="16">
        <f>'Ref. CHAS'!C39</f>
        <v>130</v>
      </c>
      <c r="E129" s="55">
        <f>D129/D130</f>
        <v>0.23636363636363636</v>
      </c>
      <c r="F129" s="16">
        <f>'Ref. CHAS'!C31</f>
        <v>165</v>
      </c>
      <c r="G129" s="55">
        <f>F129/F130</f>
        <v>0.25384615384615383</v>
      </c>
      <c r="H129" s="277"/>
      <c r="I129" s="42"/>
    </row>
    <row r="130" spans="1:9" s="72" customFormat="1" x14ac:dyDescent="0.3">
      <c r="A130" s="13" t="s">
        <v>192</v>
      </c>
      <c r="B130" s="16">
        <f>'Ref. CHAS'!D47</f>
        <v>100</v>
      </c>
      <c r="C130" s="55"/>
      <c r="D130" s="16">
        <f>'Ref. CHAS'!D39</f>
        <v>550</v>
      </c>
      <c r="E130" s="55"/>
      <c r="F130" s="16">
        <f>'Ref. CHAS'!D31</f>
        <v>650</v>
      </c>
      <c r="G130" s="55"/>
      <c r="H130" s="277"/>
      <c r="I130" s="42"/>
    </row>
    <row r="131" spans="1:9" s="72" customFormat="1" x14ac:dyDescent="0.3">
      <c r="A131" s="47" t="s">
        <v>1364</v>
      </c>
      <c r="B131"/>
      <c r="C131"/>
      <c r="D131"/>
      <c r="E131"/>
      <c r="F131"/>
      <c r="G131"/>
      <c r="H131" s="277"/>
      <c r="I131" s="42"/>
    </row>
    <row r="132" spans="1:9" s="72" customFormat="1" x14ac:dyDescent="0.3">
      <c r="A132" s="96"/>
      <c r="B132" s="96"/>
      <c r="C132" s="96"/>
      <c r="D132" s="96"/>
      <c r="E132" s="96"/>
      <c r="F132" s="96"/>
      <c r="G132" s="96"/>
      <c r="H132" s="277"/>
      <c r="I132" s="47" t="s">
        <v>1364</v>
      </c>
    </row>
    <row r="133" spans="1:9" x14ac:dyDescent="0.3">
      <c r="A133" s="47"/>
    </row>
    <row r="134" spans="1:9" x14ac:dyDescent="0.3">
      <c r="A134" s="1" t="s">
        <v>1374</v>
      </c>
      <c r="I134" s="61" t="s">
        <v>1375</v>
      </c>
    </row>
    <row r="135" spans="1:9" ht="28.2" customHeight="1" x14ac:dyDescent="0.3">
      <c r="A135" s="48" t="s">
        <v>190</v>
      </c>
      <c r="B135" s="60" t="str">
        <f>B3</f>
        <v>City of Mendota</v>
      </c>
      <c r="C135" s="60" t="s">
        <v>197</v>
      </c>
      <c r="D135" s="60" t="str">
        <f>B4</f>
        <v>Fresno County</v>
      </c>
      <c r="E135" s="60" t="s">
        <v>197</v>
      </c>
      <c r="F135" s="60" t="s">
        <v>191</v>
      </c>
      <c r="G135" s="60" t="s">
        <v>197</v>
      </c>
      <c r="H135" s="272"/>
    </row>
    <row r="136" spans="1:9" x14ac:dyDescent="0.3">
      <c r="A136" s="13" t="s">
        <v>198</v>
      </c>
      <c r="B136" s="16">
        <f>'Ref. ACS-5-YR'!H848</f>
        <v>2838</v>
      </c>
      <c r="C136" s="55"/>
      <c r="D136" s="16">
        <f>'Ref. ACS-5-YR'!R848</f>
        <v>310097</v>
      </c>
      <c r="E136" s="55"/>
      <c r="F136" s="16">
        <f>'Ref. ACS-5-YR'!AB848</f>
        <v>13103114</v>
      </c>
      <c r="G136" s="55"/>
      <c r="H136" s="273"/>
    </row>
    <row r="137" spans="1:9" hidden="1" x14ac:dyDescent="0.3">
      <c r="A137" s="13" t="s">
        <v>1376</v>
      </c>
      <c r="B137" s="16">
        <f>'Ref. ACS-5-YR'!H849</f>
        <v>121</v>
      </c>
      <c r="C137" s="55">
        <v>4.7673832468495179E-2</v>
      </c>
      <c r="D137" s="16">
        <f>'Ref. ACS-5-YR'!R849</f>
        <v>11445</v>
      </c>
      <c r="E137" s="55">
        <v>3.7150948666151359E-2</v>
      </c>
      <c r="F137" s="16">
        <f>'Ref. ACS-5-YR'!AB849</f>
        <v>359552</v>
      </c>
      <c r="G137" s="55">
        <v>2.8565348176739114E-2</v>
      </c>
      <c r="H137" s="273"/>
    </row>
    <row r="138" spans="1:9" hidden="1" x14ac:dyDescent="0.3">
      <c r="A138" s="13" t="s">
        <v>1377</v>
      </c>
      <c r="B138" s="16">
        <f>'Ref. ACS-5-YR'!H850</f>
        <v>24</v>
      </c>
      <c r="C138" s="55">
        <v>7.5908080059303188E-3</v>
      </c>
      <c r="D138" s="16">
        <f>'Ref. ACS-5-YR'!R850</f>
        <v>1574</v>
      </c>
      <c r="E138" s="55">
        <v>5.7744896169610203E-3</v>
      </c>
      <c r="F138" s="16">
        <f>'Ref. ACS-5-YR'!AB850</f>
        <v>54257</v>
      </c>
      <c r="G138" s="55">
        <v>4.593819230610599E-3</v>
      </c>
      <c r="H138" s="273"/>
    </row>
    <row r="139" spans="1:9" hidden="1" x14ac:dyDescent="0.3">
      <c r="A139" s="13" t="s">
        <v>1378</v>
      </c>
      <c r="B139" s="16">
        <f>'Ref. ACS-5-YR'!H851</f>
        <v>24</v>
      </c>
      <c r="C139" s="55">
        <v>3.6827279466271311E-3</v>
      </c>
      <c r="D139" s="16">
        <f>'Ref. ACS-5-YR'!R851</f>
        <v>907</v>
      </c>
      <c r="E139" s="55">
        <v>2.8710060862730835E-3</v>
      </c>
      <c r="F139" s="16">
        <f>'Ref. ACS-5-YR'!AB851</f>
        <v>19701</v>
      </c>
      <c r="G139" s="55">
        <v>1.7038904297106484E-3</v>
      </c>
      <c r="H139" s="273"/>
    </row>
    <row r="140" spans="1:9" hidden="1" x14ac:dyDescent="0.3">
      <c r="A140" s="13" t="s">
        <v>1379</v>
      </c>
      <c r="B140" s="16">
        <f>'Ref. ACS-5-YR'!H852</f>
        <v>0</v>
      </c>
      <c r="C140" s="55">
        <v>5.3965900667160864E-3</v>
      </c>
      <c r="D140" s="16">
        <f>'Ref. ACS-5-YR'!R852</f>
        <v>1123</v>
      </c>
      <c r="E140" s="55">
        <v>3.88755009645801E-3</v>
      </c>
      <c r="F140" s="16">
        <f>'Ref. ACS-5-YR'!AB852</f>
        <v>18723</v>
      </c>
      <c r="G140" s="55">
        <v>1.6447839993449995E-3</v>
      </c>
      <c r="H140" s="273"/>
    </row>
    <row r="141" spans="1:9" hidden="1" x14ac:dyDescent="0.3">
      <c r="A141" s="13" t="s">
        <v>1380</v>
      </c>
      <c r="B141" s="16">
        <f>'Ref. ACS-5-YR'!H853</f>
        <v>19</v>
      </c>
      <c r="C141" s="55">
        <v>5.1060044477390662E-3</v>
      </c>
      <c r="D141" s="16">
        <f>'Ref. ACS-5-YR'!R853</f>
        <v>1311</v>
      </c>
      <c r="E141" s="55">
        <v>4.1830948406331803E-3</v>
      </c>
      <c r="F141" s="16">
        <f>'Ref. ACS-5-YR'!AB853</f>
        <v>21780</v>
      </c>
      <c r="G141" s="55">
        <v>1.8241731654352956E-3</v>
      </c>
      <c r="H141" s="273"/>
    </row>
    <row r="142" spans="1:9" hidden="1" x14ac:dyDescent="0.3">
      <c r="A142" s="13" t="s">
        <v>1381</v>
      </c>
      <c r="B142" s="16">
        <f>'Ref. ACS-5-YR'!H854</f>
        <v>0</v>
      </c>
      <c r="C142" s="55">
        <v>3.6649369903632321E-3</v>
      </c>
      <c r="D142" s="16">
        <f>'Ref. ACS-5-YR'!R854</f>
        <v>813</v>
      </c>
      <c r="E142" s="55">
        <v>2.6046910420712815E-3</v>
      </c>
      <c r="F142" s="16">
        <f>'Ref. ACS-5-YR'!AB854</f>
        <v>21246</v>
      </c>
      <c r="G142" s="55">
        <v>1.7190695129952118E-3</v>
      </c>
      <c r="H142" s="273"/>
    </row>
    <row r="143" spans="1:9" hidden="1" x14ac:dyDescent="0.3">
      <c r="A143" s="13" t="s">
        <v>1382</v>
      </c>
      <c r="B143" s="16">
        <f>'Ref. ACS-5-YR'!H855</f>
        <v>0</v>
      </c>
      <c r="C143" s="55">
        <v>3.9436619718309857E-3</v>
      </c>
      <c r="D143" s="16">
        <f>'Ref. ACS-5-YR'!R855</f>
        <v>832</v>
      </c>
      <c r="E143" s="55">
        <v>3.1275778971504289E-3</v>
      </c>
      <c r="F143" s="16">
        <f>'Ref. ACS-5-YR'!AB855</f>
        <v>21150</v>
      </c>
      <c r="G143" s="55">
        <v>1.7517275406680607E-3</v>
      </c>
      <c r="H143" s="273"/>
    </row>
    <row r="144" spans="1:9" hidden="1" x14ac:dyDescent="0.3">
      <c r="A144" s="13" t="s">
        <v>1383</v>
      </c>
      <c r="B144" s="16">
        <f>'Ref. ACS-5-YR'!H856</f>
        <v>0</v>
      </c>
      <c r="C144" s="55">
        <v>2.206078576723499E-3</v>
      </c>
      <c r="D144" s="16">
        <f>'Ref. ACS-5-YR'!R856</f>
        <v>505</v>
      </c>
      <c r="E144" s="55">
        <v>1.8771962871785544E-3</v>
      </c>
      <c r="F144" s="16">
        <f>'Ref. ACS-5-YR'!AB856</f>
        <v>18539</v>
      </c>
      <c r="G144" s="55">
        <v>1.5208214858543976E-3</v>
      </c>
      <c r="H144" s="273"/>
    </row>
    <row r="145" spans="1:8" hidden="1" x14ac:dyDescent="0.3">
      <c r="A145" s="13" t="s">
        <v>1384</v>
      </c>
      <c r="B145" s="16">
        <f>'Ref. ACS-5-YR'!H857</f>
        <v>0</v>
      </c>
      <c r="C145" s="55">
        <v>2.8880652335063011E-3</v>
      </c>
      <c r="D145" s="16">
        <f>'Ref. ACS-5-YR'!R857</f>
        <v>777</v>
      </c>
      <c r="E145" s="55">
        <v>2.3123940423375967E-3</v>
      </c>
      <c r="F145" s="16">
        <f>'Ref. ACS-5-YR'!AB857</f>
        <v>18777</v>
      </c>
      <c r="G145" s="55">
        <v>1.5122353377338366E-3</v>
      </c>
      <c r="H145" s="273"/>
    </row>
    <row r="146" spans="1:8" hidden="1" x14ac:dyDescent="0.3">
      <c r="A146" s="13" t="s">
        <v>1385</v>
      </c>
      <c r="B146" s="16">
        <f>'Ref. ACS-5-YR'!H858</f>
        <v>54</v>
      </c>
      <c r="C146" s="55">
        <v>1.6723498888065234E-3</v>
      </c>
      <c r="D146" s="16">
        <f>'Ref. ACS-5-YR'!R858</f>
        <v>705</v>
      </c>
      <c r="E146" s="55">
        <v>1.5037056764077349E-3</v>
      </c>
      <c r="F146" s="16">
        <f>'Ref. ACS-5-YR'!AB858</f>
        <v>16116</v>
      </c>
      <c r="G146" s="55">
        <v>1.244684829334207E-3</v>
      </c>
      <c r="H146" s="273"/>
    </row>
    <row r="147" spans="1:8" hidden="1" x14ac:dyDescent="0.3">
      <c r="A147" s="13" t="s">
        <v>1386</v>
      </c>
      <c r="B147" s="16">
        <f>'Ref. ACS-5-YR'!H859</f>
        <v>0</v>
      </c>
      <c r="C147" s="55">
        <v>3.6649369903632321E-3</v>
      </c>
      <c r="D147" s="16">
        <f>'Ref. ACS-5-YR'!R859</f>
        <v>631</v>
      </c>
      <c r="E147" s="55">
        <v>2.4098263755821582E-3</v>
      </c>
      <c r="F147" s="16">
        <f>'Ref. ACS-5-YR'!AB859</f>
        <v>29732</v>
      </c>
      <c r="G147" s="55">
        <v>2.3674770201711618E-3</v>
      </c>
      <c r="H147" s="273"/>
    </row>
    <row r="148" spans="1:8" hidden="1" x14ac:dyDescent="0.3">
      <c r="A148" s="13" t="s">
        <v>1387</v>
      </c>
      <c r="B148" s="16">
        <f>'Ref. ACS-5-YR'!H860</f>
        <v>0</v>
      </c>
      <c r="C148" s="55">
        <v>3.5819125277983693E-3</v>
      </c>
      <c r="D148" s="16">
        <f>'Ref. ACS-5-YR'!R860</f>
        <v>1109</v>
      </c>
      <c r="E148" s="55">
        <v>2.8839970640390251E-3</v>
      </c>
      <c r="F148" s="16">
        <f>'Ref. ACS-5-YR'!AB860</f>
        <v>34492</v>
      </c>
      <c r="G148" s="55">
        <v>2.5556056584556002E-3</v>
      </c>
      <c r="H148" s="273"/>
    </row>
    <row r="149" spans="1:8" hidden="1" x14ac:dyDescent="0.3">
      <c r="A149" s="13" t="s">
        <v>1388</v>
      </c>
      <c r="B149" s="16">
        <f>'Ref. ACS-5-YR'!H861</f>
        <v>0</v>
      </c>
      <c r="C149" s="55">
        <v>1.8977020014825797E-3</v>
      </c>
      <c r="D149" s="16">
        <f>'Ref. ACS-5-YR'!R861</f>
        <v>657</v>
      </c>
      <c r="E149" s="55">
        <v>1.8771962871785544E-3</v>
      </c>
      <c r="F149" s="16">
        <f>'Ref. ACS-5-YR'!AB861</f>
        <v>35106</v>
      </c>
      <c r="G149" s="55">
        <v>2.6554962923939149E-3</v>
      </c>
      <c r="H149" s="273"/>
    </row>
    <row r="150" spans="1:8" hidden="1" x14ac:dyDescent="0.3">
      <c r="A150" s="13" t="s">
        <v>1389</v>
      </c>
      <c r="B150" s="16">
        <f>'Ref. ACS-5-YR'!H862</f>
        <v>0</v>
      </c>
      <c r="C150" s="55">
        <v>1.3402520385470719E-3</v>
      </c>
      <c r="D150" s="16">
        <f>'Ref. ACS-5-YR'!R862</f>
        <v>246</v>
      </c>
      <c r="E150" s="55">
        <v>9.8406656577007274E-4</v>
      </c>
      <c r="F150" s="16">
        <f>'Ref. ACS-5-YR'!AB862</f>
        <v>19282</v>
      </c>
      <c r="G150" s="55">
        <v>1.3957857038487255E-3</v>
      </c>
      <c r="H150" s="273"/>
    </row>
    <row r="151" spans="1:8" hidden="1" x14ac:dyDescent="0.3">
      <c r="A151" s="13" t="s">
        <v>1390</v>
      </c>
      <c r="B151" s="16">
        <f>'Ref. ACS-5-YR'!H863</f>
        <v>0</v>
      </c>
      <c r="C151" s="55">
        <v>2.9651593773165309E-4</v>
      </c>
      <c r="D151" s="16">
        <f>'Ref. ACS-5-YR'!R863</f>
        <v>66</v>
      </c>
      <c r="E151" s="55">
        <v>3.5725188856339273E-4</v>
      </c>
      <c r="F151" s="16">
        <f>'Ref. ACS-5-YR'!AB863</f>
        <v>11093</v>
      </c>
      <c r="G151" s="55">
        <v>7.3380901616081735E-4</v>
      </c>
      <c r="H151" s="273"/>
    </row>
    <row r="152" spans="1:8" hidden="1" x14ac:dyDescent="0.3">
      <c r="A152" s="13" t="s">
        <v>1391</v>
      </c>
      <c r="B152" s="16">
        <f>'Ref. ACS-5-YR'!H864</f>
        <v>0</v>
      </c>
      <c r="C152" s="55">
        <v>4.4477390659747963E-4</v>
      </c>
      <c r="D152" s="16">
        <f>'Ref. ACS-5-YR'!R864</f>
        <v>81</v>
      </c>
      <c r="E152" s="55">
        <v>3.052879774996265E-4</v>
      </c>
      <c r="F152" s="16">
        <f>'Ref. ACS-5-YR'!AB864</f>
        <v>10009</v>
      </c>
      <c r="G152" s="55">
        <v>7.1456684492634539E-4</v>
      </c>
      <c r="H152" s="273"/>
    </row>
    <row r="153" spans="1:8" hidden="1" x14ac:dyDescent="0.3">
      <c r="A153" s="13" t="s">
        <v>1392</v>
      </c>
      <c r="B153" s="16">
        <f>'Ref. ACS-5-YR'!H865</f>
        <v>0</v>
      </c>
      <c r="C153" s="55">
        <v>2.9651593773165309E-4</v>
      </c>
      <c r="D153" s="16">
        <f>'Ref. ACS-5-YR'!R865</f>
        <v>108</v>
      </c>
      <c r="E153" s="55">
        <v>1.9161692204763792E-4</v>
      </c>
      <c r="F153" s="16">
        <f>'Ref. ACS-5-YR'!AB865</f>
        <v>9549</v>
      </c>
      <c r="G153" s="55">
        <v>6.2740210909529139E-4</v>
      </c>
      <c r="H153" s="273"/>
    </row>
    <row r="154" spans="1:8" hidden="1" x14ac:dyDescent="0.3">
      <c r="A154" s="13" t="s">
        <v>1393</v>
      </c>
      <c r="B154" s="16">
        <f>'Ref. ACS-5-YR'!H866</f>
        <v>1163</v>
      </c>
      <c r="C154" s="55">
        <v>0.3941349147516679</v>
      </c>
      <c r="D154" s="16">
        <f>'Ref. ACS-5-YR'!R866</f>
        <v>115902</v>
      </c>
      <c r="E154" s="55">
        <v>0.37070404604002521</v>
      </c>
      <c r="F154" s="16">
        <f>'Ref. ACS-5-YR'!AB866</f>
        <v>4474488</v>
      </c>
      <c r="G154" s="55">
        <v>0.34205335892414335</v>
      </c>
      <c r="H154" s="273"/>
    </row>
    <row r="155" spans="1:8" hidden="1" x14ac:dyDescent="0.3">
      <c r="A155" s="13" t="s">
        <v>1377</v>
      </c>
      <c r="B155" s="16">
        <f>'Ref. ACS-5-YR'!H867</f>
        <v>51</v>
      </c>
      <c r="C155" s="55">
        <v>3.0558932542624165E-2</v>
      </c>
      <c r="D155" s="16">
        <f>'Ref. ACS-5-YR'!R867</f>
        <v>7338</v>
      </c>
      <c r="E155" s="55">
        <v>2.5199249121485127E-2</v>
      </c>
      <c r="F155" s="16">
        <f>'Ref. ACS-5-YR'!AB867</f>
        <v>172775</v>
      </c>
      <c r="G155" s="55">
        <v>1.3800469876955898E-2</v>
      </c>
      <c r="H155" s="273"/>
    </row>
    <row r="156" spans="1:8" hidden="1" x14ac:dyDescent="0.3">
      <c r="A156" s="13" t="s">
        <v>1378</v>
      </c>
      <c r="B156" s="16">
        <f>'Ref. ACS-5-YR'!H868</f>
        <v>22</v>
      </c>
      <c r="C156" s="55">
        <v>2.0969607116382506E-2</v>
      </c>
      <c r="D156" s="16">
        <f>'Ref. ACS-5-YR'!R868</f>
        <v>5130</v>
      </c>
      <c r="E156" s="55">
        <v>1.772618916162725E-2</v>
      </c>
      <c r="F156" s="16">
        <f>'Ref. ACS-5-YR'!AB868</f>
        <v>101332</v>
      </c>
      <c r="G156" s="55">
        <v>8.5573231947278592E-3</v>
      </c>
      <c r="H156" s="273"/>
    </row>
    <row r="157" spans="1:8" hidden="1" x14ac:dyDescent="0.3">
      <c r="A157" s="13" t="s">
        <v>1379</v>
      </c>
      <c r="B157" s="16">
        <f>'Ref. ACS-5-YR'!H869</f>
        <v>160</v>
      </c>
      <c r="C157" s="55">
        <v>2.0702742772424017E-2</v>
      </c>
      <c r="D157" s="16">
        <f>'Ref. ACS-5-YR'!R869</f>
        <v>4314</v>
      </c>
      <c r="E157" s="55">
        <v>1.7252018473170382E-2</v>
      </c>
      <c r="F157" s="16">
        <f>'Ref. ACS-5-YR'!AB869</f>
        <v>107030</v>
      </c>
      <c r="G157" s="55">
        <v>9.4124882151283944E-3</v>
      </c>
      <c r="H157" s="273"/>
    </row>
    <row r="158" spans="1:8" hidden="1" x14ac:dyDescent="0.3">
      <c r="A158" s="13" t="s">
        <v>1380</v>
      </c>
      <c r="B158" s="16">
        <f>'Ref. ACS-5-YR'!H870</f>
        <v>120</v>
      </c>
      <c r="C158" s="55">
        <v>2.4237212750185321E-2</v>
      </c>
      <c r="D158" s="16">
        <f>'Ref. ACS-5-YR'!R870</f>
        <v>6448</v>
      </c>
      <c r="E158" s="55">
        <v>2.1003163303086006E-2</v>
      </c>
      <c r="F158" s="16">
        <f>'Ref. ACS-5-YR'!AB870</f>
        <v>133407</v>
      </c>
      <c r="G158" s="55">
        <v>1.138469577360658E-2</v>
      </c>
      <c r="H158" s="273"/>
    </row>
    <row r="159" spans="1:8" hidden="1" x14ac:dyDescent="0.3">
      <c r="A159" s="13" t="s">
        <v>1381</v>
      </c>
      <c r="B159" s="16">
        <f>'Ref. ACS-5-YR'!H871</f>
        <v>141</v>
      </c>
      <c r="C159" s="55">
        <v>2.1776130467012603E-2</v>
      </c>
      <c r="D159" s="16">
        <f>'Ref. ACS-5-YR'!R871</f>
        <v>5825</v>
      </c>
      <c r="E159" s="55">
        <v>2.0753086981091632E-2</v>
      </c>
      <c r="F159" s="16">
        <f>'Ref. ACS-5-YR'!AB871</f>
        <v>142211</v>
      </c>
      <c r="G159" s="55">
        <v>1.1859847077635492E-2</v>
      </c>
      <c r="H159" s="273"/>
    </row>
    <row r="160" spans="1:8" hidden="1" x14ac:dyDescent="0.3">
      <c r="A160" s="13" t="s">
        <v>1382</v>
      </c>
      <c r="B160" s="16">
        <f>'Ref. ACS-5-YR'!H872</f>
        <v>62</v>
      </c>
      <c r="C160" s="55">
        <v>2.1568569310600444E-2</v>
      </c>
      <c r="D160" s="16">
        <f>'Ref. ACS-5-YR'!R872</f>
        <v>6638</v>
      </c>
      <c r="E160" s="55">
        <v>2.0746591492208661E-2</v>
      </c>
      <c r="F160" s="16">
        <f>'Ref. ACS-5-YR'!AB872</f>
        <v>158629</v>
      </c>
      <c r="G160" s="55">
        <v>1.3173681064154933E-2</v>
      </c>
      <c r="H160" s="273"/>
    </row>
    <row r="161" spans="1:8" hidden="1" x14ac:dyDescent="0.3">
      <c r="A161" s="13" t="s">
        <v>1383</v>
      </c>
      <c r="B161" s="16">
        <f>'Ref. ACS-5-YR'!H873</f>
        <v>128</v>
      </c>
      <c r="C161" s="55">
        <v>1.7043736100815419E-2</v>
      </c>
      <c r="D161" s="16">
        <f>'Ref. ACS-5-YR'!R873</f>
        <v>4735</v>
      </c>
      <c r="E161" s="55">
        <v>1.6875280117958077E-2</v>
      </c>
      <c r="F161" s="16">
        <f>'Ref. ACS-5-YR'!AB873</f>
        <v>149167</v>
      </c>
      <c r="G161" s="55">
        <v>1.2234801099578927E-2</v>
      </c>
      <c r="H161" s="273"/>
    </row>
    <row r="162" spans="1:8" hidden="1" x14ac:dyDescent="0.3">
      <c r="A162" s="13" t="s">
        <v>1384</v>
      </c>
      <c r="B162" s="16">
        <f>'Ref. ACS-5-YR'!H874</f>
        <v>100</v>
      </c>
      <c r="C162" s="55">
        <v>1.9220163083765753E-2</v>
      </c>
      <c r="D162" s="16">
        <f>'Ref. ACS-5-YR'!R874</f>
        <v>5378</v>
      </c>
      <c r="E162" s="55">
        <v>1.7690463972770909E-2</v>
      </c>
      <c r="F162" s="16">
        <f>'Ref. ACS-5-YR'!AB874</f>
        <v>162714</v>
      </c>
      <c r="G162" s="55">
        <v>1.2689790287931877E-2</v>
      </c>
      <c r="H162" s="273"/>
    </row>
    <row r="163" spans="1:8" hidden="1" x14ac:dyDescent="0.3">
      <c r="A163" s="13" t="s">
        <v>1385</v>
      </c>
      <c r="B163" s="16">
        <f>'Ref. ACS-5-YR'!H875</f>
        <v>101</v>
      </c>
      <c r="C163" s="55">
        <v>1.6118606375092662E-2</v>
      </c>
      <c r="D163" s="16">
        <f>'Ref. ACS-5-YR'!R875</f>
        <v>4871</v>
      </c>
      <c r="E163" s="55">
        <v>1.4410242086870669E-2</v>
      </c>
      <c r="F163" s="16">
        <f>'Ref. ACS-5-YR'!AB875</f>
        <v>141641</v>
      </c>
      <c r="G163" s="55">
        <v>1.1388452213409325E-2</v>
      </c>
      <c r="H163" s="273"/>
    </row>
    <row r="164" spans="1:8" hidden="1" x14ac:dyDescent="0.3">
      <c r="A164" s="13" t="s">
        <v>1386</v>
      </c>
      <c r="B164" s="16">
        <f>'Ref. ACS-5-YR'!H876</f>
        <v>140</v>
      </c>
      <c r="C164" s="55">
        <v>3.1988139362490731E-2</v>
      </c>
      <c r="D164" s="16">
        <f>'Ref. ACS-5-YR'!R876</f>
        <v>8606</v>
      </c>
      <c r="E164" s="55">
        <v>2.9940956006053794E-2</v>
      </c>
      <c r="F164" s="16">
        <f>'Ref. ACS-5-YR'!AB876</f>
        <v>300078</v>
      </c>
      <c r="G164" s="55">
        <v>2.3781100446740353E-2</v>
      </c>
      <c r="H164" s="273"/>
    </row>
    <row r="165" spans="1:8" hidden="1" x14ac:dyDescent="0.3">
      <c r="A165" s="13" t="s">
        <v>1387</v>
      </c>
      <c r="B165" s="16">
        <f>'Ref. ACS-5-YR'!H877</f>
        <v>44</v>
      </c>
      <c r="C165" s="55">
        <v>4.3795404002965159E-2</v>
      </c>
      <c r="D165" s="16">
        <f>'Ref. ACS-5-YR'!R877</f>
        <v>13325</v>
      </c>
      <c r="E165" s="55">
        <v>4.1054737484816792E-2</v>
      </c>
      <c r="F165" s="16">
        <f>'Ref. ACS-5-YR'!AB877</f>
        <v>428778</v>
      </c>
      <c r="G165" s="55">
        <v>3.2560820210198106E-2</v>
      </c>
      <c r="H165" s="273"/>
    </row>
    <row r="166" spans="1:8" hidden="1" x14ac:dyDescent="0.3">
      <c r="A166" s="13" t="s">
        <v>1388</v>
      </c>
      <c r="B166" s="16">
        <f>'Ref. ACS-5-YR'!H878</f>
        <v>94</v>
      </c>
      <c r="C166" s="55">
        <v>5.0413639733135659E-2</v>
      </c>
      <c r="D166" s="16">
        <f>'Ref. ACS-5-YR'!R878</f>
        <v>15405</v>
      </c>
      <c r="E166" s="55">
        <v>4.7469032756750434E-2</v>
      </c>
      <c r="F166" s="16">
        <f>'Ref. ACS-5-YR'!AB878</f>
        <v>598398</v>
      </c>
      <c r="G166" s="55">
        <v>4.5974300125434422E-2</v>
      </c>
      <c r="H166" s="273"/>
    </row>
    <row r="167" spans="1:8" hidden="1" x14ac:dyDescent="0.3">
      <c r="A167" s="13" t="s">
        <v>1389</v>
      </c>
      <c r="B167" s="16">
        <f>'Ref. ACS-5-YR'!H879</f>
        <v>0</v>
      </c>
      <c r="C167" s="55">
        <v>2.8346923647146034E-2</v>
      </c>
      <c r="D167" s="16">
        <f>'Ref. ACS-5-YR'!R879</f>
        <v>9580</v>
      </c>
      <c r="E167" s="55">
        <v>2.8421011607438634E-2</v>
      </c>
      <c r="F167" s="16">
        <f>'Ref. ACS-5-YR'!AB879</f>
        <v>478880</v>
      </c>
      <c r="G167" s="55">
        <v>3.5904204958715193E-2</v>
      </c>
      <c r="H167" s="273"/>
    </row>
    <row r="168" spans="1:8" hidden="1" x14ac:dyDescent="0.3">
      <c r="A168" s="13" t="s">
        <v>1390</v>
      </c>
      <c r="B168" s="16">
        <f>'Ref. ACS-5-YR'!H880</f>
        <v>0</v>
      </c>
      <c r="C168" s="55">
        <v>1.8852483320978504E-2</v>
      </c>
      <c r="D168" s="16">
        <f>'Ref. ACS-5-YR'!R880</f>
        <v>6790</v>
      </c>
      <c r="E168" s="55">
        <v>1.9340318149045486E-2</v>
      </c>
      <c r="F168" s="16">
        <f>'Ref. ACS-5-YR'!AB880</f>
        <v>352103</v>
      </c>
      <c r="G168" s="55">
        <v>2.5746255097833792E-2</v>
      </c>
      <c r="H168" s="273"/>
    </row>
    <row r="169" spans="1:8" hidden="1" x14ac:dyDescent="0.3">
      <c r="A169" s="13" t="s">
        <v>1391</v>
      </c>
      <c r="B169" s="16">
        <f>'Ref. ACS-5-YR'!H881</f>
        <v>0</v>
      </c>
      <c r="C169" s="55">
        <v>1.7168272794662712E-2</v>
      </c>
      <c r="D169" s="16">
        <f>'Ref. ACS-5-YR'!R881</f>
        <v>6820</v>
      </c>
      <c r="E169" s="55">
        <v>1.9820984326385325E-2</v>
      </c>
      <c r="F169" s="16">
        <f>'Ref. ACS-5-YR'!AB881</f>
        <v>448068</v>
      </c>
      <c r="G169" s="55">
        <v>3.2509993279805853E-2</v>
      </c>
      <c r="H169" s="273"/>
    </row>
    <row r="170" spans="1:8" hidden="1" x14ac:dyDescent="0.3">
      <c r="A170" s="13" t="s">
        <v>1392</v>
      </c>
      <c r="B170" s="16">
        <f>'Ref. ACS-5-YR'!H882</f>
        <v>0</v>
      </c>
      <c r="C170" s="55">
        <v>1.1374351371386211E-2</v>
      </c>
      <c r="D170" s="16">
        <f>'Ref. ACS-5-YR'!R882</f>
        <v>4699</v>
      </c>
      <c r="E170" s="55">
        <v>1.3000720999266011E-2</v>
      </c>
      <c r="F170" s="16">
        <f>'Ref. ACS-5-YR'!AB882</f>
        <v>599277</v>
      </c>
      <c r="G170" s="55">
        <v>4.1075136002286371E-2</v>
      </c>
      <c r="H170" s="273"/>
    </row>
    <row r="171" spans="1:8" hidden="1" x14ac:dyDescent="0.3">
      <c r="A171" s="13" t="s">
        <v>1394</v>
      </c>
      <c r="B171" s="16">
        <f>'Ref. ACS-5-YR'!H883</f>
        <v>1135</v>
      </c>
      <c r="C171" s="55">
        <v>0.3492008895478132</v>
      </c>
      <c r="D171" s="16">
        <f>'Ref. ACS-5-YR'!R883</f>
        <v>111510</v>
      </c>
      <c r="E171" s="55">
        <v>0.36356875150208179</v>
      </c>
      <c r="F171" s="16">
        <f>'Ref. ACS-5-YR'!AB883</f>
        <v>5070224</v>
      </c>
      <c r="G171" s="55">
        <v>0.39001144257561138</v>
      </c>
      <c r="H171" s="273"/>
    </row>
    <row r="172" spans="1:8" hidden="1" x14ac:dyDescent="0.3">
      <c r="A172" s="13" t="s">
        <v>1377</v>
      </c>
      <c r="B172" s="16">
        <f>'Ref. ACS-5-YR'!H884</f>
        <v>103</v>
      </c>
      <c r="C172" s="55">
        <v>2.7404002965159376E-2</v>
      </c>
      <c r="D172" s="16">
        <f>'Ref. ACS-5-YR'!R884</f>
        <v>6976</v>
      </c>
      <c r="E172" s="55">
        <v>2.3289575389891719E-2</v>
      </c>
      <c r="F172" s="16">
        <f>'Ref. ACS-5-YR'!AB884</f>
        <v>215299</v>
      </c>
      <c r="G172" s="55">
        <v>1.6798875459914726E-2</v>
      </c>
      <c r="H172" s="273"/>
    </row>
    <row r="173" spans="1:8" hidden="1" x14ac:dyDescent="0.3">
      <c r="A173" s="13" t="s">
        <v>1378</v>
      </c>
      <c r="B173" s="16">
        <f>'Ref. ACS-5-YR'!H885</f>
        <v>82</v>
      </c>
      <c r="C173" s="55">
        <v>2.059006671608599E-2</v>
      </c>
      <c r="D173" s="16">
        <f>'Ref. ACS-5-YR'!R885</f>
        <v>4782</v>
      </c>
      <c r="E173" s="55">
        <v>1.693049177346333E-2</v>
      </c>
      <c r="F173" s="16">
        <f>'Ref. ACS-5-YR'!AB885</f>
        <v>154532</v>
      </c>
      <c r="G173" s="55">
        <v>1.2835218171723882E-2</v>
      </c>
      <c r="H173" s="273"/>
    </row>
    <row r="174" spans="1:8" hidden="1" x14ac:dyDescent="0.3">
      <c r="A174" s="13" t="s">
        <v>1379</v>
      </c>
      <c r="B174" s="16">
        <f>'Ref. ACS-5-YR'!H886</f>
        <v>0</v>
      </c>
      <c r="C174" s="55">
        <v>1.6966641957005188E-2</v>
      </c>
      <c r="D174" s="16">
        <f>'Ref. ACS-5-YR'!R886</f>
        <v>4431</v>
      </c>
      <c r="E174" s="55">
        <v>1.4660318408865043E-2</v>
      </c>
      <c r="F174" s="16">
        <f>'Ref. ACS-5-YR'!AB886</f>
        <v>120380</v>
      </c>
      <c r="G174" s="55">
        <v>1.0196357541313554E-2</v>
      </c>
      <c r="H174" s="273"/>
    </row>
    <row r="175" spans="1:8" hidden="1" x14ac:dyDescent="0.3">
      <c r="A175" s="13" t="s">
        <v>1380</v>
      </c>
      <c r="B175" s="16">
        <f>'Ref. ACS-5-YR'!H887</f>
        <v>101</v>
      </c>
      <c r="C175" s="55">
        <v>1.847887323943662E-2</v>
      </c>
      <c r="D175" s="16">
        <f>'Ref. ACS-5-YR'!R887</f>
        <v>4725</v>
      </c>
      <c r="E175" s="55">
        <v>1.7355946295297915E-2</v>
      </c>
      <c r="F175" s="16">
        <f>'Ref. ACS-5-YR'!AB887</f>
        <v>145227</v>
      </c>
      <c r="G175" s="55">
        <v>1.1783108378807975E-2</v>
      </c>
      <c r="H175" s="273"/>
    </row>
    <row r="176" spans="1:8" hidden="1" x14ac:dyDescent="0.3">
      <c r="A176" s="13" t="s">
        <v>1381</v>
      </c>
      <c r="B176" s="16">
        <f>'Ref. ACS-5-YR'!H888</f>
        <v>48</v>
      </c>
      <c r="C176" s="55">
        <v>1.3141586360266865E-2</v>
      </c>
      <c r="D176" s="16">
        <f>'Ref. ACS-5-YR'!R888</f>
        <v>3781</v>
      </c>
      <c r="E176" s="55">
        <v>1.3900346209557463E-2</v>
      </c>
      <c r="F176" s="16">
        <f>'Ref. ACS-5-YR'!AB888</f>
        <v>134811</v>
      </c>
      <c r="G176" s="55">
        <v>1.0918590589918974E-2</v>
      </c>
      <c r="H176" s="273"/>
    </row>
    <row r="177" spans="1:8" hidden="1" x14ac:dyDescent="0.3">
      <c r="A177" s="13" t="s">
        <v>1382</v>
      </c>
      <c r="B177" s="16">
        <f>'Ref. ACS-5-YR'!H889</f>
        <v>91</v>
      </c>
      <c r="C177" s="55">
        <v>1.5246849518161602E-2</v>
      </c>
      <c r="D177" s="16">
        <f>'Ref. ACS-5-YR'!R889</f>
        <v>4111</v>
      </c>
      <c r="E177" s="55">
        <v>1.6079582729794158E-2</v>
      </c>
      <c r="F177" s="16">
        <f>'Ref. ACS-5-YR'!AB889</f>
        <v>149463</v>
      </c>
      <c r="G177" s="55">
        <v>1.2028196910427924E-2</v>
      </c>
      <c r="H177" s="273"/>
    </row>
    <row r="178" spans="1:8" hidden="1" x14ac:dyDescent="0.3">
      <c r="A178" s="13" t="s">
        <v>1383</v>
      </c>
      <c r="B178" s="16">
        <f>'Ref. ACS-5-YR'!H890</f>
        <v>120</v>
      </c>
      <c r="C178" s="55">
        <v>1.1653076352853967E-2</v>
      </c>
      <c r="D178" s="16">
        <f>'Ref. ACS-5-YR'!R890</f>
        <v>3623</v>
      </c>
      <c r="E178" s="55">
        <v>1.2607743921846278E-2</v>
      </c>
      <c r="F178" s="16">
        <f>'Ref. ACS-5-YR'!AB890</f>
        <v>138441</v>
      </c>
      <c r="G178" s="55">
        <v>1.1373043144014388E-2</v>
      </c>
      <c r="H178" s="273"/>
    </row>
    <row r="179" spans="1:8" hidden="1" x14ac:dyDescent="0.3">
      <c r="A179" s="13" t="s">
        <v>1384</v>
      </c>
      <c r="B179" s="16">
        <f>'Ref. ACS-5-YR'!H891</f>
        <v>53</v>
      </c>
      <c r="C179" s="55">
        <v>1.4499629355077835E-2</v>
      </c>
      <c r="D179" s="16">
        <f>'Ref. ACS-5-YR'!R891</f>
        <v>5070</v>
      </c>
      <c r="E179" s="55">
        <v>1.5196196241710133E-2</v>
      </c>
      <c r="F179" s="16">
        <f>'Ref. ACS-5-YR'!AB891</f>
        <v>155952</v>
      </c>
      <c r="G179" s="55">
        <v>1.2048972322398209E-2</v>
      </c>
      <c r="H179" s="273"/>
    </row>
    <row r="180" spans="1:8" hidden="1" x14ac:dyDescent="0.3">
      <c r="A180" s="13" t="s">
        <v>1385</v>
      </c>
      <c r="B180" s="16">
        <f>'Ref. ACS-5-YR'!H892</f>
        <v>75</v>
      </c>
      <c r="C180" s="55">
        <v>1.3159377316530763E-2</v>
      </c>
      <c r="D180" s="16">
        <f>'Ref. ACS-5-YR'!R892</f>
        <v>3371</v>
      </c>
      <c r="E180" s="55">
        <v>1.242262248868161E-2</v>
      </c>
      <c r="F180" s="16">
        <f>'Ref. ACS-5-YR'!AB892</f>
        <v>140200</v>
      </c>
      <c r="G180" s="55">
        <v>1.1521384185204441E-2</v>
      </c>
      <c r="H180" s="273"/>
    </row>
    <row r="181" spans="1:8" hidden="1" x14ac:dyDescent="0.3">
      <c r="A181" s="13" t="s">
        <v>1386</v>
      </c>
      <c r="B181" s="16">
        <f>'Ref. ACS-5-YR'!H893</f>
        <v>66</v>
      </c>
      <c r="C181" s="55">
        <v>2.5808747220163082E-2</v>
      </c>
      <c r="D181" s="16">
        <f>'Ref. ACS-5-YR'!R893</f>
        <v>7469</v>
      </c>
      <c r="E181" s="55">
        <v>2.4195696089066143E-2</v>
      </c>
      <c r="F181" s="16">
        <f>'Ref. ACS-5-YR'!AB893</f>
        <v>298933</v>
      </c>
      <c r="G181" s="55">
        <v>2.3611370697285687E-2</v>
      </c>
      <c r="H181" s="273"/>
    </row>
    <row r="182" spans="1:8" hidden="1" x14ac:dyDescent="0.3">
      <c r="A182" s="13" t="s">
        <v>1387</v>
      </c>
      <c r="B182" s="16">
        <f>'Ref. ACS-5-YR'!H894</f>
        <v>129</v>
      </c>
      <c r="C182" s="55">
        <v>3.3559673832468495E-2</v>
      </c>
      <c r="D182" s="16">
        <f>'Ref. ACS-5-YR'!R894</f>
        <v>10787</v>
      </c>
      <c r="E182" s="55">
        <v>3.5124356134664476E-2</v>
      </c>
      <c r="F182" s="16">
        <f>'Ref. ACS-5-YR'!AB894</f>
        <v>419518</v>
      </c>
      <c r="G182" s="55">
        <v>3.2930024579382239E-2</v>
      </c>
      <c r="H182" s="273"/>
    </row>
    <row r="183" spans="1:8" hidden="1" x14ac:dyDescent="0.3">
      <c r="A183" s="13" t="s">
        <v>1388</v>
      </c>
      <c r="B183" s="16">
        <f>'Ref. ACS-5-YR'!H895</f>
        <v>182</v>
      </c>
      <c r="C183" s="55">
        <v>4.268643439584878E-2</v>
      </c>
      <c r="D183" s="16">
        <f>'Ref. ACS-5-YR'!R895</f>
        <v>13957</v>
      </c>
      <c r="E183" s="55">
        <v>4.7897735023026508E-2</v>
      </c>
      <c r="F183" s="16">
        <f>'Ref. ACS-5-YR'!AB895</f>
        <v>627473</v>
      </c>
      <c r="G183" s="55">
        <v>4.9514936294614044E-2</v>
      </c>
      <c r="H183" s="273"/>
    </row>
    <row r="184" spans="1:8" hidden="1" x14ac:dyDescent="0.3">
      <c r="A184" s="13" t="s">
        <v>1389</v>
      </c>
      <c r="B184" s="16">
        <f>'Ref. ACS-5-YR'!H896</f>
        <v>19</v>
      </c>
      <c r="C184" s="55">
        <v>3.4099332839140101E-2</v>
      </c>
      <c r="D184" s="16">
        <f>'Ref. ACS-5-YR'!R896</f>
        <v>12840</v>
      </c>
      <c r="E184" s="55">
        <v>3.6660539255487061E-2</v>
      </c>
      <c r="F184" s="16">
        <f>'Ref. ACS-5-YR'!AB896</f>
        <v>540673</v>
      </c>
      <c r="G184" s="55">
        <v>4.1022929155231883E-2</v>
      </c>
      <c r="H184" s="273"/>
    </row>
    <row r="185" spans="1:8" hidden="1" x14ac:dyDescent="0.3">
      <c r="A185" s="13" t="s">
        <v>1390</v>
      </c>
      <c r="B185" s="16">
        <f>'Ref. ACS-5-YR'!H897</f>
        <v>44</v>
      </c>
      <c r="C185" s="55">
        <v>1.681245366938473E-2</v>
      </c>
      <c r="D185" s="16">
        <f>'Ref. ACS-5-YR'!R897</f>
        <v>6604</v>
      </c>
      <c r="E185" s="55">
        <v>2.1883302046728548E-2</v>
      </c>
      <c r="F185" s="16">
        <f>'Ref. ACS-5-YR'!AB897</f>
        <v>406789</v>
      </c>
      <c r="G185" s="55">
        <v>3.058232636470308E-2</v>
      </c>
      <c r="H185" s="273"/>
    </row>
    <row r="186" spans="1:8" hidden="1" x14ac:dyDescent="0.3">
      <c r="A186" s="13" t="s">
        <v>1391</v>
      </c>
      <c r="B186" s="16">
        <f>'Ref. ACS-5-YR'!H898</f>
        <v>0</v>
      </c>
      <c r="C186" s="55">
        <v>2.2161601186063751E-2</v>
      </c>
      <c r="D186" s="16">
        <f>'Ref. ACS-5-YR'!R898</f>
        <v>9210</v>
      </c>
      <c r="E186" s="55">
        <v>2.8161192052119803E-2</v>
      </c>
      <c r="F186" s="16">
        <f>'Ref. ACS-5-YR'!AB898</f>
        <v>563596</v>
      </c>
      <c r="G186" s="55">
        <v>4.1732896277950786E-2</v>
      </c>
      <c r="H186" s="273"/>
    </row>
    <row r="187" spans="1:8" hidden="1" x14ac:dyDescent="0.3">
      <c r="A187" s="13" t="s">
        <v>1392</v>
      </c>
      <c r="B187" s="16">
        <f>'Ref. ACS-5-YR'!H899</f>
        <v>22</v>
      </c>
      <c r="C187" s="55">
        <v>2.2932542624166049E-2</v>
      </c>
      <c r="D187" s="16">
        <f>'Ref. ACS-5-YR'!R899</f>
        <v>9773</v>
      </c>
      <c r="E187" s="55">
        <v>2.7203107441881612E-2</v>
      </c>
      <c r="F187" s="16">
        <f>'Ref. ACS-5-YR'!AB899</f>
        <v>858937</v>
      </c>
      <c r="G187" s="55">
        <v>6.1113212502719588E-2</v>
      </c>
      <c r="H187" s="273"/>
    </row>
    <row r="188" spans="1:8" x14ac:dyDescent="0.3">
      <c r="A188" s="13" t="s">
        <v>1395</v>
      </c>
      <c r="B188" s="16">
        <f>'Ref. ACS-5-YR'!H900</f>
        <v>419</v>
      </c>
      <c r="C188" s="55">
        <f>B188/B136</f>
        <v>0.14763918252290345</v>
      </c>
      <c r="D188" s="16">
        <f>'Ref. ACS-5-YR'!R900</f>
        <v>71240</v>
      </c>
      <c r="E188" s="55">
        <f>D188/D136</f>
        <v>0.22973456692583288</v>
      </c>
      <c r="F188" s="16">
        <f>'Ref. ACS-5-YR'!AB900</f>
        <v>3198850</v>
      </c>
      <c r="G188" s="55">
        <f>F188/F136</f>
        <v>0.24412899101694452</v>
      </c>
      <c r="H188" s="273"/>
    </row>
    <row r="189" spans="1:8" x14ac:dyDescent="0.3">
      <c r="A189" s="13" t="s">
        <v>1377</v>
      </c>
      <c r="B189" s="16">
        <f>'Ref. ACS-5-YR'!H901</f>
        <v>0</v>
      </c>
      <c r="C189" s="55">
        <f>B189/B188</f>
        <v>0</v>
      </c>
      <c r="D189" s="16">
        <f>'Ref. ACS-5-YR'!R901</f>
        <v>4642</v>
      </c>
      <c r="E189" s="55">
        <f>D189/D188</f>
        <v>6.5160022459292533E-2</v>
      </c>
      <c r="F189" s="16">
        <f>'Ref. ACS-5-YR'!AB901</f>
        <v>172556</v>
      </c>
      <c r="G189" s="55">
        <f>F189/F188</f>
        <v>5.3943135814433309E-2</v>
      </c>
      <c r="H189" s="273"/>
    </row>
    <row r="190" spans="1:8" x14ac:dyDescent="0.3">
      <c r="A190" s="13" t="s">
        <v>1378</v>
      </c>
      <c r="B190" s="16">
        <f>'Ref. ACS-5-YR'!H902</f>
        <v>91</v>
      </c>
      <c r="C190" s="55">
        <f>B190/B188</f>
        <v>0.21718377088305491</v>
      </c>
      <c r="D190" s="16">
        <f>'Ref. ACS-5-YR'!R902</f>
        <v>6332</v>
      </c>
      <c r="E190" s="55">
        <f>D190/D188</f>
        <v>8.8882650196518809E-2</v>
      </c>
      <c r="F190" s="16">
        <f>'Ref. ACS-5-YR'!AB902</f>
        <v>231833</v>
      </c>
      <c r="G190" s="55">
        <f>F190/F188</f>
        <v>7.2473857792644231E-2</v>
      </c>
      <c r="H190" s="273"/>
    </row>
    <row r="191" spans="1:8" x14ac:dyDescent="0.3">
      <c r="A191" s="13" t="s">
        <v>1379</v>
      </c>
      <c r="B191" s="16">
        <f>'Ref. ACS-5-YR'!H903</f>
        <v>48</v>
      </c>
      <c r="C191" s="55">
        <f>B191/B188</f>
        <v>0.11455847255369929</v>
      </c>
      <c r="D191" s="16">
        <f>'Ref. ACS-5-YR'!R903</f>
        <v>4837</v>
      </c>
      <c r="E191" s="55">
        <f>D191/D188</f>
        <v>6.7897248736664792E-2</v>
      </c>
      <c r="F191" s="16">
        <f>'Ref. ACS-5-YR'!AB903</f>
        <v>189249</v>
      </c>
      <c r="G191" s="55">
        <f>F191/F188</f>
        <v>5.916157369054504E-2</v>
      </c>
      <c r="H191" s="273"/>
    </row>
    <row r="192" spans="1:8" x14ac:dyDescent="0.3">
      <c r="A192" s="13" t="s">
        <v>1380</v>
      </c>
      <c r="B192" s="16">
        <f>'Ref. ACS-5-YR'!H904</f>
        <v>50</v>
      </c>
      <c r="C192" s="55">
        <f>B192/B188</f>
        <v>0.11933174224343675</v>
      </c>
      <c r="D192" s="16">
        <f>'Ref. ACS-5-YR'!R904</f>
        <v>5203</v>
      </c>
      <c r="E192" s="55">
        <f>D192/D188</f>
        <v>7.3034811903425048E-2</v>
      </c>
      <c r="F192" s="16">
        <f>'Ref. ACS-5-YR'!AB904</f>
        <v>173679</v>
      </c>
      <c r="G192" s="55">
        <f>F192/F188</f>
        <v>5.4294199477937385E-2</v>
      </c>
      <c r="H192" s="273"/>
    </row>
    <row r="193" spans="1:9" x14ac:dyDescent="0.3">
      <c r="A193" s="13" t="s">
        <v>1381</v>
      </c>
      <c r="B193" s="16">
        <f>'Ref. ACS-5-YR'!H905</f>
        <v>89</v>
      </c>
      <c r="C193" s="55">
        <f>B193/B188</f>
        <v>0.21241050119331742</v>
      </c>
      <c r="D193" s="16">
        <f>'Ref. ACS-5-YR'!R905</f>
        <v>4109</v>
      </c>
      <c r="E193" s="55">
        <f>D193/D188</f>
        <v>5.7678270634475011E-2</v>
      </c>
      <c r="F193" s="16">
        <f>'Ref. ACS-5-YR'!AB905</f>
        <v>156105</v>
      </c>
      <c r="G193" s="55">
        <f>F193/F188</f>
        <v>4.8800350125826467E-2</v>
      </c>
      <c r="H193" s="273"/>
    </row>
    <row r="194" spans="1:9" x14ac:dyDescent="0.3">
      <c r="A194" s="13" t="s">
        <v>1382</v>
      </c>
      <c r="B194" s="16">
        <f>'Ref. ACS-5-YR'!H906</f>
        <v>11</v>
      </c>
      <c r="C194" s="55">
        <f>B194/B188</f>
        <v>2.6252983293556086E-2</v>
      </c>
      <c r="D194" s="16">
        <f>'Ref. ACS-5-YR'!R906</f>
        <v>3832</v>
      </c>
      <c r="E194" s="55">
        <f>D194/D188</f>
        <v>5.3790005614823132E-2</v>
      </c>
      <c r="F194" s="16">
        <f>'Ref. ACS-5-YR'!AB906</f>
        <v>146101</v>
      </c>
      <c r="G194" s="55">
        <f>F194/F188</f>
        <v>4.5672976225831156E-2</v>
      </c>
      <c r="H194" s="273"/>
    </row>
    <row r="195" spans="1:9" x14ac:dyDescent="0.3">
      <c r="A195" s="13" t="s">
        <v>1383</v>
      </c>
      <c r="B195" s="16">
        <f>'Ref. ACS-5-YR'!H907</f>
        <v>0</v>
      </c>
      <c r="C195" s="55">
        <f>B195/B188</f>
        <v>0</v>
      </c>
      <c r="D195" s="16">
        <f>'Ref. ACS-5-YR'!R907</f>
        <v>3424</v>
      </c>
      <c r="E195" s="55">
        <f>D195/D188</f>
        <v>4.8062886019090402E-2</v>
      </c>
      <c r="F195" s="16">
        <f>'Ref. ACS-5-YR'!AB907</f>
        <v>133947</v>
      </c>
      <c r="G195" s="55">
        <f>F195/F188</f>
        <v>4.1873485783953605E-2</v>
      </c>
      <c r="H195" s="273"/>
    </row>
    <row r="196" spans="1:9" x14ac:dyDescent="0.3">
      <c r="A196" s="13" t="s">
        <v>1384</v>
      </c>
      <c r="B196" s="16">
        <f>'Ref. ACS-5-YR'!H908</f>
        <v>0</v>
      </c>
      <c r="C196" s="55">
        <f>B196/B188</f>
        <v>0</v>
      </c>
      <c r="D196" s="16">
        <f>'Ref. ACS-5-YR'!R908</f>
        <v>3327</v>
      </c>
      <c r="E196" s="55">
        <f>D196/D188</f>
        <v>4.6701291409320604E-2</v>
      </c>
      <c r="F196" s="16">
        <f>'Ref. ACS-5-YR'!AB908</f>
        <v>124511</v>
      </c>
      <c r="G196" s="55">
        <f>F196/F188</f>
        <v>3.892367569595323E-2</v>
      </c>
      <c r="H196" s="273"/>
    </row>
    <row r="197" spans="1:9" x14ac:dyDescent="0.3">
      <c r="A197" s="13" t="s">
        <v>1385</v>
      </c>
      <c r="B197" s="16">
        <f>'Ref. ACS-5-YR'!H909</f>
        <v>0</v>
      </c>
      <c r="C197" s="55">
        <f>B197/B188</f>
        <v>0</v>
      </c>
      <c r="D197" s="16">
        <f>'Ref. ACS-5-YR'!R909</f>
        <v>2535</v>
      </c>
      <c r="E197" s="55">
        <f>D197/D188</f>
        <v>3.5583941605839414E-2</v>
      </c>
      <c r="F197" s="16">
        <f>'Ref. ACS-5-YR'!AB909</f>
        <v>116059</v>
      </c>
      <c r="G197" s="55">
        <f>F197/F188</f>
        <v>3.6281476155493382E-2</v>
      </c>
      <c r="H197" s="273"/>
    </row>
    <row r="198" spans="1:9" x14ac:dyDescent="0.3">
      <c r="A198" s="13" t="s">
        <v>1386</v>
      </c>
      <c r="B198" s="16">
        <f>'Ref. ACS-5-YR'!H910</f>
        <v>21</v>
      </c>
      <c r="C198" s="55">
        <f>B198/B188</f>
        <v>5.0119331742243436E-2</v>
      </c>
      <c r="D198" s="16">
        <f>'Ref. ACS-5-YR'!R910</f>
        <v>5287</v>
      </c>
      <c r="E198" s="55">
        <f>D198/D188</f>
        <v>7.4213924761370023E-2</v>
      </c>
      <c r="F198" s="16">
        <f>'Ref. ACS-5-YR'!AB910</f>
        <v>216099</v>
      </c>
      <c r="G198" s="55">
        <f>F198/F188</f>
        <v>6.7555215155446491E-2</v>
      </c>
      <c r="H198" s="273"/>
    </row>
    <row r="199" spans="1:9" x14ac:dyDescent="0.3">
      <c r="A199" s="13" t="s">
        <v>1387</v>
      </c>
      <c r="B199" s="16">
        <f>'Ref. ACS-5-YR'!H911</f>
        <v>61</v>
      </c>
      <c r="C199" s="55">
        <f>B199/B188</f>
        <v>0.14558472553699284</v>
      </c>
      <c r="D199" s="16">
        <f>'Ref. ACS-5-YR'!R911</f>
        <v>5944</v>
      </c>
      <c r="E199" s="55">
        <f>D199/D188</f>
        <v>8.3436271757439645E-2</v>
      </c>
      <c r="F199" s="16">
        <f>'Ref. ACS-5-YR'!AB911</f>
        <v>279893</v>
      </c>
      <c r="G199" s="55">
        <f>F199/F188</f>
        <v>8.7498007096300234E-2</v>
      </c>
      <c r="H199" s="273"/>
    </row>
    <row r="200" spans="1:9" x14ac:dyDescent="0.3">
      <c r="A200" s="13" t="s">
        <v>1388</v>
      </c>
      <c r="B200" s="16">
        <f>'Ref. ACS-5-YR'!H912</f>
        <v>8</v>
      </c>
      <c r="C200" s="55">
        <f>B200/B188</f>
        <v>1.9093078758949882E-2</v>
      </c>
      <c r="D200" s="16">
        <f>'Ref. ACS-5-YR'!R912</f>
        <v>7350</v>
      </c>
      <c r="E200" s="55">
        <f>D200/D188</f>
        <v>0.10317237507018528</v>
      </c>
      <c r="F200" s="16">
        <f>'Ref. ACS-5-YR'!AB912</f>
        <v>355361</v>
      </c>
      <c r="G200" s="55">
        <f>F200/F188</f>
        <v>0.111090235553402</v>
      </c>
      <c r="H200" s="273"/>
    </row>
    <row r="201" spans="1:9" x14ac:dyDescent="0.3">
      <c r="A201" s="13" t="s">
        <v>1389</v>
      </c>
      <c r="B201" s="16">
        <f>'Ref. ACS-5-YR'!H913</f>
        <v>30</v>
      </c>
      <c r="C201" s="55">
        <f>B201/B188</f>
        <v>7.1599045346062054E-2</v>
      </c>
      <c r="D201" s="16">
        <f>'Ref. ACS-5-YR'!R913</f>
        <v>5366</v>
      </c>
      <c r="E201" s="55">
        <f>D201/D188</f>
        <v>7.5322852330151596E-2</v>
      </c>
      <c r="F201" s="16">
        <f>'Ref. ACS-5-YR'!AB913</f>
        <v>256255</v>
      </c>
      <c r="G201" s="55">
        <f>F201/F188</f>
        <v>8.0108476483736341E-2</v>
      </c>
      <c r="H201" s="273"/>
    </row>
    <row r="202" spans="1:9" x14ac:dyDescent="0.3">
      <c r="A202" s="13" t="s">
        <v>1390</v>
      </c>
      <c r="B202" s="16">
        <f>'Ref. ACS-5-YR'!H914</f>
        <v>0</v>
      </c>
      <c r="C202" s="55">
        <f>B202/B188</f>
        <v>0</v>
      </c>
      <c r="D202" s="16">
        <f>'Ref. ACS-5-YR'!R914</f>
        <v>2591</v>
      </c>
      <c r="E202" s="55">
        <f>D202/D188</f>
        <v>3.6370016844469402E-2</v>
      </c>
      <c r="F202" s="16">
        <f>'Ref. ACS-5-YR'!AB914</f>
        <v>170039</v>
      </c>
      <c r="G202" s="55">
        <f>F202/F188</f>
        <v>5.3156290541913502E-2</v>
      </c>
      <c r="H202" s="273"/>
    </row>
    <row r="203" spans="1:9" x14ac:dyDescent="0.3">
      <c r="A203" s="13" t="s">
        <v>1391</v>
      </c>
      <c r="B203" s="16">
        <f>'Ref. ACS-5-YR'!H915</f>
        <v>0</v>
      </c>
      <c r="C203" s="55">
        <f>B203/B188</f>
        <v>0</v>
      </c>
      <c r="D203" s="16">
        <f>'Ref. ACS-5-YR'!R915</f>
        <v>3277</v>
      </c>
      <c r="E203" s="55">
        <f>D203/D188</f>
        <v>4.5999438517686696E-2</v>
      </c>
      <c r="F203" s="16">
        <f>'Ref. ACS-5-YR'!AB915</f>
        <v>205551</v>
      </c>
      <c r="G203" s="55">
        <f>F203/F188</f>
        <v>6.4257780139737722E-2</v>
      </c>
      <c r="H203" s="273"/>
    </row>
    <row r="204" spans="1:9" x14ac:dyDescent="0.3">
      <c r="A204" s="13" t="s">
        <v>1392</v>
      </c>
      <c r="B204" s="16">
        <f>'Ref. ACS-5-YR'!H916</f>
        <v>10</v>
      </c>
      <c r="C204" s="55">
        <f>B204/B188</f>
        <v>2.386634844868735E-2</v>
      </c>
      <c r="D204" s="16">
        <f>'Ref. ACS-5-YR'!R916</f>
        <v>3184</v>
      </c>
      <c r="E204" s="55">
        <f>D204/D188</f>
        <v>4.4693992139247615E-2</v>
      </c>
      <c r="F204" s="16">
        <f>'Ref. ACS-5-YR'!AB916</f>
        <v>271612</v>
      </c>
      <c r="G204" s="55">
        <f>F204/F188</f>
        <v>8.4909264266845905E-2</v>
      </c>
      <c r="H204" s="273"/>
    </row>
    <row r="205" spans="1:9" x14ac:dyDescent="0.3">
      <c r="A205" s="47" t="s">
        <v>1396</v>
      </c>
    </row>
    <row r="206" spans="1:9" x14ac:dyDescent="0.3">
      <c r="A206" s="47"/>
      <c r="I206" s="26" t="str">
        <f>A205</f>
        <v>Source: U.S. Census Bureau, ACS16-20 (5-year Estimates), Table B19037</v>
      </c>
    </row>
    <row r="208" spans="1:9" x14ac:dyDescent="0.3">
      <c r="A208" s="1" t="s">
        <v>1397</v>
      </c>
      <c r="C208" s="114" t="s">
        <v>197</v>
      </c>
      <c r="D208" s="114"/>
      <c r="E208" s="114" t="s">
        <v>197</v>
      </c>
      <c r="F208" s="114"/>
      <c r="G208" s="114" t="s">
        <v>197</v>
      </c>
      <c r="H208" s="279"/>
      <c r="I208" s="61" t="s">
        <v>1398</v>
      </c>
    </row>
    <row r="209" spans="1:9" ht="28.8" x14ac:dyDescent="0.3">
      <c r="A209" s="48" t="s">
        <v>190</v>
      </c>
      <c r="B209" s="60" t="str">
        <f>B3</f>
        <v>City of Mendota</v>
      </c>
      <c r="C209" s="60" t="str">
        <f>B3</f>
        <v>City of Mendota</v>
      </c>
      <c r="D209" s="60" t="str">
        <f>B4</f>
        <v>Fresno County</v>
      </c>
      <c r="E209" s="60" t="str">
        <f>B4</f>
        <v>Fresno County</v>
      </c>
      <c r="F209" s="60" t="s">
        <v>191</v>
      </c>
      <c r="G209" s="60" t="s">
        <v>191</v>
      </c>
      <c r="H209" s="272"/>
    </row>
    <row r="210" spans="1:9" x14ac:dyDescent="0.3">
      <c r="A210" s="13" t="s">
        <v>198</v>
      </c>
      <c r="B210" s="16">
        <f>B211+B215</f>
        <v>419</v>
      </c>
      <c r="C210" s="55"/>
      <c r="D210" s="16">
        <f>D211+D215</f>
        <v>71240</v>
      </c>
      <c r="E210" s="55"/>
      <c r="F210" s="16">
        <f>F211+F215</f>
        <v>3198850</v>
      </c>
      <c r="G210" s="55"/>
      <c r="H210" s="273"/>
    </row>
    <row r="211" spans="1:9" x14ac:dyDescent="0.3">
      <c r="A211" s="13" t="s">
        <v>1399</v>
      </c>
      <c r="B211" s="16">
        <f>SUM(B212:B214)</f>
        <v>233</v>
      </c>
      <c r="C211" s="55">
        <f>B211/B210</f>
        <v>0.55608591885441527</v>
      </c>
      <c r="D211" s="16">
        <f>SUM(D212:D214)</f>
        <v>50837</v>
      </c>
      <c r="E211" s="55">
        <f>D211/D210</f>
        <v>0.7136019090398652</v>
      </c>
      <c r="F211" s="16">
        <f>SUM(F212:F214)</f>
        <v>2340689</v>
      </c>
      <c r="G211" s="55">
        <f>F211/F210</f>
        <v>0.7317282773496725</v>
      </c>
      <c r="H211" s="273"/>
    </row>
    <row r="212" spans="1:9" x14ac:dyDescent="0.3">
      <c r="A212" s="13" t="s">
        <v>1400</v>
      </c>
      <c r="B212" s="16">
        <f>'Ref. ACS-5-YR'!H1007</f>
        <v>117</v>
      </c>
      <c r="C212" s="55">
        <f>B212/B211</f>
        <v>0.50214592274678116</v>
      </c>
      <c r="D212" s="16">
        <f>'Ref. ACS-5-YR'!R1007</f>
        <v>30182</v>
      </c>
      <c r="E212" s="55">
        <f>D212/D211</f>
        <v>0.59370143792906738</v>
      </c>
      <c r="F212" s="16">
        <f>'Ref. ACS-5-YR'!AB1007</f>
        <v>1350393</v>
      </c>
      <c r="G212" s="55">
        <f>F212/F211</f>
        <v>0.57692115441222647</v>
      </c>
      <c r="H212" s="273"/>
    </row>
    <row r="213" spans="1:9" x14ac:dyDescent="0.3">
      <c r="A213" s="13" t="s">
        <v>1401</v>
      </c>
      <c r="B213" s="16">
        <f>'Ref. ACS-5-YR'!H1008</f>
        <v>116</v>
      </c>
      <c r="C213" s="55">
        <f>B213/B211</f>
        <v>0.4978540772532189</v>
      </c>
      <c r="D213" s="16">
        <f>'Ref. ACS-5-YR'!R1008</f>
        <v>14267</v>
      </c>
      <c r="E213" s="55">
        <f>D213/D211</f>
        <v>0.28064205204870468</v>
      </c>
      <c r="F213" s="16">
        <f>'Ref. ACS-5-YR'!AB1008</f>
        <v>688443</v>
      </c>
      <c r="G213" s="55">
        <f>F213/F211</f>
        <v>0.29411980831285145</v>
      </c>
      <c r="H213" s="273"/>
    </row>
    <row r="214" spans="1:9" x14ac:dyDescent="0.3">
      <c r="A214" s="13" t="s">
        <v>1402</v>
      </c>
      <c r="B214" s="16">
        <f>'Ref. ACS-5-YR'!H1009</f>
        <v>0</v>
      </c>
      <c r="C214" s="55">
        <f>B214/B211</f>
        <v>0</v>
      </c>
      <c r="D214" s="16">
        <f>'Ref. ACS-5-YR'!R1009</f>
        <v>6388</v>
      </c>
      <c r="E214" s="55">
        <f>D214/D211</f>
        <v>0.12565651002222791</v>
      </c>
      <c r="F214" s="16">
        <f>'Ref. ACS-5-YR'!AB1009</f>
        <v>301853</v>
      </c>
      <c r="G214" s="55">
        <f>F214/F211</f>
        <v>0.12895903727492206</v>
      </c>
      <c r="H214" s="273"/>
    </row>
    <row r="215" spans="1:9" x14ac:dyDescent="0.3">
      <c r="A215" s="13" t="s">
        <v>1403</v>
      </c>
      <c r="B215" s="16">
        <f>SUM(B216:B218)</f>
        <v>186</v>
      </c>
      <c r="C215" s="55">
        <f>B215/B210</f>
        <v>0.44391408114558473</v>
      </c>
      <c r="D215" s="16">
        <f>SUM(D216:D218)</f>
        <v>20403</v>
      </c>
      <c r="E215" s="55">
        <f>D215/D210</f>
        <v>0.28639809096013474</v>
      </c>
      <c r="F215" s="16">
        <f>SUM(F216:F218)</f>
        <v>858161</v>
      </c>
      <c r="G215" s="55">
        <f>F215/F210</f>
        <v>0.26827172265032745</v>
      </c>
      <c r="H215" s="273"/>
    </row>
    <row r="216" spans="1:9" x14ac:dyDescent="0.3">
      <c r="A216" s="13" t="s">
        <v>1400</v>
      </c>
      <c r="B216" s="16">
        <f>'Ref. ACS-5-YR'!H1017</f>
        <v>150</v>
      </c>
      <c r="C216" s="55">
        <f>B216/B215</f>
        <v>0.80645161290322576</v>
      </c>
      <c r="D216" s="16">
        <f>'Ref. ACS-5-YR'!R1017</f>
        <v>11530</v>
      </c>
      <c r="E216" s="55">
        <f>D216/D215</f>
        <v>0.56511297358231638</v>
      </c>
      <c r="F216" s="16">
        <f>'Ref. ACS-5-YR'!AB1017</f>
        <v>484266</v>
      </c>
      <c r="G216" s="55">
        <f>F216/F215</f>
        <v>0.56430669769425545</v>
      </c>
      <c r="H216" s="273"/>
    </row>
    <row r="217" spans="1:9" x14ac:dyDescent="0.3">
      <c r="A217" s="13" t="s">
        <v>1401</v>
      </c>
      <c r="B217" s="16">
        <f>'Ref. ACS-5-YR'!H1018</f>
        <v>36</v>
      </c>
      <c r="C217" s="55">
        <f>B217/B215</f>
        <v>0.19354838709677419</v>
      </c>
      <c r="D217" s="16">
        <f>'Ref. ACS-5-YR'!R1018</f>
        <v>5309</v>
      </c>
      <c r="E217" s="55">
        <f>D217/D215</f>
        <v>0.26020683232857911</v>
      </c>
      <c r="F217" s="16">
        <f>'Ref. ACS-5-YR'!AB1018</f>
        <v>234067</v>
      </c>
      <c r="G217" s="55">
        <f>F217/F215</f>
        <v>0.27275418015966701</v>
      </c>
      <c r="H217" s="273"/>
    </row>
    <row r="218" spans="1:9" x14ac:dyDescent="0.3">
      <c r="A218" s="13" t="s">
        <v>1402</v>
      </c>
      <c r="B218" s="16">
        <f>'Ref. ACS-5-YR'!H1019</f>
        <v>0</v>
      </c>
      <c r="C218" s="55">
        <f>B218/B215</f>
        <v>0</v>
      </c>
      <c r="D218" s="16">
        <f>'Ref. ACS-5-YR'!R1019</f>
        <v>3564</v>
      </c>
      <c r="E218" s="55">
        <f>D218/D215</f>
        <v>0.17468019408910454</v>
      </c>
      <c r="F218" s="16">
        <f>'Ref. ACS-5-YR'!AB1019</f>
        <v>139828</v>
      </c>
      <c r="G218" s="55">
        <f>F218/F215</f>
        <v>0.16293912214607748</v>
      </c>
      <c r="H218" s="273"/>
    </row>
    <row r="219" spans="1:9" x14ac:dyDescent="0.3">
      <c r="A219" s="47" t="s">
        <v>1404</v>
      </c>
    </row>
    <row r="222" spans="1:9" x14ac:dyDescent="0.3">
      <c r="I222" s="26" t="str">
        <f>A219</f>
        <v>Source: U.S. Census Bureau, ACS16-20 (5-year Estimates), Table B25007</v>
      </c>
    </row>
    <row r="223" spans="1:9" x14ac:dyDescent="0.3">
      <c r="A223" s="1" t="s">
        <v>1405</v>
      </c>
    </row>
    <row r="224" spans="1:9" ht="28.8" x14ac:dyDescent="0.3">
      <c r="A224" s="48"/>
      <c r="B224" s="60" t="s">
        <v>1406</v>
      </c>
      <c r="C224" s="60" t="s">
        <v>1358</v>
      </c>
      <c r="D224" s="60" t="s">
        <v>1406</v>
      </c>
      <c r="E224" s="60" t="s">
        <v>1358</v>
      </c>
      <c r="F224" s="60" t="s">
        <v>1406</v>
      </c>
      <c r="G224" s="60" t="s">
        <v>1358</v>
      </c>
      <c r="I224" s="61" t="s">
        <v>1407</v>
      </c>
    </row>
    <row r="225" spans="1:9" x14ac:dyDescent="0.3">
      <c r="A225" s="48" t="s">
        <v>190</v>
      </c>
      <c r="B225" s="151">
        <v>2010</v>
      </c>
      <c r="C225" s="151">
        <v>2010</v>
      </c>
      <c r="D225" s="151">
        <v>2015</v>
      </c>
      <c r="E225" s="151">
        <v>2015</v>
      </c>
      <c r="F225" s="151">
        <v>2020</v>
      </c>
      <c r="G225" s="151">
        <v>2020</v>
      </c>
    </row>
    <row r="226" spans="1:9" x14ac:dyDescent="0.3">
      <c r="A226" s="13" t="str">
        <f>B3</f>
        <v>City of Mendota</v>
      </c>
      <c r="B226" s="63">
        <f>SUM('Ref. ACS-5-YR'!B1017:B1019)</f>
        <v>25</v>
      </c>
      <c r="C226" s="63">
        <f>SUM('Ref. ACS-5-YR'!B1007:B1009)</f>
        <v>234</v>
      </c>
      <c r="D226" s="63">
        <f>SUM('Ref. ACS-5-YR'!E1017:E1019)</f>
        <v>120</v>
      </c>
      <c r="E226" s="16">
        <f>SUM('Ref. ACS-5-YR'!E1007:E1009)</f>
        <v>197</v>
      </c>
      <c r="F226" s="16">
        <f>SUM('Ref. ACS-5-YR'!H1017:H1019)</f>
        <v>186</v>
      </c>
      <c r="G226" s="16">
        <f>SUM('Ref. ACS-5-YR'!H1007:H1009)</f>
        <v>233</v>
      </c>
    </row>
    <row r="227" spans="1:9" x14ac:dyDescent="0.3">
      <c r="A227" s="13" t="str">
        <f>B3</f>
        <v>City of Mendota</v>
      </c>
      <c r="B227" s="5">
        <f>B226/(B226+C226)</f>
        <v>9.6525096525096526E-2</v>
      </c>
      <c r="C227" s="5">
        <f>C226/(B226+C226)</f>
        <v>0.90347490347490345</v>
      </c>
      <c r="D227" s="5">
        <f>D226/(D226+E226)</f>
        <v>0.37854889589905361</v>
      </c>
      <c r="E227" s="5">
        <f>E226/(D226+E226)</f>
        <v>0.62145110410094639</v>
      </c>
      <c r="F227" s="5">
        <f>F226/(F226+G226)</f>
        <v>0.44391408114558473</v>
      </c>
      <c r="G227" s="5">
        <f>G226/(F226+G226)</f>
        <v>0.55608591885441527</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191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191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1408</v>
      </c>
    </row>
    <row r="239" spans="1:9" x14ac:dyDescent="0.3">
      <c r="I239" s="26" t="str">
        <f>A232</f>
        <v>Source: U.S. Census Bureau, ACS 06-10, 11-15, 16-20 (5-year Estimates), Table B25007</v>
      </c>
    </row>
    <row r="242" spans="1:10" x14ac:dyDescent="0.3">
      <c r="A242" s="1" t="s">
        <v>1409</v>
      </c>
      <c r="C242" s="114" t="s">
        <v>197</v>
      </c>
      <c r="D242" s="114"/>
      <c r="E242" s="114" t="s">
        <v>197</v>
      </c>
      <c r="F242" s="114"/>
      <c r="G242" s="114" t="s">
        <v>197</v>
      </c>
      <c r="I242" s="61" t="s">
        <v>1410</v>
      </c>
    </row>
    <row r="243" spans="1:10" ht="28.8" x14ac:dyDescent="0.3">
      <c r="A243" s="80"/>
      <c r="B243" s="60" t="str">
        <f>Housing!B3</f>
        <v>City of Mendota</v>
      </c>
      <c r="C243" s="60" t="str">
        <f>Housing!B3</f>
        <v>City of Mendota</v>
      </c>
      <c r="D243" s="60" t="str">
        <f>Housing!B4</f>
        <v>Fresno County</v>
      </c>
      <c r="E243" s="60" t="str">
        <f>Housing!B4</f>
        <v>Fresno County</v>
      </c>
      <c r="F243" s="60" t="s">
        <v>191</v>
      </c>
      <c r="G243" s="60" t="s">
        <v>191</v>
      </c>
      <c r="H243" s="274"/>
      <c r="I243" s="42"/>
      <c r="J243" s="58"/>
    </row>
    <row r="244" spans="1:10" x14ac:dyDescent="0.3">
      <c r="A244" s="13" t="s">
        <v>1411</v>
      </c>
      <c r="B244" s="16">
        <f>'Ref. ACS-5-YR'!H1023</f>
        <v>2838</v>
      </c>
      <c r="C244" s="55"/>
      <c r="D244" s="16">
        <f>'Ref. ACS-5-YR'!R1023</f>
        <v>310097</v>
      </c>
      <c r="E244" s="55"/>
      <c r="F244" s="16">
        <f>'Ref. ACS-5-YR'!AB1023</f>
        <v>13103114</v>
      </c>
      <c r="G244" s="55"/>
      <c r="H244" s="273"/>
      <c r="I244" s="84"/>
      <c r="J244" s="54"/>
    </row>
    <row r="245" spans="1:10" x14ac:dyDescent="0.3">
      <c r="A245" s="7" t="s">
        <v>1412</v>
      </c>
      <c r="B245" s="118">
        <f t="shared" ref="B245:G245" si="3">SUM(B246:B248)</f>
        <v>1085</v>
      </c>
      <c r="C245" s="119">
        <f t="shared" si="3"/>
        <v>0.38231148696264972</v>
      </c>
      <c r="D245" s="118">
        <f t="shared" si="3"/>
        <v>56436</v>
      </c>
      <c r="E245" s="119">
        <f t="shared" si="3"/>
        <v>0.18100000000000002</v>
      </c>
      <c r="F245" s="118">
        <f t="shared" si="3"/>
        <v>1809518</v>
      </c>
      <c r="G245" s="119">
        <f t="shared" si="3"/>
        <v>0.13700000000000001</v>
      </c>
      <c r="H245" s="273"/>
      <c r="I245" s="84"/>
      <c r="J245" s="54"/>
    </row>
    <row r="246" spans="1:10" x14ac:dyDescent="0.3">
      <c r="A246" s="7" t="s">
        <v>1344</v>
      </c>
      <c r="B246" s="118">
        <f t="shared" ref="B246:G248" si="4">B254+B262</f>
        <v>337</v>
      </c>
      <c r="C246" s="119">
        <f t="shared" si="4"/>
        <v>0.11874559548978153</v>
      </c>
      <c r="D246" s="118">
        <f t="shared" si="4"/>
        <v>29647</v>
      </c>
      <c r="E246" s="119">
        <f t="shared" si="4"/>
        <v>9.5000000000000001E-2</v>
      </c>
      <c r="F246" s="118">
        <f t="shared" si="4"/>
        <v>1025856</v>
      </c>
      <c r="G246" s="119">
        <f t="shared" si="4"/>
        <v>7.8E-2</v>
      </c>
      <c r="H246" s="273"/>
      <c r="I246" s="84"/>
      <c r="J246" s="54"/>
    </row>
    <row r="247" spans="1:10" x14ac:dyDescent="0.3">
      <c r="A247" s="7" t="s">
        <v>1345</v>
      </c>
      <c r="B247" s="118">
        <f t="shared" si="4"/>
        <v>336</v>
      </c>
      <c r="C247" s="119">
        <f t="shared" si="4"/>
        <v>0.11839323467230445</v>
      </c>
      <c r="D247" s="118">
        <f t="shared" si="4"/>
        <v>14692</v>
      </c>
      <c r="E247" s="119">
        <f t="shared" si="4"/>
        <v>4.7E-2</v>
      </c>
      <c r="F247" s="118">
        <f t="shared" si="4"/>
        <v>440129</v>
      </c>
      <c r="G247" s="119">
        <f t="shared" si="4"/>
        <v>3.3000000000000002E-2</v>
      </c>
      <c r="H247" s="273"/>
      <c r="I247" s="84"/>
      <c r="J247" s="54"/>
    </row>
    <row r="248" spans="1:10" x14ac:dyDescent="0.3">
      <c r="A248" s="7" t="s">
        <v>1413</v>
      </c>
      <c r="B248" s="118">
        <f t="shared" si="4"/>
        <v>412</v>
      </c>
      <c r="C248" s="119">
        <f t="shared" si="4"/>
        <v>0.14517265680056377</v>
      </c>
      <c r="D248" s="118">
        <f t="shared" si="4"/>
        <v>12097</v>
      </c>
      <c r="E248" s="119">
        <f t="shared" si="4"/>
        <v>3.9E-2</v>
      </c>
      <c r="F248" s="118">
        <f t="shared" si="4"/>
        <v>343533</v>
      </c>
      <c r="G248" s="119">
        <f t="shared" si="4"/>
        <v>2.5999999999999999E-2</v>
      </c>
      <c r="H248" s="273"/>
      <c r="I248" s="84"/>
      <c r="J248" s="54"/>
    </row>
    <row r="249" spans="1:10" x14ac:dyDescent="0.3">
      <c r="A249" s="13" t="s">
        <v>1414</v>
      </c>
      <c r="B249" s="16">
        <f>'Ref. ACS-5-YR'!H1024</f>
        <v>1347</v>
      </c>
      <c r="C249" s="55">
        <f>'Ref. ACS-5-YR'!I1024</f>
        <v>0.47463002114164904</v>
      </c>
      <c r="D249" s="16">
        <f>'Ref. ACS-5-YR'!R1024</f>
        <v>166420</v>
      </c>
      <c r="E249" s="55">
        <f>'Ref. ACS-5-YR'!S1024</f>
        <v>0.53700000000000003</v>
      </c>
      <c r="F249" s="16">
        <f>'Ref. ACS-5-YR'!AB1024</f>
        <v>7241318</v>
      </c>
      <c r="G249" s="55">
        <f>'Ref. ACS-5-YR'!AC1024</f>
        <v>0.55300000000000005</v>
      </c>
      <c r="H249" s="273"/>
      <c r="I249" s="84"/>
      <c r="J249" s="54"/>
    </row>
    <row r="250" spans="1:10" x14ac:dyDescent="0.3">
      <c r="A250" s="13" t="s">
        <v>1348</v>
      </c>
      <c r="B250" s="16">
        <f>'Ref. ACS-5-YR'!H1025</f>
        <v>86</v>
      </c>
      <c r="C250" s="55">
        <f>'Ref. ACS-5-YR'!I1025</f>
        <v>3.0303030303030304E-2</v>
      </c>
      <c r="D250" s="16">
        <f>'Ref. ACS-5-YR'!R1025</f>
        <v>31571</v>
      </c>
      <c r="E250" s="55">
        <f>'Ref. ACS-5-YR'!S1025</f>
        <v>0.10199999999999999</v>
      </c>
      <c r="F250" s="16">
        <f>'Ref. ACS-5-YR'!AB1025</f>
        <v>1416913</v>
      </c>
      <c r="G250" s="55">
        <f>'Ref. ACS-5-YR'!AC1025</f>
        <v>0.108</v>
      </c>
      <c r="H250" s="273"/>
      <c r="I250" s="84"/>
      <c r="J250" s="54"/>
    </row>
    <row r="251" spans="1:10" x14ac:dyDescent="0.3">
      <c r="A251" s="13" t="s">
        <v>1341</v>
      </c>
      <c r="B251" s="16">
        <f>'Ref. ACS-5-YR'!H1026</f>
        <v>109</v>
      </c>
      <c r="C251" s="55">
        <f>'Ref. ACS-5-YR'!I1026</f>
        <v>3.8407329105003524E-2</v>
      </c>
      <c r="D251" s="16">
        <f>'Ref. ACS-5-YR'!R1026</f>
        <v>53009</v>
      </c>
      <c r="E251" s="55">
        <f>'Ref. ACS-5-YR'!S1026</f>
        <v>0.17100000000000001</v>
      </c>
      <c r="F251" s="16">
        <f>'Ref. ACS-5-YR'!AB1026</f>
        <v>2403865</v>
      </c>
      <c r="G251" s="55">
        <f>'Ref. ACS-5-YR'!AC1026</f>
        <v>0.183</v>
      </c>
      <c r="H251" s="273"/>
      <c r="I251" s="84"/>
      <c r="J251" s="54"/>
    </row>
    <row r="252" spans="1:10" x14ac:dyDescent="0.3">
      <c r="A252" s="13" t="s">
        <v>1342</v>
      </c>
      <c r="B252" s="16">
        <f>'Ref. ACS-5-YR'!H1027</f>
        <v>213</v>
      </c>
      <c r="C252" s="55">
        <f>'Ref. ACS-5-YR'!I1027</f>
        <v>7.5052854122621568E-2</v>
      </c>
      <c r="D252" s="16">
        <f>'Ref. ACS-5-YR'!R1027</f>
        <v>26547</v>
      </c>
      <c r="E252" s="55">
        <f>'Ref. ACS-5-YR'!S1027</f>
        <v>8.5999999999999993E-2</v>
      </c>
      <c r="F252" s="16">
        <f>'Ref. ACS-5-YR'!AB1027</f>
        <v>1235833</v>
      </c>
      <c r="G252" s="55">
        <f>'Ref. ACS-5-YR'!AC1027</f>
        <v>9.4E-2</v>
      </c>
      <c r="H252" s="273"/>
      <c r="I252" s="84"/>
      <c r="J252" s="54"/>
    </row>
    <row r="253" spans="1:10" x14ac:dyDescent="0.3">
      <c r="A253" s="13" t="s">
        <v>1343</v>
      </c>
      <c r="B253" s="16">
        <f>'Ref. ACS-5-YR'!H1028</f>
        <v>270</v>
      </c>
      <c r="C253" s="55">
        <f>'Ref. ACS-5-YR'!I1028</f>
        <v>9.5137420718816063E-2</v>
      </c>
      <c r="D253" s="16">
        <f>'Ref. ACS-5-YR'!R1028</f>
        <v>25974</v>
      </c>
      <c r="E253" s="55">
        <f>'Ref. ACS-5-YR'!S1028</f>
        <v>8.4000000000000005E-2</v>
      </c>
      <c r="F253" s="16">
        <f>'Ref. ACS-5-YR'!AB1028</f>
        <v>1182987</v>
      </c>
      <c r="G253" s="55">
        <f>'Ref. ACS-5-YR'!AC1028</f>
        <v>0.09</v>
      </c>
      <c r="H253" s="273"/>
      <c r="I253" s="84"/>
      <c r="J253" s="54"/>
    </row>
    <row r="254" spans="1:10" x14ac:dyDescent="0.3">
      <c r="A254" s="13" t="s">
        <v>1344</v>
      </c>
      <c r="B254" s="16">
        <f>'Ref. ACS-5-YR'!H1029</f>
        <v>226</v>
      </c>
      <c r="C254" s="55">
        <f>'Ref. ACS-5-YR'!I1029</f>
        <v>7.9633544749823815E-2</v>
      </c>
      <c r="D254" s="16">
        <f>'Ref. ACS-5-YR'!R1029</f>
        <v>14995</v>
      </c>
      <c r="E254" s="55">
        <f>'Ref. ACS-5-YR'!S1029</f>
        <v>4.8000000000000001E-2</v>
      </c>
      <c r="F254" s="16">
        <f>'Ref. ACS-5-YR'!AB1029</f>
        <v>567528</v>
      </c>
      <c r="G254" s="55">
        <f>'Ref. ACS-5-YR'!AC1029</f>
        <v>4.2999999999999997E-2</v>
      </c>
      <c r="H254" s="273"/>
      <c r="I254" s="84"/>
      <c r="J254" s="54"/>
    </row>
    <row r="255" spans="1:10" x14ac:dyDescent="0.3">
      <c r="A255" s="13" t="s">
        <v>1345</v>
      </c>
      <c r="B255" s="16">
        <f>'Ref. ACS-5-YR'!H1030</f>
        <v>276</v>
      </c>
      <c r="C255" s="55">
        <f>'Ref. ACS-5-YR'!I1030</f>
        <v>9.7251585623678652E-2</v>
      </c>
      <c r="D255" s="16">
        <f>'Ref. ACS-5-YR'!R1030</f>
        <v>7748</v>
      </c>
      <c r="E255" s="55">
        <f>'Ref. ACS-5-YR'!S1030</f>
        <v>2.5000000000000001E-2</v>
      </c>
      <c r="F255" s="16">
        <f>'Ref. ACS-5-YR'!AB1030</f>
        <v>238866</v>
      </c>
      <c r="G255" s="55">
        <f>'Ref. ACS-5-YR'!AC1030</f>
        <v>1.7999999999999999E-2</v>
      </c>
      <c r="H255" s="273"/>
      <c r="I255" s="84"/>
      <c r="J255" s="54"/>
    </row>
    <row r="256" spans="1:10" x14ac:dyDescent="0.3">
      <c r="A256" s="13" t="s">
        <v>1413</v>
      </c>
      <c r="B256" s="16">
        <f>'Ref. ACS-5-YR'!H1031</f>
        <v>167</v>
      </c>
      <c r="C256" s="55">
        <f>'Ref. ACS-5-YR'!I1031</f>
        <v>5.8844256518675121E-2</v>
      </c>
      <c r="D256" s="16">
        <f>'Ref. ACS-5-YR'!R1031</f>
        <v>6576</v>
      </c>
      <c r="E256" s="55">
        <f>'Ref. ACS-5-YR'!S1031</f>
        <v>2.1000000000000001E-2</v>
      </c>
      <c r="F256" s="16">
        <f>'Ref. ACS-5-YR'!AB1031</f>
        <v>195326</v>
      </c>
      <c r="G256" s="55">
        <f>'Ref. ACS-5-YR'!AC1031</f>
        <v>1.4999999999999999E-2</v>
      </c>
      <c r="H256" s="273"/>
      <c r="I256" s="84"/>
      <c r="J256" s="54"/>
    </row>
    <row r="257" spans="1:10" x14ac:dyDescent="0.3">
      <c r="A257" s="13" t="s">
        <v>1406</v>
      </c>
      <c r="B257" s="16">
        <f>'Ref. ACS-5-YR'!H1032</f>
        <v>1491</v>
      </c>
      <c r="C257" s="55">
        <f>'Ref. ACS-5-YR'!I1032</f>
        <v>0.52536997885835091</v>
      </c>
      <c r="D257" s="16">
        <f>'Ref. ACS-5-YR'!R1032</f>
        <v>143677</v>
      </c>
      <c r="E257" s="55">
        <f>'Ref. ACS-5-YR'!S1032</f>
        <v>0.46300000000000002</v>
      </c>
      <c r="F257" s="16">
        <f>'Ref. ACS-5-YR'!AB1032</f>
        <v>5861796</v>
      </c>
      <c r="G257" s="55">
        <f>'Ref. ACS-5-YR'!AC1032</f>
        <v>0.44700000000000001</v>
      </c>
      <c r="H257" s="273"/>
      <c r="I257" s="84"/>
      <c r="J257" s="54"/>
    </row>
    <row r="258" spans="1:10" x14ac:dyDescent="0.3">
      <c r="A258" s="13" t="s">
        <v>1348</v>
      </c>
      <c r="B258" s="16">
        <f>'Ref. ACS-5-YR'!H1033</f>
        <v>194</v>
      </c>
      <c r="C258" s="55">
        <f>'Ref. ACS-5-YR'!I1033</f>
        <v>6.8357998590556732E-2</v>
      </c>
      <c r="D258" s="16">
        <f>'Ref. ACS-5-YR'!R1033</f>
        <v>37200</v>
      </c>
      <c r="E258" s="55">
        <f>'Ref. ACS-5-YR'!S1033</f>
        <v>0.12</v>
      </c>
      <c r="F258" s="16">
        <f>'Ref. ACS-5-YR'!AB1033</f>
        <v>1697906</v>
      </c>
      <c r="G258" s="55">
        <f>'Ref. ACS-5-YR'!AC1033</f>
        <v>0.13</v>
      </c>
      <c r="H258" s="273"/>
      <c r="I258" s="84"/>
      <c r="J258" s="54"/>
    </row>
    <row r="259" spans="1:10" x14ac:dyDescent="0.3">
      <c r="A259" s="13" t="s">
        <v>1341</v>
      </c>
      <c r="B259" s="16">
        <f>'Ref. ACS-5-YR'!H1034</f>
        <v>365</v>
      </c>
      <c r="C259" s="55">
        <f>'Ref. ACS-5-YR'!I1034</f>
        <v>0.12861169837914024</v>
      </c>
      <c r="D259" s="16">
        <f>'Ref. ACS-5-YR'!R1034</f>
        <v>32857</v>
      </c>
      <c r="E259" s="55">
        <f>'Ref. ACS-5-YR'!S1034</f>
        <v>0.106</v>
      </c>
      <c r="F259" s="16">
        <f>'Ref. ACS-5-YR'!AB1034</f>
        <v>1579529</v>
      </c>
      <c r="G259" s="55">
        <f>'Ref. ACS-5-YR'!AC1034</f>
        <v>0.121</v>
      </c>
      <c r="H259" s="273"/>
      <c r="I259" s="42"/>
      <c r="J259" s="54"/>
    </row>
    <row r="260" spans="1:10" x14ac:dyDescent="0.3">
      <c r="A260" s="13" t="s">
        <v>1342</v>
      </c>
      <c r="B260" s="16">
        <f>'Ref. ACS-5-YR'!H1035</f>
        <v>226</v>
      </c>
      <c r="C260" s="55">
        <f>'Ref. ACS-5-YR'!I1035</f>
        <v>7.9633544749823815E-2</v>
      </c>
      <c r="D260" s="16">
        <f>'Ref. ACS-5-YR'!R1035</f>
        <v>25097</v>
      </c>
      <c r="E260" s="55">
        <f>'Ref. ACS-5-YR'!S1035</f>
        <v>8.1000000000000003E-2</v>
      </c>
      <c r="F260" s="16">
        <f>'Ref. ACS-5-YR'!AB1035</f>
        <v>954485</v>
      </c>
      <c r="G260" s="55">
        <f>'Ref. ACS-5-YR'!AC1035</f>
        <v>7.2999999999999995E-2</v>
      </c>
      <c r="H260" s="273"/>
      <c r="I260" s="42"/>
      <c r="J260" s="54"/>
    </row>
    <row r="261" spans="1:10" x14ac:dyDescent="0.3">
      <c r="A261" s="13" t="s">
        <v>1343</v>
      </c>
      <c r="B261" s="16">
        <f>'Ref. ACS-5-YR'!H1036</f>
        <v>290</v>
      </c>
      <c r="C261" s="55">
        <f>'Ref. ACS-5-YR'!I1036</f>
        <v>0.10218463706835799</v>
      </c>
      <c r="D261" s="16">
        <f>'Ref. ACS-5-YR'!R1036</f>
        <v>21406</v>
      </c>
      <c r="E261" s="55">
        <f>'Ref. ACS-5-YR'!S1036</f>
        <v>6.9000000000000006E-2</v>
      </c>
      <c r="F261" s="16">
        <f>'Ref. ACS-5-YR'!AB1036</f>
        <v>822078</v>
      </c>
      <c r="G261" s="55">
        <f>'Ref. ACS-5-YR'!AC1036</f>
        <v>6.3E-2</v>
      </c>
      <c r="H261" s="273"/>
      <c r="I261" s="42"/>
      <c r="J261" s="54"/>
    </row>
    <row r="262" spans="1:10" x14ac:dyDescent="0.3">
      <c r="A262" s="13" t="s">
        <v>1344</v>
      </c>
      <c r="B262" s="16">
        <f>'Ref. ACS-5-YR'!H1037</f>
        <v>111</v>
      </c>
      <c r="C262" s="55">
        <f>'Ref. ACS-5-YR'!I1037</f>
        <v>3.9112050739957716E-2</v>
      </c>
      <c r="D262" s="16">
        <f>'Ref. ACS-5-YR'!R1037</f>
        <v>14652</v>
      </c>
      <c r="E262" s="55">
        <f>'Ref. ACS-5-YR'!S1037</f>
        <v>4.7E-2</v>
      </c>
      <c r="F262" s="16">
        <f>'Ref. ACS-5-YR'!AB1037</f>
        <v>458328</v>
      </c>
      <c r="G262" s="55">
        <f>'Ref. ACS-5-YR'!AC1037</f>
        <v>3.5000000000000003E-2</v>
      </c>
      <c r="H262" s="273"/>
      <c r="I262" s="42" t="str">
        <f>A265</f>
        <v>Source: U.S. Census Bureau, ACS 16-20 (5-year Estimates), Table B25009</v>
      </c>
      <c r="J262" s="54"/>
    </row>
    <row r="263" spans="1:10" x14ac:dyDescent="0.3">
      <c r="A263" s="13" t="s">
        <v>1345</v>
      </c>
      <c r="B263" s="16">
        <f>'Ref. ACS-5-YR'!H1038</f>
        <v>60</v>
      </c>
      <c r="C263" s="55">
        <f>'Ref. ACS-5-YR'!I1038</f>
        <v>2.1141649048625793E-2</v>
      </c>
      <c r="D263" s="16">
        <f>'Ref. ACS-5-YR'!R1038</f>
        <v>6944</v>
      </c>
      <c r="E263" s="55">
        <f>'Ref. ACS-5-YR'!S1038</f>
        <v>2.1999999999999999E-2</v>
      </c>
      <c r="F263" s="16">
        <f>'Ref. ACS-5-YR'!AB1038</f>
        <v>201263</v>
      </c>
      <c r="G263" s="55">
        <f>'Ref. ACS-5-YR'!AC1038</f>
        <v>1.4999999999999999E-2</v>
      </c>
      <c r="H263" s="273"/>
      <c r="I263" s="42"/>
      <c r="J263" s="54"/>
    </row>
    <row r="264" spans="1:10" x14ac:dyDescent="0.3">
      <c r="A264" s="13" t="s">
        <v>1413</v>
      </c>
      <c r="B264" s="16">
        <f>'Ref. ACS-5-YR'!H1039</f>
        <v>245</v>
      </c>
      <c r="C264" s="55">
        <f>'Ref. ACS-5-YR'!I1039</f>
        <v>8.6328400281888651E-2</v>
      </c>
      <c r="D264" s="16">
        <f>'Ref. ACS-5-YR'!R1039</f>
        <v>5521</v>
      </c>
      <c r="E264" s="55">
        <f>'Ref. ACS-5-YR'!S1039</f>
        <v>1.7999999999999999E-2</v>
      </c>
      <c r="F264" s="16">
        <f>'Ref. ACS-5-YR'!AB1039</f>
        <v>148207</v>
      </c>
      <c r="G264" s="55">
        <f>'Ref. ACS-5-YR'!AC1039</f>
        <v>1.0999999999999999E-2</v>
      </c>
      <c r="H264" s="273"/>
      <c r="I264" s="42"/>
      <c r="J264" s="54"/>
    </row>
    <row r="265" spans="1:10" x14ac:dyDescent="0.3">
      <c r="A265" t="s">
        <v>1415</v>
      </c>
      <c r="I265" s="42"/>
    </row>
    <row r="266" spans="1:10" x14ac:dyDescent="0.3">
      <c r="I266" s="42"/>
    </row>
    <row r="267" spans="1:10" x14ac:dyDescent="0.3">
      <c r="A267" s="1" t="s">
        <v>1416</v>
      </c>
      <c r="C267" s="114" t="s">
        <v>197</v>
      </c>
      <c r="D267" s="114"/>
      <c r="E267" s="114" t="s">
        <v>197</v>
      </c>
      <c r="F267" s="114"/>
      <c r="G267" s="114" t="s">
        <v>197</v>
      </c>
      <c r="I267" s="61" t="s">
        <v>1417</v>
      </c>
    </row>
    <row r="268" spans="1:10" x14ac:dyDescent="0.3">
      <c r="A268" s="80"/>
      <c r="B268" s="51">
        <v>2010</v>
      </c>
      <c r="C268" s="60">
        <f>B268</f>
        <v>2010</v>
      </c>
      <c r="D268" s="60">
        <v>2015</v>
      </c>
      <c r="E268" s="60">
        <f>D268</f>
        <v>2015</v>
      </c>
      <c r="F268" s="60">
        <v>2020</v>
      </c>
      <c r="G268" s="60">
        <f>F268</f>
        <v>2020</v>
      </c>
      <c r="I268" s="42"/>
    </row>
    <row r="269" spans="1:10" x14ac:dyDescent="0.3">
      <c r="A269" s="13" t="s">
        <v>1411</v>
      </c>
      <c r="B269" s="16">
        <f>'Ref. ACS-5-YR'!B1023</f>
        <v>2574</v>
      </c>
      <c r="C269" s="55"/>
      <c r="D269" s="16">
        <f>'Ref. ACS-5-YR'!E1023</f>
        <v>2913</v>
      </c>
      <c r="E269" s="55"/>
      <c r="F269" s="16">
        <f>'Ref. ACS-5-YR'!H1023</f>
        <v>2838</v>
      </c>
      <c r="G269" s="55"/>
      <c r="I269" s="42"/>
    </row>
    <row r="270" spans="1:10" x14ac:dyDescent="0.3">
      <c r="A270" s="7" t="s">
        <v>1348</v>
      </c>
      <c r="B270" s="118">
        <f t="shared" ref="B270:G276" si="5">B278+B286</f>
        <v>379</v>
      </c>
      <c r="C270" s="119">
        <f t="shared" si="5"/>
        <v>0.14724164724164723</v>
      </c>
      <c r="D270" s="118">
        <f t="shared" si="5"/>
        <v>285</v>
      </c>
      <c r="E270" s="119">
        <f t="shared" si="5"/>
        <v>9.7837281153450056E-2</v>
      </c>
      <c r="F270" s="118">
        <f t="shared" si="5"/>
        <v>280</v>
      </c>
      <c r="G270" s="119">
        <f t="shared" si="5"/>
        <v>9.8661028893587036E-2</v>
      </c>
      <c r="I270" s="42"/>
    </row>
    <row r="271" spans="1:10" x14ac:dyDescent="0.3">
      <c r="A271" s="7" t="s">
        <v>1341</v>
      </c>
      <c r="B271" s="118">
        <f t="shared" si="5"/>
        <v>262</v>
      </c>
      <c r="C271" s="119">
        <f t="shared" si="5"/>
        <v>0.10178710178710179</v>
      </c>
      <c r="D271" s="118">
        <f t="shared" si="5"/>
        <v>597</v>
      </c>
      <c r="E271" s="119">
        <f t="shared" si="5"/>
        <v>0.20494335736354274</v>
      </c>
      <c r="F271" s="118">
        <f t="shared" si="5"/>
        <v>474</v>
      </c>
      <c r="G271" s="119">
        <f t="shared" si="5"/>
        <v>0.16701902748414377</v>
      </c>
      <c r="I271" s="42"/>
    </row>
    <row r="272" spans="1:10" x14ac:dyDescent="0.3">
      <c r="A272" s="7" t="s">
        <v>1342</v>
      </c>
      <c r="B272" s="118">
        <f t="shared" si="5"/>
        <v>448</v>
      </c>
      <c r="C272" s="119">
        <f t="shared" si="5"/>
        <v>0.17404817404817402</v>
      </c>
      <c r="D272" s="118">
        <f t="shared" si="5"/>
        <v>578</v>
      </c>
      <c r="E272" s="119">
        <f t="shared" si="5"/>
        <v>0.19842087195331273</v>
      </c>
      <c r="F272" s="118">
        <f t="shared" si="5"/>
        <v>439</v>
      </c>
      <c r="G272" s="119">
        <f t="shared" si="5"/>
        <v>0.1546863988724454</v>
      </c>
      <c r="I272" s="42"/>
    </row>
    <row r="273" spans="1:9" x14ac:dyDescent="0.3">
      <c r="A273" s="7" t="s">
        <v>1343</v>
      </c>
      <c r="B273" s="118">
        <f t="shared" si="5"/>
        <v>639</v>
      </c>
      <c r="C273" s="119">
        <f t="shared" si="5"/>
        <v>0.24825174825174823</v>
      </c>
      <c r="D273" s="118">
        <f t="shared" si="5"/>
        <v>527</v>
      </c>
      <c r="E273" s="119">
        <f t="shared" si="5"/>
        <v>0.18091314795743219</v>
      </c>
      <c r="F273" s="118">
        <f t="shared" si="5"/>
        <v>560</v>
      </c>
      <c r="G273" s="119">
        <f t="shared" si="5"/>
        <v>0.19732205778717404</v>
      </c>
      <c r="I273" s="42"/>
    </row>
    <row r="274" spans="1:9" x14ac:dyDescent="0.3">
      <c r="A274" s="7" t="s">
        <v>1344</v>
      </c>
      <c r="B274" s="118">
        <f t="shared" si="5"/>
        <v>300</v>
      </c>
      <c r="C274" s="119">
        <f t="shared" si="5"/>
        <v>0.11655011655011656</v>
      </c>
      <c r="D274" s="118">
        <f t="shared" si="5"/>
        <v>505</v>
      </c>
      <c r="E274" s="119">
        <f t="shared" si="5"/>
        <v>0.17336079642979746</v>
      </c>
      <c r="F274" s="118">
        <f t="shared" si="5"/>
        <v>337</v>
      </c>
      <c r="G274" s="119">
        <f t="shared" si="5"/>
        <v>0.11874559548978153</v>
      </c>
      <c r="I274" s="42"/>
    </row>
    <row r="275" spans="1:9" x14ac:dyDescent="0.3">
      <c r="A275" s="7" t="s">
        <v>1345</v>
      </c>
      <c r="B275" s="118">
        <f t="shared" si="5"/>
        <v>343</v>
      </c>
      <c r="C275" s="119">
        <f t="shared" si="5"/>
        <v>0.13325563325563325</v>
      </c>
      <c r="D275" s="118">
        <f t="shared" si="5"/>
        <v>267</v>
      </c>
      <c r="E275" s="119">
        <f t="shared" si="5"/>
        <v>9.1658084449021626E-2</v>
      </c>
      <c r="F275" s="118">
        <f t="shared" si="5"/>
        <v>336</v>
      </c>
      <c r="G275" s="119">
        <f t="shared" si="5"/>
        <v>0.11839323467230445</v>
      </c>
      <c r="I275" s="42"/>
    </row>
    <row r="276" spans="1:9" x14ac:dyDescent="0.3">
      <c r="A276" s="7" t="s">
        <v>1413</v>
      </c>
      <c r="B276" s="118">
        <f t="shared" si="5"/>
        <v>203</v>
      </c>
      <c r="C276" s="119">
        <f t="shared" si="5"/>
        <v>7.8865578865578864E-2</v>
      </c>
      <c r="D276" s="118">
        <f t="shared" si="5"/>
        <v>154</v>
      </c>
      <c r="E276" s="119">
        <f t="shared" si="5"/>
        <v>5.2866460693443182E-2</v>
      </c>
      <c r="F276" s="118">
        <f t="shared" si="5"/>
        <v>412</v>
      </c>
      <c r="G276" s="119">
        <f t="shared" si="5"/>
        <v>0.14517265680056377</v>
      </c>
      <c r="I276" s="42"/>
    </row>
    <row r="277" spans="1:9" x14ac:dyDescent="0.3">
      <c r="A277" s="13" t="s">
        <v>1414</v>
      </c>
      <c r="B277" s="16">
        <f>'Ref. ACS-5-YR'!B1024</f>
        <v>1166</v>
      </c>
      <c r="C277" s="55">
        <f>'Ref. ACS-5-YR'!C1024</f>
        <v>0.45299145299145299</v>
      </c>
      <c r="D277" s="16">
        <f>'Ref. ACS-5-YR'!E1024</f>
        <v>1083</v>
      </c>
      <c r="E277" s="55">
        <f>'Ref. ACS-5-YR'!F1024</f>
        <v>0.37178166838311022</v>
      </c>
      <c r="F277" s="16">
        <f>'Ref. ACS-5-YR'!H1024</f>
        <v>1347</v>
      </c>
      <c r="G277" s="55">
        <f>'Ref. ACS-5-YR'!I1024</f>
        <v>0.47463002114164904</v>
      </c>
      <c r="I277" s="42"/>
    </row>
    <row r="278" spans="1:9" x14ac:dyDescent="0.3">
      <c r="A278" s="13" t="s">
        <v>1348</v>
      </c>
      <c r="B278" s="16">
        <f>'Ref. ACS-5-YR'!B1025</f>
        <v>121</v>
      </c>
      <c r="C278" s="55">
        <f>'Ref. ACS-5-YR'!C1025</f>
        <v>4.7008547008547008E-2</v>
      </c>
      <c r="D278" s="16">
        <f>'Ref. ACS-5-YR'!E1025</f>
        <v>83</v>
      </c>
      <c r="E278" s="55">
        <f>'Ref. ACS-5-YR'!F1025</f>
        <v>2.8492962581531067E-2</v>
      </c>
      <c r="F278" s="16">
        <f>'Ref. ACS-5-YR'!H1025</f>
        <v>86</v>
      </c>
      <c r="G278" s="55">
        <f>'Ref. ACS-5-YR'!I1025</f>
        <v>3.0303030303030304E-2</v>
      </c>
      <c r="I278" s="42"/>
    </row>
    <row r="279" spans="1:9" x14ac:dyDescent="0.3">
      <c r="A279" s="13" t="s">
        <v>1341</v>
      </c>
      <c r="B279" s="16">
        <f>'Ref. ACS-5-YR'!B1026</f>
        <v>145</v>
      </c>
      <c r="C279" s="55">
        <f>'Ref. ACS-5-YR'!C1026</f>
        <v>5.6332556332556336E-2</v>
      </c>
      <c r="D279" s="16">
        <f>'Ref. ACS-5-YR'!E1026</f>
        <v>208</v>
      </c>
      <c r="E279" s="55">
        <f>'Ref. ACS-5-YR'!F1026</f>
        <v>7.1404050806728459E-2</v>
      </c>
      <c r="F279" s="16">
        <f>'Ref. ACS-5-YR'!H1026</f>
        <v>109</v>
      </c>
      <c r="G279" s="55">
        <f>'Ref. ACS-5-YR'!I1026</f>
        <v>3.8407329105003524E-2</v>
      </c>
      <c r="I279" s="42"/>
    </row>
    <row r="280" spans="1:9" x14ac:dyDescent="0.3">
      <c r="A280" s="13" t="s">
        <v>1342</v>
      </c>
      <c r="B280" s="16">
        <f>'Ref. ACS-5-YR'!B1027</f>
        <v>118</v>
      </c>
      <c r="C280" s="55">
        <f>'Ref. ACS-5-YR'!C1027</f>
        <v>4.584304584304584E-2</v>
      </c>
      <c r="D280" s="16">
        <f>'Ref. ACS-5-YR'!E1027</f>
        <v>334</v>
      </c>
      <c r="E280" s="55">
        <f>'Ref. ACS-5-YR'!F1027</f>
        <v>0.11465842773772743</v>
      </c>
      <c r="F280" s="16">
        <f>'Ref. ACS-5-YR'!H1027</f>
        <v>213</v>
      </c>
      <c r="G280" s="55">
        <f>'Ref. ACS-5-YR'!I1027</f>
        <v>7.5052854122621568E-2</v>
      </c>
      <c r="I280" s="42"/>
    </row>
    <row r="281" spans="1:9" x14ac:dyDescent="0.3">
      <c r="A281" s="13" t="s">
        <v>1343</v>
      </c>
      <c r="B281" s="16">
        <f>'Ref. ACS-5-YR'!B1028</f>
        <v>328</v>
      </c>
      <c r="C281" s="55">
        <f>'Ref. ACS-5-YR'!C1028</f>
        <v>0.12742812742812742</v>
      </c>
      <c r="D281" s="16">
        <f>'Ref. ACS-5-YR'!E1028</f>
        <v>129</v>
      </c>
      <c r="E281" s="55">
        <f>'Ref. ACS-5-YR'!F1028</f>
        <v>4.4284243048403706E-2</v>
      </c>
      <c r="F281" s="16">
        <f>'Ref. ACS-5-YR'!H1028</f>
        <v>270</v>
      </c>
      <c r="G281" s="55">
        <f>'Ref. ACS-5-YR'!I1028</f>
        <v>9.5137420718816063E-2</v>
      </c>
      <c r="I281" s="42"/>
    </row>
    <row r="282" spans="1:9" x14ac:dyDescent="0.3">
      <c r="A282" s="13" t="s">
        <v>1344</v>
      </c>
      <c r="B282" s="16">
        <f>'Ref. ACS-5-YR'!B1029</f>
        <v>212</v>
      </c>
      <c r="C282" s="55">
        <f>'Ref. ACS-5-YR'!C1029</f>
        <v>8.2362082362082367E-2</v>
      </c>
      <c r="D282" s="16">
        <f>'Ref. ACS-5-YR'!E1029</f>
        <v>109</v>
      </c>
      <c r="E282" s="55">
        <f>'Ref. ACS-5-YR'!F1029</f>
        <v>3.7418468932372127E-2</v>
      </c>
      <c r="F282" s="16">
        <f>'Ref. ACS-5-YR'!H1029</f>
        <v>226</v>
      </c>
      <c r="G282" s="55">
        <f>'Ref. ACS-5-YR'!I1029</f>
        <v>7.9633544749823815E-2</v>
      </c>
      <c r="I282" s="42"/>
    </row>
    <row r="283" spans="1:9" x14ac:dyDescent="0.3">
      <c r="A283" s="13" t="s">
        <v>1345</v>
      </c>
      <c r="B283" s="16">
        <f>'Ref. ACS-5-YR'!B1030</f>
        <v>104</v>
      </c>
      <c r="C283" s="55">
        <f>'Ref. ACS-5-YR'!C1030</f>
        <v>4.0404040404040407E-2</v>
      </c>
      <c r="D283" s="16">
        <f>'Ref. ACS-5-YR'!E1030</f>
        <v>153</v>
      </c>
      <c r="E283" s="55">
        <f>'Ref. ACS-5-YR'!F1030</f>
        <v>5.2523171987641608E-2</v>
      </c>
      <c r="F283" s="16">
        <f>'Ref. ACS-5-YR'!H1030</f>
        <v>276</v>
      </c>
      <c r="G283" s="55">
        <f>'Ref. ACS-5-YR'!I1030</f>
        <v>9.7251585623678652E-2</v>
      </c>
      <c r="I283" s="42"/>
    </row>
    <row r="284" spans="1:9" x14ac:dyDescent="0.3">
      <c r="A284" s="13" t="s">
        <v>1413</v>
      </c>
      <c r="B284" s="16">
        <f>'Ref. ACS-5-YR'!B1031</f>
        <v>138</v>
      </c>
      <c r="C284" s="55">
        <f>'Ref. ACS-5-YR'!C1031</f>
        <v>5.3613053613053616E-2</v>
      </c>
      <c r="D284" s="16">
        <f>'Ref. ACS-5-YR'!E1031</f>
        <v>67</v>
      </c>
      <c r="E284" s="55">
        <f>'Ref. ACS-5-YR'!F1031</f>
        <v>2.3000343288705802E-2</v>
      </c>
      <c r="F284" s="16">
        <f>'Ref. ACS-5-YR'!H1031</f>
        <v>167</v>
      </c>
      <c r="G284" s="55">
        <f>'Ref. ACS-5-YR'!I1031</f>
        <v>5.8844256518675121E-2</v>
      </c>
      <c r="I284" s="42"/>
    </row>
    <row r="285" spans="1:9" x14ac:dyDescent="0.3">
      <c r="A285" s="13" t="s">
        <v>1406</v>
      </c>
      <c r="B285" s="16">
        <f>'Ref. ACS-5-YR'!B1032</f>
        <v>1408</v>
      </c>
      <c r="C285" s="55">
        <f>'Ref. ACS-5-YR'!C1032</f>
        <v>0.54700854700854706</v>
      </c>
      <c r="D285" s="16">
        <f>'Ref. ACS-5-YR'!E1032</f>
        <v>1830</v>
      </c>
      <c r="E285" s="55">
        <f>'Ref. ACS-5-YR'!F1032</f>
        <v>0.62821833161688978</v>
      </c>
      <c r="F285" s="16">
        <f>'Ref. ACS-5-YR'!H1032</f>
        <v>1491</v>
      </c>
      <c r="G285" s="55">
        <f>'Ref. ACS-5-YR'!I1032</f>
        <v>0.52536997885835091</v>
      </c>
      <c r="I285" s="42"/>
    </row>
    <row r="286" spans="1:9" x14ac:dyDescent="0.3">
      <c r="A286" s="13" t="s">
        <v>1348</v>
      </c>
      <c r="B286" s="16">
        <f>'Ref. ACS-5-YR'!B1033</f>
        <v>258</v>
      </c>
      <c r="C286" s="55">
        <f>'Ref. ACS-5-YR'!C1033</f>
        <v>0.10023310023310024</v>
      </c>
      <c r="D286" s="16">
        <f>'Ref. ACS-5-YR'!E1033</f>
        <v>202</v>
      </c>
      <c r="E286" s="55">
        <f>'Ref. ACS-5-YR'!F1033</f>
        <v>6.9344318571918986E-2</v>
      </c>
      <c r="F286" s="16">
        <f>'Ref. ACS-5-YR'!H1033</f>
        <v>194</v>
      </c>
      <c r="G286" s="55">
        <f>'Ref. ACS-5-YR'!I1033</f>
        <v>6.8357998590556732E-2</v>
      </c>
      <c r="I286" s="42"/>
    </row>
    <row r="287" spans="1:9" x14ac:dyDescent="0.3">
      <c r="A287" s="13" t="s">
        <v>1341</v>
      </c>
      <c r="B287" s="16">
        <f>'Ref. ACS-5-YR'!B1034</f>
        <v>117</v>
      </c>
      <c r="C287" s="55">
        <f>'Ref. ACS-5-YR'!C1034</f>
        <v>4.5454545454545456E-2</v>
      </c>
      <c r="D287" s="16">
        <f>'Ref. ACS-5-YR'!E1034</f>
        <v>389</v>
      </c>
      <c r="E287" s="55">
        <f>'Ref. ACS-5-YR'!F1034</f>
        <v>0.13353930655681429</v>
      </c>
      <c r="F287" s="16">
        <f>'Ref. ACS-5-YR'!H1034</f>
        <v>365</v>
      </c>
      <c r="G287" s="55">
        <f>'Ref. ACS-5-YR'!I1034</f>
        <v>0.12861169837914024</v>
      </c>
      <c r="I287" s="42"/>
    </row>
    <row r="288" spans="1:9" x14ac:dyDescent="0.3">
      <c r="A288" s="13" t="s">
        <v>1342</v>
      </c>
      <c r="B288" s="16">
        <f>'Ref. ACS-5-YR'!B1035</f>
        <v>330</v>
      </c>
      <c r="C288" s="55">
        <f>'Ref. ACS-5-YR'!C1035</f>
        <v>0.12820512820512819</v>
      </c>
      <c r="D288" s="16">
        <f>'Ref. ACS-5-YR'!E1035</f>
        <v>244</v>
      </c>
      <c r="E288" s="55">
        <f>'Ref. ACS-5-YR'!F1035</f>
        <v>8.3762444215585305E-2</v>
      </c>
      <c r="F288" s="16">
        <f>'Ref. ACS-5-YR'!H1035</f>
        <v>226</v>
      </c>
      <c r="G288" s="55">
        <f>'Ref. ACS-5-YR'!I1035</f>
        <v>7.9633544749823815E-2</v>
      </c>
      <c r="I288" s="42"/>
    </row>
    <row r="289" spans="1:10" x14ac:dyDescent="0.3">
      <c r="A289" s="13" t="s">
        <v>1343</v>
      </c>
      <c r="B289" s="16">
        <f>'Ref. ACS-5-YR'!B1036</f>
        <v>311</v>
      </c>
      <c r="C289" s="55">
        <f>'Ref. ACS-5-YR'!C1036</f>
        <v>0.12082362082362082</v>
      </c>
      <c r="D289" s="16">
        <f>'Ref. ACS-5-YR'!E1036</f>
        <v>398</v>
      </c>
      <c r="E289" s="55">
        <f>'Ref. ACS-5-YR'!F1036</f>
        <v>0.13662890490902849</v>
      </c>
      <c r="F289" s="16">
        <f>'Ref. ACS-5-YR'!H1036</f>
        <v>290</v>
      </c>
      <c r="G289" s="55">
        <f>'Ref. ACS-5-YR'!I1036</f>
        <v>0.10218463706835799</v>
      </c>
      <c r="I289" s="42"/>
    </row>
    <row r="290" spans="1:10" x14ac:dyDescent="0.3">
      <c r="A290" s="13" t="s">
        <v>1344</v>
      </c>
      <c r="B290" s="16">
        <f>'Ref. ACS-5-YR'!B1037</f>
        <v>88</v>
      </c>
      <c r="C290" s="55">
        <f>'Ref. ACS-5-YR'!C1037</f>
        <v>3.4188034188034191E-2</v>
      </c>
      <c r="D290" s="16">
        <f>'Ref. ACS-5-YR'!E1037</f>
        <v>396</v>
      </c>
      <c r="E290" s="55">
        <f>'Ref. ACS-5-YR'!F1037</f>
        <v>0.13594232749742532</v>
      </c>
      <c r="F290" s="16">
        <f>'Ref. ACS-5-YR'!H1037</f>
        <v>111</v>
      </c>
      <c r="G290" s="55">
        <f>'Ref. ACS-5-YR'!I1037</f>
        <v>3.9112050739957716E-2</v>
      </c>
      <c r="I290" s="42"/>
    </row>
    <row r="291" spans="1:10" x14ac:dyDescent="0.3">
      <c r="A291" s="13" t="s">
        <v>1345</v>
      </c>
      <c r="B291" s="16">
        <f>'Ref. ACS-5-YR'!B1038</f>
        <v>239</v>
      </c>
      <c r="C291" s="55">
        <f>'Ref. ACS-5-YR'!C1038</f>
        <v>9.2851592851592848E-2</v>
      </c>
      <c r="D291" s="16">
        <f>'Ref. ACS-5-YR'!E1038</f>
        <v>114</v>
      </c>
      <c r="E291" s="55">
        <f>'Ref. ACS-5-YR'!F1038</f>
        <v>3.9134912461380018E-2</v>
      </c>
      <c r="F291" s="16">
        <f>'Ref. ACS-5-YR'!H1038</f>
        <v>60</v>
      </c>
      <c r="G291" s="55">
        <f>'Ref. ACS-5-YR'!I1038</f>
        <v>2.1141649048625793E-2</v>
      </c>
      <c r="I291" s="42"/>
    </row>
    <row r="292" spans="1:10" x14ac:dyDescent="0.3">
      <c r="A292" s="13" t="s">
        <v>1413</v>
      </c>
      <c r="B292" s="16">
        <f>'Ref. ACS-5-YR'!B1039</f>
        <v>65</v>
      </c>
      <c r="C292" s="55">
        <f>'Ref. ACS-5-YR'!C1039</f>
        <v>2.5252525252525252E-2</v>
      </c>
      <c r="D292" s="16">
        <f>'Ref. ACS-5-YR'!E1039</f>
        <v>87</v>
      </c>
      <c r="E292" s="55">
        <f>'Ref. ACS-5-YR'!F1039</f>
        <v>2.9866117404737384E-2</v>
      </c>
      <c r="F292" s="16">
        <f>'Ref. ACS-5-YR'!H1039</f>
        <v>245</v>
      </c>
      <c r="G292" s="55">
        <f>'Ref. ACS-5-YR'!I1039</f>
        <v>8.6328400281888651E-2</v>
      </c>
      <c r="I292" s="42" t="str">
        <f>A293</f>
        <v>Source: U.S. Census Bureau, ACS 06-10, 11-15, 16-20 (5-year Estimates), Table B25009</v>
      </c>
    </row>
    <row r="293" spans="1:10" x14ac:dyDescent="0.3">
      <c r="A293" t="s">
        <v>1418</v>
      </c>
      <c r="I293" s="42"/>
    </row>
    <row r="295" spans="1:10" x14ac:dyDescent="0.3">
      <c r="A295" s="88" t="s">
        <v>1419</v>
      </c>
      <c r="I295" s="61" t="s">
        <v>2516</v>
      </c>
    </row>
    <row r="296" spans="1:10" ht="28.8" x14ac:dyDescent="0.3">
      <c r="A296" s="80"/>
      <c r="B296" s="60" t="str">
        <f>Housing!B3</f>
        <v>City of Mendota</v>
      </c>
      <c r="C296" s="60" t="str">
        <f>Housing!B4</f>
        <v>Fresno County</v>
      </c>
      <c r="D296" s="60" t="s">
        <v>191</v>
      </c>
      <c r="H296" s="274"/>
      <c r="I296" s="42"/>
      <c r="J296" s="58"/>
    </row>
    <row r="297" spans="1:10" x14ac:dyDescent="0.3">
      <c r="A297" s="13" t="s">
        <v>1419</v>
      </c>
      <c r="B297" s="10">
        <f>'Ref. ACS-5-YR'!H1209</f>
        <v>1154</v>
      </c>
      <c r="C297" s="10">
        <f>'Ref. ACS-5-YR'!R1209</f>
        <v>1318</v>
      </c>
      <c r="D297" s="10">
        <f>'Ref. ACS-5-YR'!AB1209</f>
        <v>1851</v>
      </c>
      <c r="H297" s="273"/>
      <c r="I297" s="42"/>
      <c r="J297" s="54"/>
    </row>
    <row r="298" spans="1:10" x14ac:dyDescent="0.3">
      <c r="A298" t="s">
        <v>1420</v>
      </c>
      <c r="I298" s="42"/>
    </row>
    <row r="299" spans="1:10" ht="26.4" customHeight="1" x14ac:dyDescent="0.3">
      <c r="A299" s="372" t="s">
        <v>2559</v>
      </c>
      <c r="B299" s="372"/>
      <c r="C299" s="372"/>
      <c r="D299" s="372"/>
      <c r="E299" s="372"/>
      <c r="F299" s="372"/>
      <c r="G299" s="372"/>
      <c r="I299" s="42"/>
    </row>
    <row r="300" spans="1:10" s="72" customFormat="1" ht="29.4" customHeight="1" x14ac:dyDescent="0.3">
      <c r="H300" s="277"/>
      <c r="I300" s="42"/>
    </row>
    <row r="301" spans="1:10" x14ac:dyDescent="0.3">
      <c r="I301" s="42"/>
    </row>
    <row r="302" spans="1:10" x14ac:dyDescent="0.3">
      <c r="I302" s="42"/>
    </row>
    <row r="303" spans="1:10" x14ac:dyDescent="0.3">
      <c r="A303" s="212" t="s">
        <v>1421</v>
      </c>
      <c r="I303" s="42"/>
    </row>
    <row r="304" spans="1:10" x14ac:dyDescent="0.3">
      <c r="A304" s="80"/>
      <c r="B304" s="51">
        <v>2010</v>
      </c>
      <c r="C304" s="51">
        <v>2015</v>
      </c>
      <c r="D304" s="51">
        <v>2020</v>
      </c>
      <c r="I304" s="42"/>
    </row>
    <row r="305" spans="1:10" x14ac:dyDescent="0.3">
      <c r="A305" s="13" t="s">
        <v>1419</v>
      </c>
      <c r="B305" s="10">
        <f>'Ref. ACS-5-YR Add.'!B52</f>
        <v>888</v>
      </c>
      <c r="C305" s="10">
        <f>'Ref. ACS-5-YR Add.'!E52</f>
        <v>878</v>
      </c>
      <c r="D305" s="10">
        <f>'Ref. ACS-5-YR Add.'!H52</f>
        <v>1154</v>
      </c>
      <c r="I305" s="42"/>
    </row>
    <row r="306" spans="1:10" x14ac:dyDescent="0.3">
      <c r="A306" s="13" t="s">
        <v>195</v>
      </c>
      <c r="B306" s="3"/>
      <c r="C306" s="4">
        <f>(C305-B305)/B305</f>
        <v>-1.1261261261261261E-2</v>
      </c>
      <c r="D306" s="4">
        <f>(D305-C305)/C305</f>
        <v>0.31435079726651483</v>
      </c>
      <c r="I306" s="42"/>
    </row>
    <row r="307" spans="1:10" x14ac:dyDescent="0.3">
      <c r="A307" t="s">
        <v>1422</v>
      </c>
      <c r="I307" s="42"/>
    </row>
    <row r="308" spans="1:10" ht="27" customHeight="1" x14ac:dyDescent="0.3">
      <c r="A308" s="372" t="s">
        <v>2559</v>
      </c>
      <c r="B308" s="372"/>
      <c r="C308" s="372"/>
      <c r="D308" s="372"/>
      <c r="E308" s="372"/>
      <c r="F308" s="372"/>
      <c r="G308" s="372"/>
      <c r="I308" s="42"/>
    </row>
    <row r="309" spans="1:10" s="72" customFormat="1" ht="29.4" customHeight="1" x14ac:dyDescent="0.3">
      <c r="H309" s="27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1423</v>
      </c>
      <c r="I314" s="61" t="s">
        <v>1424</v>
      </c>
    </row>
    <row r="315" spans="1:10" ht="28.8" x14ac:dyDescent="0.3">
      <c r="A315" s="80"/>
      <c r="B315" s="60" t="str">
        <f>Housing!B3</f>
        <v>City of Mendota</v>
      </c>
      <c r="C315" s="60" t="s">
        <v>197</v>
      </c>
      <c r="D315" s="60" t="str">
        <f>Housing!B4</f>
        <v>Fresno County</v>
      </c>
      <c r="E315" s="60" t="s">
        <v>1463</v>
      </c>
      <c r="F315" s="60" t="s">
        <v>191</v>
      </c>
      <c r="G315" s="60" t="s">
        <v>1464</v>
      </c>
      <c r="H315" s="274"/>
      <c r="I315" s="42"/>
      <c r="J315" s="58"/>
    </row>
    <row r="316" spans="1:10" x14ac:dyDescent="0.3">
      <c r="A316" s="13" t="s">
        <v>1425</v>
      </c>
      <c r="B316" s="5">
        <f>'Ref. ACS-5-YR'!H1241/100</f>
        <v>0.26300000000000001</v>
      </c>
      <c r="C316" s="55"/>
      <c r="D316" s="5">
        <f>'Ref. ACS-5-YR'!R1241/100</f>
        <v>0.193</v>
      </c>
      <c r="E316" s="55">
        <f>B316/D316</f>
        <v>1.3626943005181347</v>
      </c>
      <c r="F316" s="5">
        <f>'Ref. ACS-5-YR'!AB1241/100</f>
        <v>0.214</v>
      </c>
      <c r="G316" s="55">
        <f>B316/F316</f>
        <v>1.2289719626168225</v>
      </c>
      <c r="H316" s="273"/>
      <c r="I316" s="42"/>
      <c r="J316" s="54"/>
    </row>
    <row r="317" spans="1:10" x14ac:dyDescent="0.3">
      <c r="A317" t="s">
        <v>1426</v>
      </c>
      <c r="I317" s="42"/>
    </row>
    <row r="318" spans="1:10" s="72" customFormat="1" ht="29.4" customHeight="1" x14ac:dyDescent="0.3">
      <c r="A318" s="372" t="s">
        <v>2559</v>
      </c>
      <c r="B318" s="372"/>
      <c r="C318" s="372"/>
      <c r="D318" s="372"/>
      <c r="E318" s="372"/>
      <c r="F318" s="372"/>
      <c r="G318" s="372"/>
      <c r="H318" s="27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2504</v>
      </c>
    </row>
    <row r="327" spans="1:10" x14ac:dyDescent="0.3">
      <c r="A327" s="1" t="s">
        <v>1427</v>
      </c>
      <c r="I327" s="42"/>
    </row>
    <row r="328" spans="1:10" ht="28.8" x14ac:dyDescent="0.3">
      <c r="A328" s="80"/>
      <c r="B328" s="60" t="str">
        <f>Housing!B3</f>
        <v>City of Mendota</v>
      </c>
      <c r="C328" s="60" t="s">
        <v>197</v>
      </c>
      <c r="D328" s="60" t="str">
        <f>Housing!B4</f>
        <v>Fresno County</v>
      </c>
      <c r="E328" s="60" t="s">
        <v>197</v>
      </c>
      <c r="F328" s="60" t="s">
        <v>191</v>
      </c>
      <c r="G328" s="60" t="s">
        <v>197</v>
      </c>
      <c r="H328" s="274"/>
      <c r="I328" s="61" t="s">
        <v>1428</v>
      </c>
      <c r="J328" s="58"/>
    </row>
    <row r="329" spans="1:10" x14ac:dyDescent="0.3">
      <c r="A329" s="13" t="s">
        <v>192</v>
      </c>
      <c r="B329" s="16">
        <f>(SUM('Ref. ACS-5-YR'!H1222:H1225))+(SUM('Ref. ACS-5-YR'!H1233:H1236))</f>
        <v>531</v>
      </c>
      <c r="C329" s="55">
        <f>SUM('Ref. ACS-5-YR'!I1222,'Ref. ACS-5-YR'!I1223,'Ref. ACS-5-YR'!I1224,'Ref. ACS-5-YR'!I1225,'Ref. ACS-5-YR'!I1233,'Ref. ACS-5-YR'!I1234,'Ref. ACS-5-YR'!I1235,'Ref. ACS-5-YR'!I1236)</f>
        <v>0.39420935412026725</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3"/>
      <c r="I329" s="42"/>
      <c r="J329" s="54"/>
    </row>
    <row r="330" spans="1:10" x14ac:dyDescent="0.3">
      <c r="A330" t="s">
        <v>1429</v>
      </c>
      <c r="I330" s="42"/>
    </row>
    <row r="331" spans="1:10" x14ac:dyDescent="0.3">
      <c r="A331" s="372" t="s">
        <v>2502</v>
      </c>
      <c r="B331" s="372"/>
      <c r="C331" s="372"/>
      <c r="D331" s="372"/>
      <c r="E331" s="372"/>
      <c r="F331" s="372"/>
      <c r="G331" s="372"/>
      <c r="I331" s="42"/>
    </row>
    <row r="332" spans="1:10" x14ac:dyDescent="0.3">
      <c r="I332" s="42"/>
    </row>
    <row r="333" spans="1:10" x14ac:dyDescent="0.3">
      <c r="A333" s="1" t="s">
        <v>1430</v>
      </c>
      <c r="I333" s="42"/>
    </row>
    <row r="334" spans="1:10" x14ac:dyDescent="0.3">
      <c r="A334" s="80"/>
      <c r="B334" s="51">
        <v>1980</v>
      </c>
      <c r="C334" s="51">
        <v>1990</v>
      </c>
      <c r="D334" s="51">
        <v>2000</v>
      </c>
      <c r="E334" s="51">
        <v>2010</v>
      </c>
      <c r="F334" s="51">
        <v>2020</v>
      </c>
      <c r="H334" s="272"/>
      <c r="I334" s="42"/>
      <c r="J334" s="52"/>
    </row>
    <row r="335" spans="1:10" x14ac:dyDescent="0.3">
      <c r="A335" s="13" t="s">
        <v>1431</v>
      </c>
      <c r="B335" s="16">
        <f>SUM('Ref. DC-1980'!B95,'Ref. DC-1980'!B89,'Ref. DC-1980'!B83,'Ref. DC-1980'!B77,'Ref. DC-1980'!B71)</f>
        <v>45</v>
      </c>
      <c r="C335" s="16">
        <f>SUM('Ref. DC-1990'!B63,'Ref. DC-1990'!B70,'Ref. DC-1990'!B77,'Ref. DC-1990'!B84,'Ref. DC-1990'!B91)</f>
        <v>97</v>
      </c>
      <c r="D335" s="16">
        <f>SUM('Ref. DC-2000'!B75:B77,'Ref. DC-2000'!B86:B88)</f>
        <v>223</v>
      </c>
      <c r="E335" s="16">
        <f>SUM('Ref. ACS-5-YR'!B1223:B1225,'Ref. ACS-5-YR'!B1234:B1236)</f>
        <v>494</v>
      </c>
      <c r="F335" s="16">
        <f>SUM('Ref. ACS-5-YR'!H1223:H1225,'Ref. ACS-5-YR'!H1234:H1236)</f>
        <v>398</v>
      </c>
      <c r="H335" s="270"/>
      <c r="I335" s="42"/>
      <c r="J335" s="2"/>
    </row>
    <row r="336" spans="1:10" x14ac:dyDescent="0.3">
      <c r="A336" s="13" t="s">
        <v>195</v>
      </c>
      <c r="B336" s="3"/>
      <c r="C336" s="4">
        <f>(C335-B335)/B335</f>
        <v>1.1555555555555554</v>
      </c>
      <c r="D336" s="4">
        <f>(D335-C335)/C335</f>
        <v>1.2989690721649485</v>
      </c>
      <c r="E336" s="4">
        <f>(E335-D335)/D335</f>
        <v>1.2152466367713004</v>
      </c>
      <c r="F336" s="4">
        <f>(F335-E335)/E335</f>
        <v>-0.19433198380566802</v>
      </c>
      <c r="H336" s="271"/>
      <c r="I336" s="42"/>
      <c r="J336" s="19"/>
    </row>
    <row r="337" spans="1:10" x14ac:dyDescent="0.3">
      <c r="A337" t="s">
        <v>1432</v>
      </c>
      <c r="I337" s="42"/>
    </row>
    <row r="338" spans="1:10" s="72" customFormat="1" x14ac:dyDescent="0.3">
      <c r="A338" s="372" t="s">
        <v>2502</v>
      </c>
      <c r="B338" s="372"/>
      <c r="C338" s="372"/>
      <c r="D338" s="372"/>
      <c r="E338" s="372"/>
      <c r="F338" s="372"/>
      <c r="G338" s="372"/>
      <c r="H338" s="277"/>
      <c r="I338" s="42"/>
    </row>
    <row r="339" spans="1:10" ht="14.4" customHeight="1" x14ac:dyDescent="0.3">
      <c r="A339" s="374"/>
      <c r="B339" s="374"/>
      <c r="C339" s="374"/>
      <c r="D339" s="374"/>
      <c r="E339" s="374"/>
      <c r="F339" s="374"/>
      <c r="G339" s="374"/>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2506</v>
      </c>
    </row>
    <row r="344" spans="1:10" x14ac:dyDescent="0.3">
      <c r="I344" s="42"/>
    </row>
    <row r="345" spans="1:10" x14ac:dyDescent="0.3">
      <c r="A345" s="88" t="s">
        <v>1433</v>
      </c>
      <c r="I345" s="61" t="s">
        <v>2517</v>
      </c>
    </row>
    <row r="346" spans="1:10" ht="28.8" x14ac:dyDescent="0.3">
      <c r="A346" s="80"/>
      <c r="B346" s="60" t="str">
        <f>Housing!B3</f>
        <v>City of Mendota</v>
      </c>
      <c r="C346" s="60" t="s">
        <v>197</v>
      </c>
      <c r="D346" s="60" t="str">
        <f>Housing!B4</f>
        <v>Fresno County</v>
      </c>
      <c r="E346" s="60" t="s">
        <v>1463</v>
      </c>
      <c r="F346" s="60" t="s">
        <v>191</v>
      </c>
      <c r="G346" s="60" t="s">
        <v>1464</v>
      </c>
      <c r="H346" s="274"/>
      <c r="I346" s="42"/>
      <c r="J346" s="58"/>
    </row>
    <row r="347" spans="1:10" x14ac:dyDescent="0.3">
      <c r="A347" s="13" t="s">
        <v>1433</v>
      </c>
      <c r="B347" s="16">
        <f>'Ref. ACS-5-YR'!H1183</f>
        <v>764</v>
      </c>
      <c r="C347" s="55"/>
      <c r="D347" s="16">
        <f>'Ref. ACS-5-YR'!R1183</f>
        <v>1029</v>
      </c>
      <c r="E347" s="55">
        <f>B347/D347</f>
        <v>0.74246841593780366</v>
      </c>
      <c r="F347" s="16">
        <f>'Ref. ACS-5-YR'!AB1183</f>
        <v>1586</v>
      </c>
      <c r="G347" s="55">
        <f>B347/F347</f>
        <v>0.48171500630517022</v>
      </c>
      <c r="H347" s="273"/>
      <c r="I347" s="42"/>
      <c r="J347" s="54"/>
    </row>
    <row r="348" spans="1:10" x14ac:dyDescent="0.3">
      <c r="A348" t="s">
        <v>2474</v>
      </c>
      <c r="I348" s="42"/>
    </row>
    <row r="349" spans="1:10" ht="25.95" customHeight="1" x14ac:dyDescent="0.3">
      <c r="A349" s="372" t="s">
        <v>2559</v>
      </c>
      <c r="B349" s="372"/>
      <c r="C349" s="372"/>
      <c r="D349" s="372"/>
      <c r="E349" s="372"/>
      <c r="F349" s="372"/>
      <c r="G349" s="372"/>
      <c r="I349" s="42"/>
    </row>
    <row r="350" spans="1:10" s="72" customFormat="1" ht="29.4" customHeight="1" x14ac:dyDescent="0.3">
      <c r="H350" s="277"/>
      <c r="I350" s="42"/>
    </row>
    <row r="351" spans="1:10" x14ac:dyDescent="0.3">
      <c r="A351" s="153"/>
      <c r="I351" s="42"/>
    </row>
    <row r="352" spans="1:10" x14ac:dyDescent="0.3">
      <c r="A352" s="212" t="s">
        <v>1434</v>
      </c>
      <c r="I352" s="42"/>
    </row>
    <row r="353" spans="1:10" x14ac:dyDescent="0.3">
      <c r="A353" s="48"/>
      <c r="B353" s="89">
        <v>1980</v>
      </c>
      <c r="C353" s="89">
        <v>1990</v>
      </c>
      <c r="D353" s="89">
        <v>2000</v>
      </c>
      <c r="E353" s="89">
        <v>2010</v>
      </c>
      <c r="F353" s="89">
        <v>2020</v>
      </c>
      <c r="H353" s="280"/>
      <c r="I353" s="42"/>
      <c r="J353" s="25"/>
    </row>
    <row r="354" spans="1:10" x14ac:dyDescent="0.3">
      <c r="A354" s="13" t="s">
        <v>1433</v>
      </c>
      <c r="B354" s="10">
        <f>'Ref. DC-1980'!B99</f>
        <v>171</v>
      </c>
      <c r="C354" s="10">
        <f>'Ref. DC-1990'!B98</f>
        <v>340</v>
      </c>
      <c r="D354" s="10">
        <f>'Ref. DC-2000'!B48</f>
        <v>447</v>
      </c>
      <c r="E354" s="10">
        <f>'Ref. ACS-5-YR Add.'!B24</f>
        <v>603</v>
      </c>
      <c r="F354" s="10">
        <f>'Ref. ACS-5-YR Add.'!H24</f>
        <v>764</v>
      </c>
      <c r="H354" s="281"/>
      <c r="I354" s="42"/>
      <c r="J354" s="24"/>
    </row>
    <row r="355" spans="1:10" x14ac:dyDescent="0.3">
      <c r="A355" s="13" t="s">
        <v>195</v>
      </c>
      <c r="B355" s="3"/>
      <c r="C355" s="4">
        <f>(C354-B354)/B354</f>
        <v>0.98830409356725146</v>
      </c>
      <c r="D355" s="4">
        <f>(D354-C354)/C354</f>
        <v>0.31470588235294117</v>
      </c>
      <c r="E355" s="4">
        <f>(E354-D354)/D354</f>
        <v>0.34899328859060402</v>
      </c>
      <c r="F355" s="4">
        <f>(F354-E354)/E354</f>
        <v>0.2669983416252073</v>
      </c>
      <c r="H355" s="271"/>
      <c r="I355" s="42"/>
      <c r="J355" s="19"/>
    </row>
    <row r="356" spans="1:10" x14ac:dyDescent="0.3">
      <c r="A356" s="47" t="s">
        <v>1435</v>
      </c>
      <c r="I356" s="42"/>
    </row>
    <row r="357" spans="1:10" ht="28.95" customHeight="1" x14ac:dyDescent="0.3">
      <c r="A357" s="372" t="s">
        <v>2559</v>
      </c>
      <c r="B357" s="372"/>
      <c r="C357" s="372"/>
      <c r="D357" s="372"/>
      <c r="E357" s="372"/>
      <c r="F357" s="372"/>
      <c r="G357" s="372"/>
      <c r="I357" s="42"/>
    </row>
    <row r="358" spans="1:10" s="72" customFormat="1" ht="14.4" customHeight="1" x14ac:dyDescent="0.3">
      <c r="A358" s="375" t="s">
        <v>2491</v>
      </c>
      <c r="B358" s="375"/>
      <c r="C358" s="375"/>
      <c r="D358" s="375"/>
      <c r="E358" s="375"/>
      <c r="F358" s="375"/>
      <c r="G358" s="375"/>
      <c r="H358" s="27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2505</v>
      </c>
    </row>
    <row r="365" spans="1:10" x14ac:dyDescent="0.3">
      <c r="A365" s="47"/>
      <c r="I365" s="29"/>
    </row>
    <row r="366" spans="1:10" x14ac:dyDescent="0.3">
      <c r="A366" s="1" t="s">
        <v>1436</v>
      </c>
      <c r="I366" s="61" t="s">
        <v>1437</v>
      </c>
    </row>
    <row r="367" spans="1:10" ht="28.8" x14ac:dyDescent="0.3">
      <c r="A367" s="80"/>
      <c r="B367" s="60" t="str">
        <f>Housing!B3</f>
        <v>City of Mendota</v>
      </c>
      <c r="C367" s="60" t="s">
        <v>197</v>
      </c>
      <c r="D367" s="60" t="str">
        <f>Housing!B4</f>
        <v>Fresno County</v>
      </c>
      <c r="E367" s="60" t="s">
        <v>1463</v>
      </c>
      <c r="F367" s="60" t="s">
        <v>191</v>
      </c>
      <c r="G367" s="60" t="s">
        <v>1464</v>
      </c>
      <c r="H367" s="274"/>
      <c r="I367" s="42"/>
      <c r="J367" s="58"/>
    </row>
    <row r="368" spans="1:10" x14ac:dyDescent="0.3">
      <c r="A368" s="13" t="s">
        <v>1425</v>
      </c>
      <c r="B368" s="5">
        <f>'Ref. ACS-5-YR'!H1201/100</f>
        <v>0.32899999999999996</v>
      </c>
      <c r="C368" s="55"/>
      <c r="D368" s="5">
        <f>'Ref. ACS-5-YR'!R1201/100</f>
        <v>0.33100000000000002</v>
      </c>
      <c r="E368" s="55">
        <f>B368/D368</f>
        <v>0.99395770392749228</v>
      </c>
      <c r="F368" s="5">
        <f>'Ref. ACS-5-YR'!AB1201/100</f>
        <v>0.32200000000000001</v>
      </c>
      <c r="G368" s="55">
        <f>B368/F368</f>
        <v>1.0217391304347825</v>
      </c>
      <c r="H368" s="273"/>
      <c r="I368" s="42"/>
      <c r="J368" s="54"/>
    </row>
    <row r="369" spans="1:10" x14ac:dyDescent="0.3">
      <c r="A369" t="s">
        <v>2475</v>
      </c>
      <c r="I369" s="42"/>
    </row>
    <row r="370" spans="1:10" ht="28.2" customHeight="1" x14ac:dyDescent="0.3">
      <c r="A370" s="372" t="s">
        <v>2559</v>
      </c>
      <c r="B370" s="372"/>
      <c r="C370" s="372"/>
      <c r="D370" s="372"/>
      <c r="E370" s="372"/>
      <c r="F370" s="372"/>
      <c r="G370" s="372"/>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2504</v>
      </c>
    </row>
    <row r="377" spans="1:10" x14ac:dyDescent="0.3">
      <c r="I377" s="42"/>
    </row>
    <row r="378" spans="1:10" x14ac:dyDescent="0.3">
      <c r="A378" s="1" t="s">
        <v>1438</v>
      </c>
      <c r="I378" s="61" t="s">
        <v>1439</v>
      </c>
    </row>
    <row r="379" spans="1:10" ht="28.8" x14ac:dyDescent="0.3">
      <c r="A379" s="80"/>
      <c r="B379" s="60" t="str">
        <f>Housing!B3</f>
        <v>City of Mendota</v>
      </c>
      <c r="C379" s="60" t="s">
        <v>197</v>
      </c>
      <c r="D379" s="60" t="str">
        <f>Housing!B4</f>
        <v>Fresno County</v>
      </c>
      <c r="E379" s="60" t="s">
        <v>197</v>
      </c>
      <c r="F379" s="60" t="s">
        <v>191</v>
      </c>
      <c r="G379" s="60" t="s">
        <v>197</v>
      </c>
      <c r="H379" s="274"/>
      <c r="I379" s="37"/>
      <c r="J379" s="58"/>
    </row>
    <row r="380" spans="1:10" x14ac:dyDescent="0.3">
      <c r="A380" s="13" t="s">
        <v>1431</v>
      </c>
      <c r="B380" s="16">
        <f>SUM('Ref. ACS-5-YR'!H1193,'Ref. ACS-5-YR'!H1194,'Ref. ACS-5-YR'!H1195,'Ref. ACS-5-YR'!H1196)</f>
        <v>728</v>
      </c>
      <c r="C380" s="55">
        <f>SUM('Ref. ACS-5-YR'!I1193,'Ref. ACS-5-YR'!I1194,'Ref. ACS-5-YR'!I1195,'Ref. ACS-5-YR'!I1196)</f>
        <v>0.48826291079812201</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73"/>
      <c r="I380" s="42"/>
      <c r="J380" s="54"/>
    </row>
    <row r="381" spans="1:10" x14ac:dyDescent="0.3">
      <c r="A381" t="s">
        <v>1440</v>
      </c>
      <c r="I381" s="42"/>
    </row>
    <row r="382" spans="1:10" s="72" customFormat="1" x14ac:dyDescent="0.3">
      <c r="A382" s="372" t="s">
        <v>2502</v>
      </c>
      <c r="B382" s="372"/>
      <c r="C382" s="372"/>
      <c r="D382" s="372"/>
      <c r="E382" s="372"/>
      <c r="F382" s="372"/>
      <c r="G382" s="372"/>
      <c r="H382" s="277"/>
      <c r="I382" s="42"/>
    </row>
    <row r="383" spans="1:10" x14ac:dyDescent="0.3">
      <c r="I383" s="42"/>
    </row>
    <row r="384" spans="1:10" x14ac:dyDescent="0.3">
      <c r="A384" s="1" t="s">
        <v>1441</v>
      </c>
      <c r="I384" s="42"/>
    </row>
    <row r="385" spans="1:10" x14ac:dyDescent="0.3">
      <c r="A385" s="80"/>
      <c r="B385" s="51">
        <v>1980</v>
      </c>
      <c r="C385" s="51">
        <v>1990</v>
      </c>
      <c r="D385" s="51">
        <v>2000</v>
      </c>
      <c r="E385" s="51">
        <v>2010</v>
      </c>
      <c r="F385" s="51">
        <v>2020</v>
      </c>
      <c r="H385" s="272"/>
      <c r="I385" s="42"/>
      <c r="J385" s="52"/>
    </row>
    <row r="386" spans="1:10" x14ac:dyDescent="0.3">
      <c r="A386" s="13" t="s">
        <v>1431</v>
      </c>
      <c r="B386" s="16">
        <f>SUM('Ref. DC-1980'!B33,'Ref. DC-1980'!B39,'Ref. DC-1980'!B45,'Ref. DC-1980'!B51,'Ref. DC-1980'!B57)</f>
        <v>216</v>
      </c>
      <c r="C386" s="16">
        <f>SUM('Ref. DC-1990'!B25,'Ref. DC-1990'!B32,'Ref. DC-1990'!B39,'Ref. DC-1990'!B46,'Ref. DC-1990'!B53)</f>
        <v>317</v>
      </c>
      <c r="D386" s="16">
        <f>SUM('Ref. DC-2000'!B58:B60)</f>
        <v>250</v>
      </c>
      <c r="E386" s="16">
        <f>SUM('Ref. ACS-5-YR'!B1194:B1196)</f>
        <v>609</v>
      </c>
      <c r="F386" s="16">
        <f>SUM('Ref. ACS-5-YR'!H1194:H1196)</f>
        <v>659</v>
      </c>
      <c r="H386" s="270"/>
      <c r="I386" s="42"/>
      <c r="J386" s="2"/>
    </row>
    <row r="387" spans="1:10" x14ac:dyDescent="0.3">
      <c r="A387" s="13" t="s">
        <v>195</v>
      </c>
      <c r="B387" s="3"/>
      <c r="C387" s="4">
        <f>(C386-B386)/B386</f>
        <v>0.46759259259259262</v>
      </c>
      <c r="D387" s="4">
        <f>(D386-C386)/C386</f>
        <v>-0.2113564668769716</v>
      </c>
      <c r="E387" s="4">
        <f>(E386-D386)/D386</f>
        <v>1.4359999999999999</v>
      </c>
      <c r="F387" s="4">
        <f>(F386-E386)/E386</f>
        <v>8.2101806239737271E-2</v>
      </c>
      <c r="H387" s="271"/>
      <c r="I387" s="42"/>
      <c r="J387" s="19"/>
    </row>
    <row r="388" spans="1:10" x14ac:dyDescent="0.3">
      <c r="A388" t="s">
        <v>1442</v>
      </c>
      <c r="I388" s="42"/>
    </row>
    <row r="389" spans="1:10" s="72" customFormat="1" x14ac:dyDescent="0.3">
      <c r="A389" s="372" t="s">
        <v>2502</v>
      </c>
      <c r="B389" s="372"/>
      <c r="C389" s="372"/>
      <c r="D389" s="372"/>
      <c r="E389" s="372"/>
      <c r="F389" s="372"/>
      <c r="G389" s="372"/>
      <c r="H389" s="277"/>
      <c r="I389" s="42"/>
    </row>
    <row r="390" spans="1:10" x14ac:dyDescent="0.3">
      <c r="A390" s="374"/>
      <c r="B390" s="374"/>
      <c r="C390" s="374"/>
      <c r="D390" s="374"/>
      <c r="E390" s="374"/>
      <c r="F390" s="374"/>
      <c r="G390" s="374"/>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2506</v>
      </c>
    </row>
    <row r="399" spans="1:10" x14ac:dyDescent="0.3">
      <c r="A399" s="377"/>
      <c r="B399" s="377"/>
      <c r="C399" s="377"/>
      <c r="D399" s="377"/>
      <c r="E399" s="377"/>
      <c r="I399" s="42"/>
    </row>
    <row r="400" spans="1:10" x14ac:dyDescent="0.3">
      <c r="A400" s="262" t="s">
        <v>2489</v>
      </c>
      <c r="B400" s="198" t="s">
        <v>1443</v>
      </c>
      <c r="I400" s="42"/>
    </row>
    <row r="401" spans="1:9" x14ac:dyDescent="0.3">
      <c r="A401" s="262" t="s">
        <v>2490</v>
      </c>
      <c r="B401" s="198" t="s">
        <v>1444</v>
      </c>
      <c r="I401" s="42"/>
    </row>
    <row r="402" spans="1:9" x14ac:dyDescent="0.3">
      <c r="I402" s="42"/>
    </row>
    <row r="403" spans="1:9" x14ac:dyDescent="0.3">
      <c r="A403" s="198" t="s">
        <v>1445</v>
      </c>
      <c r="I403" s="42"/>
    </row>
    <row r="404" spans="1:9" ht="28.8" x14ac:dyDescent="0.3">
      <c r="A404" s="80"/>
      <c r="B404" s="60" t="s">
        <v>1446</v>
      </c>
      <c r="C404" s="60" t="s">
        <v>1447</v>
      </c>
      <c r="D404" s="60" t="s">
        <v>1448</v>
      </c>
      <c r="E404" s="60" t="s">
        <v>192</v>
      </c>
      <c r="I404" s="221" t="str">
        <f>_xlfn.CONCAT(B401," - ",A410)</f>
        <v>Fresno City and County/Madera County CoC - Homelessness by Type Over Time (2005-2020)</v>
      </c>
    </row>
    <row r="405" spans="1:9" x14ac:dyDescent="0.3">
      <c r="A405" s="13" t="s">
        <v>1449</v>
      </c>
      <c r="B405" s="6">
        <v>815</v>
      </c>
      <c r="C405" s="6">
        <v>145</v>
      </c>
      <c r="D405" s="6">
        <v>2681</v>
      </c>
      <c r="E405" s="6">
        <f>SUM(B405:D405)</f>
        <v>3641</v>
      </c>
      <c r="I405" s="42"/>
    </row>
    <row r="406" spans="1:9" x14ac:dyDescent="0.3">
      <c r="A406" t="s">
        <v>1450</v>
      </c>
      <c r="I406" s="42"/>
    </row>
    <row r="407" spans="1:9" ht="27.6" customHeight="1" x14ac:dyDescent="0.3">
      <c r="A407" s="369" t="s">
        <v>2492</v>
      </c>
      <c r="B407" s="369"/>
      <c r="C407" s="369"/>
      <c r="D407" s="369"/>
      <c r="E407" s="369"/>
      <c r="F407" s="369"/>
      <c r="G407" s="369"/>
      <c r="I407" s="42"/>
    </row>
    <row r="408" spans="1:9" x14ac:dyDescent="0.3">
      <c r="A408" s="376"/>
      <c r="B408" s="376"/>
      <c r="C408" s="376"/>
      <c r="D408" s="376"/>
      <c r="E408" s="376"/>
      <c r="F408" s="376"/>
      <c r="G408" s="376"/>
      <c r="I408" s="42"/>
    </row>
    <row r="409" spans="1:9" x14ac:dyDescent="0.3">
      <c r="I409" s="42"/>
    </row>
    <row r="410" spans="1:9" x14ac:dyDescent="0.3">
      <c r="A410" s="198" t="s">
        <v>1451</v>
      </c>
      <c r="I410" s="42"/>
    </row>
    <row r="411" spans="1:9" x14ac:dyDescent="0.3">
      <c r="A411" s="80"/>
      <c r="B411" s="51">
        <v>2005</v>
      </c>
      <c r="C411" s="51">
        <v>2010</v>
      </c>
      <c r="D411" s="51">
        <v>2015</v>
      </c>
      <c r="E411" s="51">
        <v>2020</v>
      </c>
      <c r="F411" s="264"/>
      <c r="I411" s="42"/>
    </row>
    <row r="412" spans="1:9" x14ac:dyDescent="0.3">
      <c r="A412" s="7" t="s">
        <v>192</v>
      </c>
      <c r="B412" s="16">
        <f t="shared" ref="B412:D412" si="6">B413+B414+B415</f>
        <v>11644</v>
      </c>
      <c r="C412" s="16">
        <f t="shared" si="6"/>
        <v>3549</v>
      </c>
      <c r="D412" s="16">
        <f t="shared" si="6"/>
        <v>1383</v>
      </c>
      <c r="E412" s="16">
        <f>E413+E414+E415</f>
        <v>3641</v>
      </c>
      <c r="F412" s="263"/>
      <c r="I412" s="42"/>
    </row>
    <row r="413" spans="1:9" x14ac:dyDescent="0.3">
      <c r="A413" s="13" t="s">
        <v>1446</v>
      </c>
      <c r="B413" s="16">
        <v>2261</v>
      </c>
      <c r="C413" s="16">
        <v>787</v>
      </c>
      <c r="D413" s="16">
        <v>129</v>
      </c>
      <c r="E413" s="6">
        <f>B405</f>
        <v>815</v>
      </c>
      <c r="F413" s="263"/>
      <c r="I413" s="42"/>
    </row>
    <row r="414" spans="1:9" x14ac:dyDescent="0.3">
      <c r="A414" s="13" t="s">
        <v>1447</v>
      </c>
      <c r="B414" s="16">
        <v>2649</v>
      </c>
      <c r="C414" s="16">
        <v>420</v>
      </c>
      <c r="D414" s="16">
        <v>193</v>
      </c>
      <c r="E414" s="6">
        <f>C405</f>
        <v>145</v>
      </c>
      <c r="F414" s="263"/>
      <c r="I414" s="42"/>
    </row>
    <row r="415" spans="1:9" x14ac:dyDescent="0.3">
      <c r="A415" s="13" t="s">
        <v>1448</v>
      </c>
      <c r="B415" s="16">
        <v>6734</v>
      </c>
      <c r="C415" s="16">
        <v>2342</v>
      </c>
      <c r="D415" s="16">
        <v>1061</v>
      </c>
      <c r="E415" s="6">
        <f>D405</f>
        <v>2681</v>
      </c>
      <c r="F415" s="263"/>
      <c r="I415" s="42"/>
    </row>
    <row r="416" spans="1:9" x14ac:dyDescent="0.3">
      <c r="A416" t="s">
        <v>1452</v>
      </c>
      <c r="I416" s="42"/>
    </row>
    <row r="417" spans="1:9" ht="27.6" customHeight="1" x14ac:dyDescent="0.3">
      <c r="A417" s="369" t="s">
        <v>2492</v>
      </c>
      <c r="B417" s="369"/>
      <c r="C417" s="369"/>
      <c r="D417" s="369"/>
      <c r="E417" s="369"/>
      <c r="F417" s="369"/>
      <c r="G417" s="369"/>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98" t="s">
        <v>1453</v>
      </c>
      <c r="I421" s="42"/>
    </row>
    <row r="422" spans="1:9" ht="28.8" x14ac:dyDescent="0.3">
      <c r="A422" s="80"/>
      <c r="B422" s="60" t="s">
        <v>1446</v>
      </c>
      <c r="C422" s="60" t="s">
        <v>1447</v>
      </c>
      <c r="D422" s="60" t="s">
        <v>1448</v>
      </c>
      <c r="E422" s="60" t="s">
        <v>192</v>
      </c>
      <c r="I422" s="221" t="str">
        <f>_xlfn.CONCAT(B401," - ",A421)</f>
        <v>Fresno City and County/Madera County CoC - Homelessness by Type by Race (2020)</v>
      </c>
    </row>
    <row r="423" spans="1:9" x14ac:dyDescent="0.3">
      <c r="A423" s="13" t="s">
        <v>1454</v>
      </c>
      <c r="B423" s="6">
        <v>205</v>
      </c>
      <c r="C423" s="152">
        <v>32</v>
      </c>
      <c r="D423" s="152">
        <v>432</v>
      </c>
      <c r="E423" s="6">
        <f>SUM(B423:D423)</f>
        <v>669</v>
      </c>
      <c r="I423" s="42"/>
    </row>
    <row r="424" spans="1:9" x14ac:dyDescent="0.3">
      <c r="A424" s="13" t="s">
        <v>1455</v>
      </c>
      <c r="B424" s="6">
        <v>504</v>
      </c>
      <c r="C424" s="152">
        <v>99</v>
      </c>
      <c r="D424" s="152">
        <v>1543</v>
      </c>
      <c r="E424" s="6">
        <f t="shared" ref="E424:E429" si="7">SUM(B424:D424)</f>
        <v>2146</v>
      </c>
      <c r="I424" s="42"/>
    </row>
    <row r="425" spans="1:9" x14ac:dyDescent="0.3">
      <c r="A425" s="13" t="s">
        <v>1456</v>
      </c>
      <c r="B425" s="6">
        <v>12</v>
      </c>
      <c r="C425" s="152">
        <v>6</v>
      </c>
      <c r="D425" s="152">
        <v>46</v>
      </c>
      <c r="E425" s="6">
        <f t="shared" si="7"/>
        <v>64</v>
      </c>
      <c r="I425" s="42"/>
    </row>
    <row r="426" spans="1:9" x14ac:dyDescent="0.3">
      <c r="A426" s="13" t="s">
        <v>1457</v>
      </c>
      <c r="B426" s="6">
        <v>72</v>
      </c>
      <c r="C426" s="152">
        <v>1</v>
      </c>
      <c r="D426" s="152">
        <v>274</v>
      </c>
      <c r="E426" s="6">
        <f t="shared" si="7"/>
        <v>347</v>
      </c>
      <c r="I426" s="42"/>
    </row>
    <row r="427" spans="1:9" x14ac:dyDescent="0.3">
      <c r="A427" s="13" t="s">
        <v>1458</v>
      </c>
      <c r="B427" s="6">
        <v>11</v>
      </c>
      <c r="C427" s="152">
        <v>0</v>
      </c>
      <c r="D427" s="152">
        <v>26</v>
      </c>
      <c r="E427" s="6">
        <f>SUM(B427:D427)</f>
        <v>37</v>
      </c>
      <c r="I427" s="42"/>
    </row>
    <row r="428" spans="1:9" x14ac:dyDescent="0.3">
      <c r="A428" s="13" t="s">
        <v>1459</v>
      </c>
      <c r="B428" s="6">
        <v>11</v>
      </c>
      <c r="C428" s="152">
        <v>7</v>
      </c>
      <c r="D428" s="152">
        <v>360</v>
      </c>
      <c r="E428" s="6">
        <f t="shared" si="7"/>
        <v>378</v>
      </c>
      <c r="I428" s="42"/>
    </row>
    <row r="429" spans="1:9" x14ac:dyDescent="0.3">
      <c r="A429" s="13" t="s">
        <v>1449</v>
      </c>
      <c r="B429" s="6">
        <f>SUM(B423:B428)</f>
        <v>815</v>
      </c>
      <c r="C429" s="6">
        <f t="shared" ref="C429:D429" si="8">SUM(C423:C428)</f>
        <v>145</v>
      </c>
      <c r="D429" s="6">
        <f t="shared" si="8"/>
        <v>2681</v>
      </c>
      <c r="E429" s="6">
        <f t="shared" si="7"/>
        <v>3641</v>
      </c>
      <c r="I429" s="42"/>
    </row>
    <row r="430" spans="1:9" x14ac:dyDescent="0.3">
      <c r="A430" t="s">
        <v>1450</v>
      </c>
      <c r="B430" s="2"/>
      <c r="C430" s="2"/>
      <c r="D430" s="2"/>
      <c r="E430" s="2"/>
      <c r="I430" s="42"/>
    </row>
    <row r="431" spans="1:9" ht="27.6" customHeight="1" x14ac:dyDescent="0.3">
      <c r="A431" s="369" t="s">
        <v>2492</v>
      </c>
      <c r="B431" s="369"/>
      <c r="C431" s="369"/>
      <c r="D431" s="369"/>
      <c r="E431" s="369"/>
      <c r="F431" s="369"/>
      <c r="G431" s="369"/>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0"/>
      <c r="I438" s="42" t="str">
        <f>A430</f>
        <v>Source: U.S. HUD, CoC Homeless Populations and Subpopulations Reports (2020).</v>
      </c>
    </row>
    <row r="439" spans="1:9" x14ac:dyDescent="0.3">
      <c r="B439" s="2"/>
      <c r="C439" s="2"/>
      <c r="D439" s="2"/>
      <c r="E439" s="2"/>
      <c r="F439" s="2"/>
      <c r="G439" s="2"/>
      <c r="H439" s="270"/>
      <c r="I439" s="42"/>
    </row>
    <row r="440" spans="1:9" x14ac:dyDescent="0.3">
      <c r="I440" s="42"/>
    </row>
    <row r="441" spans="1:9" x14ac:dyDescent="0.3">
      <c r="A441" s="198" t="s">
        <v>1460</v>
      </c>
      <c r="I441" s="61" t="str">
        <f>_xlfn.CONCAT(B401," - ",A441)</f>
        <v>Fresno City and County/Madera County CoC - Homelessness by Hispanic or Latino Ethnicity (2020)</v>
      </c>
    </row>
    <row r="442" spans="1:9" ht="28.8" x14ac:dyDescent="0.3">
      <c r="A442" s="80"/>
      <c r="B442" s="60" t="s">
        <v>1446</v>
      </c>
      <c r="C442" s="60" t="s">
        <v>1447</v>
      </c>
      <c r="D442" s="60" t="s">
        <v>1448</v>
      </c>
      <c r="E442" s="60" t="s">
        <v>192</v>
      </c>
      <c r="I442" s="42"/>
    </row>
    <row r="443" spans="1:9" x14ac:dyDescent="0.3">
      <c r="A443" s="13" t="s">
        <v>1461</v>
      </c>
      <c r="B443" s="16">
        <v>348</v>
      </c>
      <c r="C443" s="152">
        <v>68</v>
      </c>
      <c r="D443" s="152">
        <v>1482</v>
      </c>
      <c r="E443" s="152">
        <f>SUM(B443:D443)</f>
        <v>1898</v>
      </c>
      <c r="I443" s="42"/>
    </row>
    <row r="444" spans="1:9" x14ac:dyDescent="0.3">
      <c r="A444" s="13" t="s">
        <v>1462</v>
      </c>
      <c r="B444" s="16">
        <v>467</v>
      </c>
      <c r="C444" s="152">
        <v>77</v>
      </c>
      <c r="D444" s="152">
        <v>1199</v>
      </c>
      <c r="E444" s="152">
        <f>SUM(B444:D444)</f>
        <v>1743</v>
      </c>
      <c r="I444" s="42"/>
    </row>
    <row r="445" spans="1:9" x14ac:dyDescent="0.3">
      <c r="A445" s="13" t="s">
        <v>1449</v>
      </c>
      <c r="B445" s="16">
        <f>SUM(B443:B444)</f>
        <v>815</v>
      </c>
      <c r="C445" s="16">
        <f t="shared" ref="C445:D445" si="9">SUM(C443:C444)</f>
        <v>145</v>
      </c>
      <c r="D445" s="16">
        <f t="shared" si="9"/>
        <v>2681</v>
      </c>
      <c r="E445" s="152">
        <f>SUM(B445:D445)</f>
        <v>3641</v>
      </c>
      <c r="I445" s="42"/>
    </row>
    <row r="446" spans="1:9" x14ac:dyDescent="0.3">
      <c r="A446" t="s">
        <v>1450</v>
      </c>
      <c r="B446" s="2"/>
      <c r="C446" s="2"/>
      <c r="D446" s="2"/>
      <c r="E446" s="2"/>
      <c r="I446" s="42"/>
    </row>
    <row r="447" spans="1:9" ht="27.6" customHeight="1" x14ac:dyDescent="0.3">
      <c r="A447" s="369" t="s">
        <v>2492</v>
      </c>
      <c r="B447" s="369"/>
      <c r="C447" s="369"/>
      <c r="D447" s="369"/>
      <c r="E447" s="369"/>
      <c r="F447" s="369"/>
      <c r="G447" s="369"/>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79" t="s">
        <v>94</v>
      </c>
      <c r="B1" s="380"/>
      <c r="C1" s="380"/>
      <c r="D1" s="380"/>
      <c r="E1" s="380"/>
      <c r="F1" s="380"/>
      <c r="G1" s="380"/>
      <c r="H1" s="380"/>
      <c r="I1" s="380"/>
      <c r="J1" s="365" t="s">
        <v>187</v>
      </c>
    </row>
    <row r="2" spans="1:10" x14ac:dyDescent="0.3">
      <c r="A2" s="366" t="s">
        <v>6</v>
      </c>
      <c r="B2" s="367"/>
      <c r="C2" s="367"/>
      <c r="D2" s="367"/>
      <c r="E2" s="367"/>
      <c r="F2" s="367"/>
      <c r="G2" s="367"/>
      <c r="H2" s="368"/>
      <c r="I2" s="98" t="s">
        <v>7</v>
      </c>
      <c r="J2" s="365"/>
    </row>
    <row r="3" spans="1:10" x14ac:dyDescent="0.3">
      <c r="A3" s="77" t="s">
        <v>0</v>
      </c>
      <c r="B3" s="77" t="str">
        <f>Population!B3</f>
        <v>City of Mendota</v>
      </c>
      <c r="C3" s="65"/>
      <c r="D3" s="65"/>
      <c r="E3" s="65"/>
      <c r="F3" s="65"/>
      <c r="G3" s="65"/>
      <c r="H3" s="275"/>
      <c r="I3" s="76"/>
      <c r="J3" s="365"/>
    </row>
    <row r="4" spans="1:10" x14ac:dyDescent="0.3">
      <c r="A4" s="77" t="s">
        <v>2</v>
      </c>
      <c r="B4" s="77" t="str">
        <f>Population!B4</f>
        <v>Fresno County</v>
      </c>
      <c r="C4" s="65"/>
      <c r="D4" s="65"/>
      <c r="E4" s="65"/>
      <c r="F4" s="65"/>
      <c r="G4" s="65"/>
      <c r="H4" s="275"/>
      <c r="I4" s="76"/>
      <c r="J4" s="365"/>
    </row>
    <row r="5" spans="1:10" ht="24" customHeight="1" x14ac:dyDescent="0.3">
      <c r="A5" s="66"/>
      <c r="B5" s="66"/>
      <c r="C5" s="66"/>
      <c r="D5" s="66"/>
      <c r="E5" s="66"/>
      <c r="F5" s="66"/>
      <c r="G5" s="66"/>
      <c r="H5" s="276"/>
      <c r="I5" s="75"/>
    </row>
    <row r="6" spans="1:10" x14ac:dyDescent="0.3">
      <c r="A6" s="88" t="s">
        <v>2469</v>
      </c>
      <c r="I6" s="61" t="s">
        <v>2515</v>
      </c>
    </row>
    <row r="7" spans="1:10" ht="28.8" x14ac:dyDescent="0.3">
      <c r="A7" s="57" t="s">
        <v>190</v>
      </c>
      <c r="B7" s="60" t="str">
        <f>B3</f>
        <v>City of Mendota</v>
      </c>
      <c r="C7" s="60" t="str">
        <f>B4</f>
        <v>Fresno County</v>
      </c>
      <c r="D7" s="60" t="s">
        <v>1463</v>
      </c>
      <c r="E7" s="60" t="s">
        <v>191</v>
      </c>
      <c r="F7" s="60" t="s">
        <v>1464</v>
      </c>
    </row>
    <row r="8" spans="1:10" x14ac:dyDescent="0.3">
      <c r="A8" s="69" t="s">
        <v>2470</v>
      </c>
      <c r="B8" s="10">
        <f>'Ref. ACS-5-YR'!H808</f>
        <v>36376</v>
      </c>
      <c r="C8" s="10">
        <f>'Ref. ACS-5-YR'!R808</f>
        <v>57109</v>
      </c>
      <c r="D8" s="55">
        <f>B8/C8</f>
        <v>0.63695739725787526</v>
      </c>
      <c r="E8" s="10">
        <f>'Ref. ACS-5-YR'!AB808</f>
        <v>78672</v>
      </c>
      <c r="F8" s="55">
        <f>B8/E8</f>
        <v>0.46237543217408988</v>
      </c>
      <c r="I8" s="37"/>
    </row>
    <row r="9" spans="1:10" x14ac:dyDescent="0.3">
      <c r="A9" s="378" t="s">
        <v>1465</v>
      </c>
      <c r="B9" s="378"/>
      <c r="I9" s="37"/>
    </row>
    <row r="10" spans="1:10" ht="14.4" customHeight="1" x14ac:dyDescent="0.3">
      <c r="A10" s="374"/>
      <c r="B10" s="374"/>
      <c r="C10" s="374"/>
      <c r="D10" s="374"/>
      <c r="E10" s="374"/>
      <c r="F10" s="374"/>
      <c r="G10" s="374"/>
      <c r="I10" s="37"/>
    </row>
    <row r="11" spans="1:10" x14ac:dyDescent="0.3">
      <c r="I11" s="37"/>
    </row>
    <row r="12" spans="1:10" x14ac:dyDescent="0.3">
      <c r="A12" s="144"/>
      <c r="I12" s="37"/>
    </row>
    <row r="13" spans="1:10" x14ac:dyDescent="0.3">
      <c r="I13" s="37"/>
    </row>
    <row r="14" spans="1:10" x14ac:dyDescent="0.3">
      <c r="A14" s="211" t="s">
        <v>2457</v>
      </c>
      <c r="I14" s="37"/>
    </row>
    <row r="15" spans="1:10" ht="58.95" customHeight="1" x14ac:dyDescent="0.3">
      <c r="A15" s="57"/>
      <c r="B15" s="79">
        <v>2010</v>
      </c>
      <c r="C15" s="79">
        <v>2015</v>
      </c>
      <c r="D15" s="79">
        <v>2020</v>
      </c>
      <c r="E15" s="108" t="s">
        <v>2458</v>
      </c>
      <c r="I15" s="37"/>
    </row>
    <row r="16" spans="1:10" x14ac:dyDescent="0.3">
      <c r="A16" s="13" t="str">
        <f>B3</f>
        <v>City of Mendota</v>
      </c>
      <c r="B16" s="70">
        <f>'Ref. ACS-5-YR Add.'!B58</f>
        <v>640</v>
      </c>
      <c r="C16" s="70">
        <f>'Ref. ACS-5-YR Add.'!E58</f>
        <v>717</v>
      </c>
      <c r="D16" s="105">
        <f>'Ref. ACS-5-YR Add.'!H58</f>
        <v>948</v>
      </c>
      <c r="E16" s="109">
        <f>'Ref. ACS-5-YR Add.'!K58</f>
        <v>0.48125000000000001</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191</v>
      </c>
      <c r="B18" s="104">
        <f>'Ref. ACS-5-YR Add.'!V58</f>
        <v>1409</v>
      </c>
      <c r="C18" s="104">
        <f>'Ref. ACS-5-YR Add.'!Y58</f>
        <v>1419</v>
      </c>
      <c r="D18" s="107">
        <f>'Ref. ACS-5-YR Add.'!AB58</f>
        <v>1688</v>
      </c>
      <c r="E18" s="109">
        <f>'Ref. ACS-5-YR Add.'!AE58</f>
        <v>0.19800000000000001</v>
      </c>
      <c r="I18" s="37"/>
    </row>
    <row r="19" spans="1:9" x14ac:dyDescent="0.3">
      <c r="A19" t="s">
        <v>1466</v>
      </c>
    </row>
    <row r="20" spans="1:9" x14ac:dyDescent="0.3">
      <c r="A20" s="372" t="s">
        <v>2559</v>
      </c>
      <c r="B20" s="372"/>
      <c r="C20" s="372"/>
      <c r="D20" s="372"/>
      <c r="E20" s="372"/>
      <c r="F20" s="372"/>
      <c r="G20" s="372"/>
      <c r="I20" s="37" t="str">
        <f>A19</f>
        <v>Source: U.S. Census Bureau, ACS16-20 (5-Year Estimates), Table B25105</v>
      </c>
    </row>
    <row r="21" spans="1:9" x14ac:dyDescent="0.3">
      <c r="A21" s="153"/>
      <c r="I21" s="96"/>
    </row>
    <row r="22" spans="1:9" x14ac:dyDescent="0.3">
      <c r="A22" s="1" t="s">
        <v>1467</v>
      </c>
      <c r="I22"/>
    </row>
    <row r="23" spans="1:9" x14ac:dyDescent="0.3">
      <c r="A23" s="57"/>
      <c r="B23" s="112">
        <v>2010</v>
      </c>
      <c r="C23" s="112">
        <v>2015</v>
      </c>
      <c r="D23" s="112">
        <v>2020</v>
      </c>
    </row>
    <row r="24" spans="1:9" ht="30" customHeight="1" x14ac:dyDescent="0.3">
      <c r="A24" s="110" t="s">
        <v>1433</v>
      </c>
      <c r="B24" s="113">
        <f>'Ref. ACS-5-YR'!B1201</f>
        <v>0.32</v>
      </c>
      <c r="C24" s="113">
        <f>('Ref. ACS-5-YR'!E1201)/100</f>
        <v>0.34799999999999998</v>
      </c>
      <c r="D24" s="113">
        <f>('Ref. ACS-5-YR'!H1201)/100</f>
        <v>0.32899999999999996</v>
      </c>
      <c r="I24" s="61" t="s">
        <v>2514</v>
      </c>
    </row>
    <row r="25" spans="1:9" x14ac:dyDescent="0.3">
      <c r="A25" s="111" t="s">
        <v>1468</v>
      </c>
      <c r="B25" s="113">
        <f>'Ref. ACS-5-YR'!B1241/100</f>
        <v>0.27800000000000002</v>
      </c>
      <c r="C25" s="113">
        <f>'Ref. ACS-5-YR'!E1241/100</f>
        <v>0.23</v>
      </c>
      <c r="D25" s="113">
        <f>'Ref. ACS-5-YR'!H1241/100</f>
        <v>0.26300000000000001</v>
      </c>
    </row>
    <row r="26" spans="1:9" x14ac:dyDescent="0.3">
      <c r="A26" s="111" t="s">
        <v>1469</v>
      </c>
      <c r="B26" s="113">
        <f>'Ref. ACS-5-YR'!B1242/100</f>
        <v>0.39700000000000002</v>
      </c>
      <c r="C26" s="113">
        <f>'Ref. ACS-5-YR'!E1242/100</f>
        <v>0.37200000000000005</v>
      </c>
      <c r="D26" s="113">
        <f>'Ref. ACS-5-YR'!H1242/100</f>
        <v>0.28100000000000003</v>
      </c>
    </row>
    <row r="27" spans="1:9" x14ac:dyDescent="0.3">
      <c r="A27" s="102" t="s">
        <v>1470</v>
      </c>
      <c r="B27" s="113">
        <f>'Ref. ACS-5-YR'!B1243/100</f>
        <v>0.1</v>
      </c>
      <c r="C27" s="113">
        <f>'Ref. ACS-5-YR'!E1243/100</f>
        <v>0.1</v>
      </c>
      <c r="D27" s="113">
        <f>'Ref. ACS-5-YR'!H1243/100</f>
        <v>0.09</v>
      </c>
      <c r="I27" s="37"/>
    </row>
    <row r="28" spans="1:9" x14ac:dyDescent="0.3">
      <c r="A28" t="s">
        <v>2560</v>
      </c>
      <c r="I28" s="37"/>
    </row>
    <row r="29" spans="1:9" x14ac:dyDescent="0.3">
      <c r="A29" s="372" t="s">
        <v>2559</v>
      </c>
      <c r="B29" s="372"/>
      <c r="C29" s="372"/>
      <c r="D29" s="372"/>
      <c r="E29" s="372"/>
      <c r="F29" s="372"/>
      <c r="G29" s="372"/>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2507</v>
      </c>
    </row>
    <row r="45" spans="1:9" x14ac:dyDescent="0.3">
      <c r="A45" s="88" t="s">
        <v>1471</v>
      </c>
      <c r="I45" s="61" t="s">
        <v>2513</v>
      </c>
    </row>
    <row r="46" spans="1:9" ht="28.2" customHeight="1" x14ac:dyDescent="0.3">
      <c r="A46" s="48"/>
      <c r="B46" s="79" t="str">
        <f>B3</f>
        <v>City of Mendota</v>
      </c>
      <c r="C46" s="79" t="str">
        <f>B4</f>
        <v>Fresno County</v>
      </c>
      <c r="D46" s="79" t="s">
        <v>191</v>
      </c>
      <c r="I46" s="37"/>
    </row>
    <row r="47" spans="1:9" x14ac:dyDescent="0.3">
      <c r="A47" s="13" t="s">
        <v>1472</v>
      </c>
      <c r="B47" s="71" t="str">
        <f>'Ref. ACS-5-YR'!H840</f>
        <v xml:space="preserve"> </v>
      </c>
      <c r="C47" s="71">
        <f>'Ref. ACS-5-YR'!R840</f>
        <v>70763</v>
      </c>
      <c r="D47" s="71">
        <f>'Ref. ACS-5-YR'!AB840</f>
        <v>90496</v>
      </c>
      <c r="I47" s="37"/>
    </row>
    <row r="48" spans="1:9" ht="32.700000000000003" customHeight="1" x14ac:dyDescent="0.3">
      <c r="A48" s="13" t="s">
        <v>1473</v>
      </c>
      <c r="B48" s="71" t="str">
        <f>'Ref. ACS-5-YR'!H816</f>
        <v xml:space="preserve"> </v>
      </c>
      <c r="C48" s="71">
        <f>'Ref. ACS-5-YR'!R816</f>
        <v>39621</v>
      </c>
      <c r="D48" s="71">
        <f>'Ref. ACS-5-YR'!AB816</f>
        <v>54976</v>
      </c>
      <c r="H48" s="272"/>
      <c r="I48" s="37"/>
    </row>
    <row r="49" spans="1:9" x14ac:dyDescent="0.3">
      <c r="A49" s="13" t="s">
        <v>1474</v>
      </c>
      <c r="B49" s="71" t="str">
        <f>'Ref. ACS-5-YR'!H820</f>
        <v xml:space="preserve"> </v>
      </c>
      <c r="C49" s="71">
        <f>'Ref. ACS-5-YR'!R820</f>
        <v>52511</v>
      </c>
      <c r="D49" s="71">
        <f>'Ref. ACS-5-YR'!AB820</f>
        <v>60182</v>
      </c>
      <c r="H49" s="273"/>
      <c r="I49" s="37"/>
    </row>
    <row r="50" spans="1:9" x14ac:dyDescent="0.3">
      <c r="A50" s="13" t="s">
        <v>1475</v>
      </c>
      <c r="B50" s="71" t="str">
        <f>'Ref. ACS-5-YR'!H824</f>
        <v xml:space="preserve"> </v>
      </c>
      <c r="C50" s="71">
        <f>'Ref. ACS-5-YR'!R824</f>
        <v>68274</v>
      </c>
      <c r="D50" s="71">
        <f>'Ref. ACS-5-YR'!AB824</f>
        <v>101380</v>
      </c>
      <c r="I50" s="37"/>
    </row>
    <row r="51" spans="1:9" x14ac:dyDescent="0.3">
      <c r="A51" s="13" t="s">
        <v>1476</v>
      </c>
      <c r="B51" s="71" t="str">
        <f>'Ref. ACS-5-YR'!H828</f>
        <v xml:space="preserve"> </v>
      </c>
      <c r="C51" s="71">
        <f>'Ref. ACS-5-YR'!R828</f>
        <v>45595</v>
      </c>
      <c r="D51" s="71">
        <f>'Ref. ACS-5-YR'!AB828</f>
        <v>81682</v>
      </c>
      <c r="I51" s="37"/>
    </row>
    <row r="52" spans="1:9" x14ac:dyDescent="0.3">
      <c r="A52" s="13" t="s">
        <v>1477</v>
      </c>
      <c r="B52" s="71">
        <f>'Ref. ACS-5-YR'!H832</f>
        <v>35246</v>
      </c>
      <c r="C52" s="71">
        <f>'Ref. ACS-5-YR'!R832</f>
        <v>45525</v>
      </c>
      <c r="D52" s="71">
        <f>'Ref. ACS-5-YR'!AB832</f>
        <v>59287</v>
      </c>
    </row>
    <row r="53" spans="1:9" x14ac:dyDescent="0.3">
      <c r="A53" s="13" t="s">
        <v>1478</v>
      </c>
      <c r="B53" s="71" t="str">
        <f>'Ref. ACS-5-YR'!H836</f>
        <v xml:space="preserve"> </v>
      </c>
      <c r="C53" s="71">
        <f>'Ref. ACS-5-YR'!R836</f>
        <v>57763</v>
      </c>
      <c r="D53" s="71">
        <f>'Ref. ACS-5-YR'!AB836</f>
        <v>76733</v>
      </c>
      <c r="I53" s="37"/>
    </row>
    <row r="54" spans="1:9" x14ac:dyDescent="0.3">
      <c r="A54" s="13" t="s">
        <v>1479</v>
      </c>
      <c r="B54" s="71">
        <f>'Ref. ACS-5-YR'!H844</f>
        <v>36804</v>
      </c>
      <c r="C54" s="71">
        <f>'Ref. ACS-5-YR'!R844</f>
        <v>47141</v>
      </c>
      <c r="D54" s="71">
        <f>'Ref. ACS-5-YR'!AB844</f>
        <v>62330</v>
      </c>
      <c r="I54" s="37"/>
    </row>
    <row r="55" spans="1:9" x14ac:dyDescent="0.3">
      <c r="A55" t="s">
        <v>1465</v>
      </c>
      <c r="B55" s="159"/>
      <c r="C55" s="159"/>
      <c r="D55" s="159"/>
      <c r="I55" s="37"/>
    </row>
    <row r="56" spans="1:9" ht="14.4" customHeight="1" x14ac:dyDescent="0.3">
      <c r="A56" s="144"/>
      <c r="I56" s="37"/>
    </row>
    <row r="57" spans="1:9" x14ac:dyDescent="0.3">
      <c r="I57" s="37"/>
    </row>
    <row r="58" spans="1:9" x14ac:dyDescent="0.3">
      <c r="A58" s="1" t="s">
        <v>1480</v>
      </c>
      <c r="I58" s="37"/>
    </row>
    <row r="59" spans="1:9" ht="28.2" customHeight="1" x14ac:dyDescent="0.3">
      <c r="A59" s="48" t="s">
        <v>190</v>
      </c>
      <c r="B59" s="60" t="str">
        <f>B3</f>
        <v>City of Mendota</v>
      </c>
      <c r="C59" s="60" t="s">
        <v>197</v>
      </c>
      <c r="D59" s="60" t="str">
        <f>B4</f>
        <v>Fresno County</v>
      </c>
      <c r="E59" s="60" t="s">
        <v>197</v>
      </c>
      <c r="F59" s="60" t="s">
        <v>191</v>
      </c>
      <c r="G59" s="60" t="s">
        <v>197</v>
      </c>
      <c r="I59" s="37"/>
    </row>
    <row r="60" spans="1:9" x14ac:dyDescent="0.3">
      <c r="A60" s="13" t="s">
        <v>1481</v>
      </c>
      <c r="B60" s="16">
        <f>'Ref. ACS-5-YR'!H745</f>
        <v>802</v>
      </c>
      <c r="C60" s="55">
        <f>'Ref. ACS-5-YR'!I745</f>
        <v>0.3330564784053156</v>
      </c>
      <c r="D60" s="16">
        <f>'Ref. ACS-5-YR'!R745</f>
        <v>37430</v>
      </c>
      <c r="E60" s="55">
        <f>'Ref. ACS-5-YR'!S745</f>
        <v>0.16700000000000001</v>
      </c>
      <c r="F60" s="16">
        <f>'Ref. ACS-5-YR'!AB745</f>
        <v>806599</v>
      </c>
      <c r="G60" s="55">
        <f>'Ref. ACS-5-YR'!AC745</f>
        <v>0.09</v>
      </c>
      <c r="I60" s="37"/>
    </row>
    <row r="61" spans="1:9" x14ac:dyDescent="0.3">
      <c r="A61" t="s">
        <v>1482</v>
      </c>
      <c r="I61" s="37"/>
    </row>
    <row r="62" spans="1:9" x14ac:dyDescent="0.3">
      <c r="I62" s="37"/>
    </row>
    <row r="63" spans="1:9" x14ac:dyDescent="0.3">
      <c r="I63" s="37" t="str">
        <f>A55</f>
        <v>Source: U.S. Census Bureau, ACS16-20 (5-year Estimates), Table B19013.</v>
      </c>
    </row>
    <row r="64" spans="1:9" ht="72.599999999999994" customHeight="1" x14ac:dyDescent="0.3">
      <c r="I64" s="84" t="s">
        <v>2468</v>
      </c>
    </row>
    <row r="65" spans="1:9" x14ac:dyDescent="0.3">
      <c r="A65" s="1" t="s">
        <v>1483</v>
      </c>
      <c r="I65" s="96"/>
    </row>
    <row r="66" spans="1:9" x14ac:dyDescent="0.3">
      <c r="A66" s="57"/>
      <c r="B66" s="79">
        <v>2010</v>
      </c>
      <c r="C66" s="79">
        <v>2015</v>
      </c>
      <c r="D66" s="79">
        <v>2020</v>
      </c>
      <c r="I66" s="61" t="s">
        <v>1484</v>
      </c>
    </row>
    <row r="67" spans="1:9" ht="28.95" customHeight="1" x14ac:dyDescent="0.3">
      <c r="A67" s="13" t="s">
        <v>1485</v>
      </c>
      <c r="B67" s="16">
        <f>'Ref. ACS-5-YR'!B745</f>
        <v>889</v>
      </c>
      <c r="C67" s="16">
        <f>'Ref. ACS-5-YR'!E745</f>
        <v>947</v>
      </c>
      <c r="D67" s="16">
        <f>'Ref. ACS-5-YR'!H745</f>
        <v>802</v>
      </c>
      <c r="H67" s="272"/>
      <c r="I67" s="37"/>
    </row>
    <row r="68" spans="1:9" x14ac:dyDescent="0.3">
      <c r="A68" s="13" t="s">
        <v>1312</v>
      </c>
      <c r="B68" s="16">
        <f>'Ref. ACS-5-YR'!B744</f>
        <v>2153</v>
      </c>
      <c r="C68" s="16">
        <f>'Ref. ACS-5-YR'!E744</f>
        <v>2315</v>
      </c>
      <c r="D68" s="16">
        <f>'Ref. ACS-5-YR'!H744</f>
        <v>2408</v>
      </c>
      <c r="E68" s="116"/>
      <c r="F68" s="116"/>
      <c r="G68" s="116"/>
      <c r="H68" s="273"/>
      <c r="I68" s="37"/>
    </row>
    <row r="69" spans="1:9" x14ac:dyDescent="0.3">
      <c r="A69" s="13" t="s">
        <v>1486</v>
      </c>
      <c r="B69" s="117">
        <f>B67/B68</f>
        <v>0.41291221551323737</v>
      </c>
      <c r="C69" s="117">
        <f t="shared" ref="C69" si="0">C67/C68</f>
        <v>0.40907127429805618</v>
      </c>
      <c r="D69" s="117">
        <f>D67/D68</f>
        <v>0.3330564784053156</v>
      </c>
      <c r="H69" s="273"/>
      <c r="I69" s="37"/>
    </row>
    <row r="70" spans="1:9" x14ac:dyDescent="0.3">
      <c r="A70" s="13" t="s">
        <v>1487</v>
      </c>
      <c r="B70" s="117"/>
      <c r="C70" s="117">
        <f>(C68-B68)/B68</f>
        <v>7.524384579656293E-2</v>
      </c>
      <c r="D70" s="117">
        <f>(D68-C68)/C68</f>
        <v>4.0172786177105832E-2</v>
      </c>
      <c r="H70" s="273"/>
      <c r="I70" s="37"/>
    </row>
    <row r="71" spans="1:9" x14ac:dyDescent="0.3">
      <c r="A71" t="s">
        <v>1482</v>
      </c>
      <c r="H71" s="273"/>
      <c r="I71" s="37"/>
    </row>
    <row r="72" spans="1:9" x14ac:dyDescent="0.3">
      <c r="H72" s="273"/>
    </row>
    <row r="73" spans="1:9" x14ac:dyDescent="0.3">
      <c r="H73" s="273"/>
      <c r="I73" s="37"/>
    </row>
    <row r="74" spans="1:9" x14ac:dyDescent="0.3">
      <c r="H74" s="273"/>
    </row>
    <row r="75" spans="1:9" x14ac:dyDescent="0.3">
      <c r="H75" s="273"/>
      <c r="I75" s="42" t="str">
        <f>A71</f>
        <v>Source: U.S. Census Bureau, ACS16-20 (5-year Estimates), Table B17019.</v>
      </c>
    </row>
    <row r="76" spans="1:9" x14ac:dyDescent="0.3">
      <c r="H76" s="273"/>
      <c r="I76" s="37"/>
    </row>
    <row r="77" spans="1:9" x14ac:dyDescent="0.3">
      <c r="A77" s="1" t="s">
        <v>1488</v>
      </c>
      <c r="I77" s="61" t="s">
        <v>2512</v>
      </c>
    </row>
    <row r="78" spans="1:9" ht="24" customHeight="1" x14ac:dyDescent="0.3">
      <c r="A78" s="57" t="s">
        <v>190</v>
      </c>
      <c r="B78" s="60" t="str">
        <f>B3</f>
        <v>City of Mendota</v>
      </c>
      <c r="C78" s="60" t="s">
        <v>197</v>
      </c>
      <c r="D78" s="60" t="str">
        <f>B4</f>
        <v>Fresno County</v>
      </c>
      <c r="E78" s="60" t="s">
        <v>197</v>
      </c>
      <c r="F78" s="60" t="s">
        <v>191</v>
      </c>
      <c r="G78" s="60" t="s">
        <v>197</v>
      </c>
    </row>
    <row r="79" spans="1:9" x14ac:dyDescent="0.3">
      <c r="A79" s="13" t="s">
        <v>198</v>
      </c>
      <c r="B79" s="16">
        <f>'Ref. ACS-5-YR'!H305</f>
        <v>802</v>
      </c>
      <c r="C79" s="55"/>
      <c r="D79" s="16">
        <f>'Ref. ACS-5-YR'!R305</f>
        <v>37430</v>
      </c>
      <c r="E79" s="55"/>
      <c r="F79" s="16">
        <f>'Ref. ACS-5-YR'!AB305</f>
        <v>806599</v>
      </c>
      <c r="G79" s="55"/>
    </row>
    <row r="80" spans="1:9" x14ac:dyDescent="0.3">
      <c r="A80" s="13" t="s">
        <v>1472</v>
      </c>
      <c r="B80" s="16">
        <f>'Ref. ACS-5-YR'!H657</f>
        <v>41</v>
      </c>
      <c r="C80" s="55">
        <f>'Ref. ACS-5-YR'!I657</f>
        <v>1</v>
      </c>
      <c r="D80" s="16">
        <f>'Ref. ACS-5-YR'!R657</f>
        <v>6083</v>
      </c>
      <c r="E80" s="55">
        <f>'Ref. ACS-5-YR'!S657</f>
        <v>7.8E-2</v>
      </c>
      <c r="F80" s="16">
        <f>'Ref. ACS-5-YR'!AB657</f>
        <v>184715</v>
      </c>
      <c r="G80" s="55">
        <f>'Ref. ACS-5-YR'!AC657</f>
        <v>4.9000000000000002E-2</v>
      </c>
      <c r="I80" s="37"/>
    </row>
    <row r="81" spans="1:9" x14ac:dyDescent="0.3">
      <c r="A81" s="13" t="s">
        <v>1489</v>
      </c>
      <c r="B81" s="16">
        <f>'Ref. ACS-5-YR'!H393</f>
        <v>0</v>
      </c>
      <c r="C81" s="55">
        <f>'Ref. ACS-5-YR'!I393</f>
        <v>0</v>
      </c>
      <c r="D81" s="16">
        <f>'Ref. ACS-5-YR'!R393</f>
        <v>2677</v>
      </c>
      <c r="E81" s="55">
        <f>'Ref. ACS-5-YR'!S393</f>
        <v>0.26400000000000001</v>
      </c>
      <c r="F81" s="16">
        <f>'Ref. ACS-5-YR'!AB393</f>
        <v>71144</v>
      </c>
      <c r="G81" s="55">
        <f>'Ref. ACS-5-YR'!AC393</f>
        <v>0.15</v>
      </c>
      <c r="H81" s="272"/>
      <c r="I81" s="37"/>
    </row>
    <row r="82" spans="1:9" x14ac:dyDescent="0.3">
      <c r="A82" s="13" t="s">
        <v>1490</v>
      </c>
      <c r="B82" s="16">
        <f>'Ref. ACS-5-YR'!H437</f>
        <v>0</v>
      </c>
      <c r="C82" s="55">
        <f>'Ref. ACS-5-YR'!I437</f>
        <v>0</v>
      </c>
      <c r="D82" s="16">
        <f>'Ref. ACS-5-YR'!R437</f>
        <v>464</v>
      </c>
      <c r="E82" s="55">
        <f>'Ref. ACS-5-YR'!S437</f>
        <v>0.20100000000000001</v>
      </c>
      <c r="F82" s="16">
        <f>'Ref. ACS-5-YR'!AB437</f>
        <v>9939</v>
      </c>
      <c r="G82" s="55">
        <f>'Ref. ACS-5-YR'!AC437</f>
        <v>0.14299999999999999</v>
      </c>
      <c r="H82" s="273"/>
    </row>
    <row r="83" spans="1:9" x14ac:dyDescent="0.3">
      <c r="A83" s="13" t="s">
        <v>1491</v>
      </c>
      <c r="B83" s="16">
        <f>'Ref. ACS-5-YR'!H481</f>
        <v>0</v>
      </c>
      <c r="C83" s="55">
        <f>'Ref. ACS-5-YR'!I481</f>
        <v>0</v>
      </c>
      <c r="D83" s="16">
        <f>'Ref. ACS-5-YR'!R481</f>
        <v>3212</v>
      </c>
      <c r="E83" s="55">
        <f>'Ref. ACS-5-YR'!S481</f>
        <v>0.14899999999999999</v>
      </c>
      <c r="F83" s="16">
        <f>'Ref. ACS-5-YR'!AB481</f>
        <v>96657</v>
      </c>
      <c r="G83" s="55">
        <f>'Ref. ACS-5-YR'!AC481</f>
        <v>7.0000000000000007E-2</v>
      </c>
      <c r="H83" s="273"/>
      <c r="I83" s="37"/>
    </row>
    <row r="84" spans="1:9" x14ac:dyDescent="0.3">
      <c r="A84" s="13" t="s">
        <v>1492</v>
      </c>
      <c r="B84" s="16">
        <f>'Ref. ACS-5-YR'!H525</f>
        <v>0</v>
      </c>
      <c r="C84" s="55">
        <f>'Ref. ACS-5-YR'!I525</f>
        <v>0</v>
      </c>
      <c r="D84" s="16">
        <f>'Ref. ACS-5-YR'!R525</f>
        <v>106</v>
      </c>
      <c r="E84" s="55">
        <f>'Ref. ACS-5-YR'!S525</f>
        <v>0.26500000000000001</v>
      </c>
      <c r="F84" s="16">
        <f>'Ref. ACS-5-YR'!AB525</f>
        <v>2702</v>
      </c>
      <c r="G84" s="55">
        <f>'Ref. ACS-5-YR'!AC525</f>
        <v>8.6999999999999994E-2</v>
      </c>
      <c r="H84" s="273"/>
      <c r="I84" s="37"/>
    </row>
    <row r="85" spans="1:9" x14ac:dyDescent="0.3">
      <c r="A85" s="13" t="s">
        <v>1493</v>
      </c>
      <c r="B85" s="16">
        <f>'Ref. ACS-5-YR'!H569</f>
        <v>549</v>
      </c>
      <c r="C85" s="55">
        <f>'Ref. ACS-5-YR'!I569</f>
        <v>0.38661971830985914</v>
      </c>
      <c r="D85" s="16">
        <f>'Ref. ACS-5-YR'!R569</f>
        <v>7544</v>
      </c>
      <c r="E85" s="55">
        <f>'Ref. ACS-5-YR'!S569</f>
        <v>0.23799999999999999</v>
      </c>
      <c r="F85" s="16">
        <f>'Ref. ACS-5-YR'!AB569</f>
        <v>172587</v>
      </c>
      <c r="G85" s="55">
        <f>'Ref. ACS-5-YR'!AC569</f>
        <v>0.151</v>
      </c>
      <c r="I85" s="37"/>
    </row>
    <row r="86" spans="1:9" x14ac:dyDescent="0.3">
      <c r="A86" s="13" t="s">
        <v>1494</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1479</v>
      </c>
      <c r="B87" s="16">
        <f>'Ref. ACS-5-YR'!H701</f>
        <v>761</v>
      </c>
      <c r="C87" s="55">
        <f>'Ref. ACS-5-YR'!I701</f>
        <v>0.32150401351922264</v>
      </c>
      <c r="D87" s="16">
        <f>'Ref. ACS-5-YR'!R701</f>
        <v>24799</v>
      </c>
      <c r="E87" s="55">
        <f>'Ref. ACS-5-YR'!S701</f>
        <v>0.22500000000000001</v>
      </c>
      <c r="F87" s="16">
        <f>'Ref. ACS-5-YR'!AB701</f>
        <v>432193</v>
      </c>
      <c r="G87" s="55">
        <f>'Ref. ACS-5-YR'!AC701</f>
        <v>0.14000000000000001</v>
      </c>
      <c r="I87" s="37"/>
    </row>
    <row r="88" spans="1:9" x14ac:dyDescent="0.3">
      <c r="A88" t="s">
        <v>1495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2508</v>
      </c>
    </row>
    <row r="96" spans="1:9" x14ac:dyDescent="0.3">
      <c r="I96"/>
    </row>
    <row r="97" spans="1:9" x14ac:dyDescent="0.3">
      <c r="A97" s="1"/>
      <c r="H97" s="273"/>
      <c r="I97"/>
    </row>
    <row r="98" spans="1:9" x14ac:dyDescent="0.3">
      <c r="A98" s="220" t="s">
        <v>1496</v>
      </c>
      <c r="H98" s="273"/>
      <c r="I98" s="221" t="str">
        <f>_xlfn.CONCAT(B3," Worker Population for Workplace Geography Over Time (2010 to 2020)")</f>
        <v>City of Mendota Worker Population for Workplace Geography Over Time (2010 to 2020)</v>
      </c>
    </row>
    <row r="99" spans="1:9" x14ac:dyDescent="0.3">
      <c r="A99" s="57" t="s">
        <v>190</v>
      </c>
      <c r="B99" s="60">
        <v>2010</v>
      </c>
      <c r="C99" s="60">
        <v>2015</v>
      </c>
      <c r="D99" s="60">
        <v>2020</v>
      </c>
      <c r="H99" s="273"/>
      <c r="I99"/>
    </row>
    <row r="100" spans="1:9" x14ac:dyDescent="0.3">
      <c r="A100" s="13" t="str">
        <f>B3</f>
        <v>City of Mendota</v>
      </c>
      <c r="B100" s="16">
        <f>'Ref. ACS-5-YR Add.'!B28</f>
        <v>1554</v>
      </c>
      <c r="C100" s="16">
        <f>'Ref. ACS-5-YR Add.'!E28</f>
        <v>1255</v>
      </c>
      <c r="D100" s="16">
        <f>'Ref. ACS-5-YR Add.'!H28</f>
        <v>1992</v>
      </c>
      <c r="H100" s="273"/>
      <c r="I100"/>
    </row>
    <row r="101" spans="1:9" x14ac:dyDescent="0.3">
      <c r="A101" s="13" t="str">
        <f>_xlfn.CONCAT(A100," Percent Change")</f>
        <v>City of Mendota Percent Change</v>
      </c>
      <c r="B101" s="16"/>
      <c r="C101" s="5">
        <f>(C100-B100)/B100</f>
        <v>-0.19240669240669242</v>
      </c>
      <c r="D101" s="5">
        <f>(D100-C100)/C100</f>
        <v>0.58725099601593622</v>
      </c>
      <c r="H101" s="273"/>
      <c r="I101"/>
    </row>
    <row r="102" spans="1:9" x14ac:dyDescent="0.3">
      <c r="A102" s="13" t="str">
        <f>B4</f>
        <v>Fresno County</v>
      </c>
      <c r="B102" s="16">
        <f>'Ref. ACS-5-YR Add.'!L28</f>
        <v>355829</v>
      </c>
      <c r="C102" s="16">
        <f>'Ref. ACS-5-YR Add.'!O28</f>
        <v>361256</v>
      </c>
      <c r="D102" s="16">
        <f>'Ref. ACS-5-YR Add.'!R28</f>
        <v>398924</v>
      </c>
      <c r="H102" s="273"/>
      <c r="I102"/>
    </row>
    <row r="103" spans="1:9" x14ac:dyDescent="0.3">
      <c r="A103" s="13" t="str">
        <f>_xlfn.CONCAT(A102," Percent Change")</f>
        <v>Fresno County Percent Change</v>
      </c>
      <c r="B103" s="16"/>
      <c r="C103" s="5">
        <f>(C102-B102)/B102</f>
        <v>1.5251707983329071E-2</v>
      </c>
      <c r="D103" s="5">
        <f>(D102-C102)/C102</f>
        <v>0.10426954846424696</v>
      </c>
      <c r="H103" s="273"/>
      <c r="I103"/>
    </row>
    <row r="104" spans="1:9" x14ac:dyDescent="0.3">
      <c r="A104" s="13" t="s">
        <v>191</v>
      </c>
      <c r="B104" s="16">
        <f>'Ref. ACS-5-YR Add.'!V28</f>
        <v>16272337</v>
      </c>
      <c r="C104" s="16">
        <f>'Ref. ACS-5-YR Add.'!Y28</f>
        <v>16864403</v>
      </c>
      <c r="D104" s="16">
        <f>'Ref. ACS-5-YR Add.'!AB28</f>
        <v>18246043</v>
      </c>
      <c r="H104" s="273"/>
      <c r="I104"/>
    </row>
    <row r="105" spans="1:9" x14ac:dyDescent="0.3">
      <c r="A105" s="13" t="str">
        <f>_xlfn.CONCAT(A104," Percent Change")</f>
        <v>California Percent Change</v>
      </c>
      <c r="B105" s="16"/>
      <c r="C105" s="5">
        <f>(C104-B104)/B104</f>
        <v>3.6384816759879049E-2</v>
      </c>
      <c r="D105" s="5">
        <f>(D104-C104)/C104</f>
        <v>8.1926410321195478E-2</v>
      </c>
      <c r="H105" s="273"/>
      <c r="I105"/>
    </row>
    <row r="106" spans="1:9" x14ac:dyDescent="0.3">
      <c r="A106" t="s">
        <v>1497</v>
      </c>
      <c r="H106" s="273"/>
      <c r="I106"/>
    </row>
    <row r="107" spans="1:9" x14ac:dyDescent="0.3">
      <c r="H107" s="273"/>
      <c r="I107"/>
    </row>
    <row r="108" spans="1:9" x14ac:dyDescent="0.3">
      <c r="H108" s="273"/>
      <c r="I108"/>
    </row>
    <row r="109" spans="1:9" x14ac:dyDescent="0.3">
      <c r="H109" s="273"/>
      <c r="I109"/>
    </row>
    <row r="110" spans="1:9" x14ac:dyDescent="0.3">
      <c r="H110" s="273"/>
      <c r="I110"/>
    </row>
    <row r="111" spans="1:9" x14ac:dyDescent="0.3">
      <c r="H111" s="273"/>
      <c r="I111" s="37" t="str">
        <f>A106</f>
        <v>Source: U.S. Census Bureau, ACS 06-10, 11-15, 16-20 (5-year Estimates), Table B08604.</v>
      </c>
    </row>
    <row r="112" spans="1:9" x14ac:dyDescent="0.3">
      <c r="H112" s="273"/>
      <c r="I112"/>
    </row>
    <row r="113" spans="1:9" x14ac:dyDescent="0.3">
      <c r="H113" s="273"/>
      <c r="I113" s="221" t="str">
        <f>_xlfn.CONCAT(B4," Worker Population for Workplace Geography Over Time (2010 to 2020)")</f>
        <v>Fresno County Worker Population for Workplace Geography Over Time (2010 to 2020)</v>
      </c>
    </row>
    <row r="114" spans="1:9" x14ac:dyDescent="0.3">
      <c r="H114" s="273"/>
      <c r="I114"/>
    </row>
    <row r="115" spans="1:9" x14ac:dyDescent="0.3">
      <c r="H115" s="273"/>
      <c r="I115"/>
    </row>
    <row r="116" spans="1:9" x14ac:dyDescent="0.3">
      <c r="H116" s="273"/>
      <c r="I116"/>
    </row>
    <row r="117" spans="1:9" x14ac:dyDescent="0.3">
      <c r="H117" s="273"/>
      <c r="I117"/>
    </row>
    <row r="118" spans="1:9" x14ac:dyDescent="0.3">
      <c r="H118" s="273"/>
      <c r="I118"/>
    </row>
    <row r="119" spans="1:9" x14ac:dyDescent="0.3">
      <c r="H119" s="273"/>
      <c r="I119"/>
    </row>
    <row r="120" spans="1:9" x14ac:dyDescent="0.3">
      <c r="H120" s="273"/>
      <c r="I120"/>
    </row>
    <row r="121" spans="1:9" x14ac:dyDescent="0.3">
      <c r="H121" s="273"/>
      <c r="I121"/>
    </row>
    <row r="122" spans="1:9" x14ac:dyDescent="0.3">
      <c r="H122" s="273"/>
      <c r="I122"/>
    </row>
    <row r="123" spans="1:9" x14ac:dyDescent="0.3">
      <c r="I123"/>
    </row>
    <row r="124" spans="1:9" x14ac:dyDescent="0.3">
      <c r="H124" s="282"/>
      <c r="I124"/>
    </row>
    <row r="125" spans="1:9" x14ac:dyDescent="0.3">
      <c r="I125"/>
    </row>
    <row r="126" spans="1:9" x14ac:dyDescent="0.3">
      <c r="H126" s="283"/>
      <c r="I126" t="str">
        <f>A106</f>
        <v>Source: U.S. Census Bureau, ACS 06-10, 11-15, 16-20 (5-year Estimates), Table B08604.</v>
      </c>
    </row>
    <row r="127" spans="1:9" x14ac:dyDescent="0.3">
      <c r="H127" s="273"/>
      <c r="I127"/>
    </row>
    <row r="128" spans="1:9" x14ac:dyDescent="0.3">
      <c r="A128" s="1" t="s">
        <v>1498</v>
      </c>
      <c r="H128" s="273"/>
      <c r="I128" s="61" t="s">
        <v>1499</v>
      </c>
    </row>
    <row r="129" spans="1:9" ht="28.8" x14ac:dyDescent="0.3">
      <c r="A129" s="57" t="s">
        <v>190</v>
      </c>
      <c r="B129" s="60" t="str">
        <f>B3</f>
        <v>City of Mendota</v>
      </c>
      <c r="C129" s="60" t="str">
        <f>B4</f>
        <v>Fresno County</v>
      </c>
      <c r="D129" s="60" t="s">
        <v>1463</v>
      </c>
      <c r="E129" s="60" t="s">
        <v>191</v>
      </c>
      <c r="F129" s="60" t="s">
        <v>1464</v>
      </c>
      <c r="H129" s="273"/>
      <c r="I129" s="37"/>
    </row>
    <row r="130" spans="1:9" x14ac:dyDescent="0.3">
      <c r="A130" s="69" t="s">
        <v>1498</v>
      </c>
      <c r="B130" s="63">
        <f>'Ref. ACS-5-YR'!H920</f>
        <v>0.38200000000000001</v>
      </c>
      <c r="C130" s="63">
        <f>'Ref. ACS-5-YR'!R920</f>
        <v>0.48</v>
      </c>
      <c r="D130" s="55">
        <f>B130/C130</f>
        <v>0.79583333333333339</v>
      </c>
      <c r="E130" s="63">
        <f>'Ref. ACS-5-YR'!AB920</f>
        <v>0.49</v>
      </c>
      <c r="F130" s="55">
        <f>B130/E130</f>
        <v>0.7795918367346939</v>
      </c>
      <c r="H130" s="273"/>
      <c r="I130" s="37"/>
    </row>
    <row r="131" spans="1:9" x14ac:dyDescent="0.3">
      <c r="A131" s="378" t="s">
        <v>1500</v>
      </c>
      <c r="B131" s="378"/>
      <c r="H131" s="273"/>
      <c r="I131" s="37"/>
    </row>
    <row r="132" spans="1:9" x14ac:dyDescent="0.3">
      <c r="H132" s="273"/>
      <c r="I132" s="37"/>
    </row>
    <row r="133" spans="1:9" x14ac:dyDescent="0.3">
      <c r="A133" s="1" t="s">
        <v>1501</v>
      </c>
      <c r="H133" s="273"/>
      <c r="I133" s="37"/>
    </row>
    <row r="134" spans="1:9" x14ac:dyDescent="0.3">
      <c r="A134" s="48"/>
      <c r="B134" s="79">
        <v>2010</v>
      </c>
      <c r="C134" s="79">
        <v>2015</v>
      </c>
      <c r="D134" s="79">
        <v>2020</v>
      </c>
      <c r="H134" s="273"/>
      <c r="I134" s="37"/>
    </row>
    <row r="135" spans="1:9" x14ac:dyDescent="0.3">
      <c r="A135" s="69" t="s">
        <v>1498</v>
      </c>
      <c r="B135" s="11">
        <f>'Ref. ACS-5-YR'!B920</f>
        <v>0.376</v>
      </c>
      <c r="C135" s="11">
        <f>'Ref. ACS-5-YR'!E920</f>
        <v>0.39589999999999997</v>
      </c>
      <c r="D135" s="73">
        <f>'Ref. ACS-5-YR'!H920</f>
        <v>0.38200000000000001</v>
      </c>
      <c r="H135" s="273"/>
      <c r="I135" s="37"/>
    </row>
    <row r="136" spans="1:9" x14ac:dyDescent="0.3">
      <c r="A136" s="69" t="s">
        <v>195</v>
      </c>
      <c r="B136" s="11"/>
      <c r="C136" s="5">
        <f>(C135-B135)/B135</f>
        <v>5.2925531914893548E-2</v>
      </c>
      <c r="D136" s="5">
        <f>(D135-C135)/C135</f>
        <v>-3.5109876231371483E-2</v>
      </c>
      <c r="H136" s="273"/>
      <c r="I136" s="37"/>
    </row>
    <row r="137" spans="1:9" x14ac:dyDescent="0.3">
      <c r="A137" t="s">
        <v>1502</v>
      </c>
      <c r="H137" s="273"/>
      <c r="I137"/>
    </row>
    <row r="138" spans="1:9" x14ac:dyDescent="0.3">
      <c r="H138" s="273"/>
      <c r="I138" s="37"/>
    </row>
    <row r="139" spans="1:9" x14ac:dyDescent="0.3">
      <c r="B139" s="2"/>
      <c r="H139" s="273"/>
      <c r="I139"/>
    </row>
    <row r="140" spans="1:9" x14ac:dyDescent="0.3">
      <c r="B140" s="2"/>
      <c r="H140" s="273"/>
      <c r="I140" t="str">
        <f>A137</f>
        <v>Source: U.S. Census Bureau, ACS 06-10, 11-15, 16-20 (5-year Estimates), Table B19083</v>
      </c>
    </row>
    <row r="141" spans="1:9" x14ac:dyDescent="0.3">
      <c r="B141" s="2"/>
      <c r="H141" s="273"/>
      <c r="I141"/>
    </row>
    <row r="142" spans="1:9" x14ac:dyDescent="0.3">
      <c r="A142" s="1" t="s">
        <v>1503</v>
      </c>
      <c r="C142" t="s">
        <v>197</v>
      </c>
      <c r="E142" t="s">
        <v>197</v>
      </c>
      <c r="G142" t="s">
        <v>197</v>
      </c>
      <c r="I142" s="61" t="s">
        <v>1504</v>
      </c>
    </row>
    <row r="143" spans="1:9" ht="28.95" customHeight="1" x14ac:dyDescent="0.3">
      <c r="A143" s="48" t="s">
        <v>190</v>
      </c>
      <c r="B143" s="51" t="str">
        <f>B3</f>
        <v>City of Mendota</v>
      </c>
      <c r="C143" s="51" t="str">
        <f>B3</f>
        <v>City of Mendota</v>
      </c>
      <c r="D143" s="51" t="str">
        <f>B4</f>
        <v>Fresno County</v>
      </c>
      <c r="E143" s="51" t="str">
        <f>B4</f>
        <v>Fresno County</v>
      </c>
      <c r="F143" s="51" t="s">
        <v>191</v>
      </c>
      <c r="G143" s="51" t="s">
        <v>191</v>
      </c>
      <c r="I143" s="37"/>
    </row>
    <row r="144" spans="1:9" x14ac:dyDescent="0.3">
      <c r="A144" s="13" t="s">
        <v>198</v>
      </c>
      <c r="B144" s="16">
        <f>'Ref. ACS-5-YR'!H106</f>
        <v>3629</v>
      </c>
      <c r="C144" s="55"/>
      <c r="D144" s="16">
        <f>'Ref. ACS-5-YR'!R106</f>
        <v>397002</v>
      </c>
      <c r="E144" s="55"/>
      <c r="F144" s="16">
        <f>'Ref. ACS-5-YR'!AB106</f>
        <v>18239892</v>
      </c>
      <c r="G144" s="55"/>
      <c r="I144" s="37"/>
    </row>
    <row r="145" spans="1:9" x14ac:dyDescent="0.3">
      <c r="A145" s="13" t="s">
        <v>1505</v>
      </c>
      <c r="B145" s="16">
        <f>'Ref. ACS-5-YR'!H107</f>
        <v>3407</v>
      </c>
      <c r="C145" s="55">
        <f>'Ref. ACS-5-YR'!I107</f>
        <v>0.93882612289887024</v>
      </c>
      <c r="D145" s="16">
        <f>'Ref. ACS-5-YR'!R107</f>
        <v>358275</v>
      </c>
      <c r="E145" s="55">
        <f>'Ref. ACS-5-YR'!S107</f>
        <v>0.90200000000000002</v>
      </c>
      <c r="F145" s="16">
        <f>'Ref. ACS-5-YR'!AB107</f>
        <v>14963132</v>
      </c>
      <c r="G145" s="55">
        <f>'Ref. ACS-5-YR'!AC107</f>
        <v>0.82</v>
      </c>
      <c r="H145" s="269"/>
      <c r="I145" s="37"/>
    </row>
    <row r="146" spans="1:9" x14ac:dyDescent="0.3">
      <c r="A146" s="7" t="s">
        <v>1506</v>
      </c>
      <c r="B146" s="16">
        <f>'Ref. ACS-5-YR'!H108</f>
        <v>1907</v>
      </c>
      <c r="C146" s="55">
        <f>'Ref. ACS-5-YR'!I108</f>
        <v>0.52548911545880406</v>
      </c>
      <c r="D146" s="16">
        <f>'Ref. ACS-5-YR'!R108</f>
        <v>310969</v>
      </c>
      <c r="E146" s="55">
        <f>'Ref. ACS-5-YR'!S108</f>
        <v>0.78300000000000003</v>
      </c>
      <c r="F146" s="16">
        <f>'Ref. ACS-5-YR'!AB108</f>
        <v>13146038</v>
      </c>
      <c r="G146" s="55">
        <f>'Ref. ACS-5-YR'!AC108</f>
        <v>0.72099999999999997</v>
      </c>
      <c r="H146" s="273"/>
      <c r="I146" s="37"/>
    </row>
    <row r="147" spans="1:9" x14ac:dyDescent="0.3">
      <c r="A147" s="7" t="s">
        <v>1507</v>
      </c>
      <c r="B147" s="16">
        <f>'Ref. ACS-5-YR'!H109</f>
        <v>1500</v>
      </c>
      <c r="C147" s="55">
        <f>'Ref. ACS-5-YR'!I109</f>
        <v>0.41333700744006613</v>
      </c>
      <c r="D147" s="16">
        <f>'Ref. ACS-5-YR'!R109</f>
        <v>47306</v>
      </c>
      <c r="E147" s="55">
        <f>'Ref. ACS-5-YR'!S109</f>
        <v>0.11899999999999999</v>
      </c>
      <c r="F147" s="16">
        <f>'Ref. ACS-5-YR'!AB109</f>
        <v>1817094</v>
      </c>
      <c r="G147" s="55">
        <f>'Ref. ACS-5-YR'!AC109</f>
        <v>0.1</v>
      </c>
      <c r="H147" s="273"/>
      <c r="I147" s="37"/>
    </row>
    <row r="148" spans="1:9" x14ac:dyDescent="0.3">
      <c r="A148" s="13" t="s">
        <v>1508</v>
      </c>
      <c r="B148" s="16">
        <f>'Ref. ACS-5-YR'!H110</f>
        <v>524</v>
      </c>
      <c r="C148" s="55">
        <f>'Ref. ACS-5-YR'!I110</f>
        <v>0.14439239459906311</v>
      </c>
      <c r="D148" s="16">
        <f>'Ref. ACS-5-YR'!R110</f>
        <v>31535</v>
      </c>
      <c r="E148" s="55">
        <f>'Ref. ACS-5-YR'!S110</f>
        <v>7.9000000000000001E-2</v>
      </c>
      <c r="F148" s="16">
        <f>'Ref. ACS-5-YR'!AB110</f>
        <v>1325863</v>
      </c>
      <c r="G148" s="55">
        <f>'Ref. ACS-5-YR'!AC110</f>
        <v>7.2999999999999995E-2</v>
      </c>
      <c r="H148" s="273"/>
      <c r="I148" s="37"/>
    </row>
    <row r="149" spans="1:9" x14ac:dyDescent="0.3">
      <c r="A149" s="13" t="s">
        <v>1509</v>
      </c>
      <c r="B149" s="16">
        <f>'Ref. ACS-5-YR'!H111</f>
        <v>91</v>
      </c>
      <c r="C149" s="55">
        <f>'Ref. ACS-5-YR'!I111</f>
        <v>2.5075778451364012E-2</v>
      </c>
      <c r="D149" s="16">
        <f>'Ref. ACS-5-YR'!R111</f>
        <v>7802</v>
      </c>
      <c r="E149" s="55">
        <f>'Ref. ACS-5-YR'!S111</f>
        <v>0.02</v>
      </c>
      <c r="F149" s="16">
        <f>'Ref. ACS-5-YR'!AB111</f>
        <v>284797</v>
      </c>
      <c r="G149" s="55">
        <f>'Ref. ACS-5-YR'!AC111</f>
        <v>1.6E-2</v>
      </c>
      <c r="H149" s="273"/>
      <c r="I149" s="37"/>
    </row>
    <row r="150" spans="1:9" x14ac:dyDescent="0.3">
      <c r="A150" s="13" t="s">
        <v>1510</v>
      </c>
      <c r="B150" s="16">
        <f>'Ref. ACS-5-YR'!H112</f>
        <v>278</v>
      </c>
      <c r="C150" s="55">
        <f>'Ref. ACS-5-YR'!I112</f>
        <v>7.6605125378892261E-2</v>
      </c>
      <c r="D150" s="16">
        <f>'Ref. ACS-5-YR'!R112</f>
        <v>4295</v>
      </c>
      <c r="E150" s="55">
        <f>'Ref. ACS-5-YR'!S112</f>
        <v>1.0999999999999999E-2</v>
      </c>
      <c r="F150" s="16">
        <f>'Ref. ACS-5-YR'!AB112</f>
        <v>111224</v>
      </c>
      <c r="G150" s="55">
        <f>'Ref. ACS-5-YR'!AC112</f>
        <v>6.0000000000000001E-3</v>
      </c>
      <c r="H150" s="273"/>
      <c r="I150" s="37"/>
    </row>
    <row r="151" spans="1:9" x14ac:dyDescent="0.3">
      <c r="A151" s="13" t="s">
        <v>1511</v>
      </c>
      <c r="B151" s="16">
        <f>'Ref. ACS-5-YR'!H113</f>
        <v>172</v>
      </c>
      <c r="C151" s="55">
        <f>'Ref. ACS-5-YR'!I113</f>
        <v>4.7395976853127582E-2</v>
      </c>
      <c r="D151" s="16">
        <f>'Ref. ACS-5-YR'!R113</f>
        <v>2070</v>
      </c>
      <c r="E151" s="55">
        <f>'Ref. ACS-5-YR'!S113</f>
        <v>5.0000000000000001E-3</v>
      </c>
      <c r="F151" s="16">
        <f>'Ref. ACS-5-YR'!AB113</f>
        <v>60986</v>
      </c>
      <c r="G151" s="55">
        <f>'Ref. ACS-5-YR'!AC113</f>
        <v>3.0000000000000001E-3</v>
      </c>
      <c r="H151" s="273"/>
      <c r="I151" s="37"/>
    </row>
    <row r="152" spans="1:9" x14ac:dyDescent="0.3">
      <c r="A152" s="13" t="s">
        <v>1512</v>
      </c>
      <c r="B152" s="16">
        <f>'Ref. ACS-5-YR'!H114</f>
        <v>435</v>
      </c>
      <c r="C152" s="55">
        <f>'Ref. ACS-5-YR'!I114</f>
        <v>0.11986773215761917</v>
      </c>
      <c r="D152" s="16">
        <f>'Ref. ACS-5-YR'!R114</f>
        <v>1604</v>
      </c>
      <c r="E152" s="55">
        <f>'Ref. ACS-5-YR'!S114</f>
        <v>4.0000000000000001E-3</v>
      </c>
      <c r="F152" s="16">
        <f>'Ref. ACS-5-YR'!AB114</f>
        <v>34224</v>
      </c>
      <c r="G152" s="55">
        <f>'Ref. ACS-5-YR'!AC114</f>
        <v>2E-3</v>
      </c>
      <c r="H152" s="273"/>
      <c r="I152" s="37"/>
    </row>
    <row r="153" spans="1:9" x14ac:dyDescent="0.3">
      <c r="A153" s="7" t="s">
        <v>1513</v>
      </c>
      <c r="B153" s="16">
        <f>'Ref. ACS-5-YR'!H115</f>
        <v>0</v>
      </c>
      <c r="C153" s="55">
        <f>'Ref. ACS-5-YR'!I115</f>
        <v>0</v>
      </c>
      <c r="D153" s="16">
        <f>'Ref. ACS-5-YR'!R115</f>
        <v>3740</v>
      </c>
      <c r="E153" s="55">
        <f>'Ref. ACS-5-YR'!S115</f>
        <v>8.9999999999999993E-3</v>
      </c>
      <c r="F153" s="16">
        <f>'Ref. ACS-5-YR'!AB115</f>
        <v>843498</v>
      </c>
      <c r="G153" s="55">
        <f>'Ref. ACS-5-YR'!AC115</f>
        <v>4.5999999999999999E-2</v>
      </c>
      <c r="H153" s="273"/>
      <c r="I153" s="37"/>
    </row>
    <row r="154" spans="1:9" x14ac:dyDescent="0.3">
      <c r="A154" s="13" t="s">
        <v>1514</v>
      </c>
      <c r="B154" s="16">
        <f>'Ref. ACS-5-YR'!H116</f>
        <v>0</v>
      </c>
      <c r="C154" s="55">
        <f>'Ref. ACS-5-YR'!I116</f>
        <v>0</v>
      </c>
      <c r="D154" s="16">
        <f>'Ref. ACS-5-YR'!R116</f>
        <v>3534</v>
      </c>
      <c r="E154" s="55">
        <f>'Ref. ACS-5-YR'!S116</f>
        <v>8.9999999999999993E-3</v>
      </c>
      <c r="F154" s="16">
        <f>'Ref. ACS-5-YR'!AB116</f>
        <v>525023</v>
      </c>
      <c r="G154" s="55">
        <f>'Ref. ACS-5-YR'!AC116</f>
        <v>2.9000000000000001E-2</v>
      </c>
      <c r="H154" s="273"/>
      <c r="I154" s="37"/>
    </row>
    <row r="155" spans="1:9" x14ac:dyDescent="0.3">
      <c r="A155" s="13" t="s">
        <v>1515</v>
      </c>
      <c r="B155" s="16">
        <f>'Ref. ACS-5-YR'!H117</f>
        <v>0</v>
      </c>
      <c r="C155" s="55">
        <f>'Ref. ACS-5-YR'!I117</f>
        <v>0</v>
      </c>
      <c r="D155" s="16">
        <f>'Ref. ACS-5-YR'!R117</f>
        <v>88</v>
      </c>
      <c r="E155" s="55">
        <f>'Ref. ACS-5-YR'!S117</f>
        <v>0</v>
      </c>
      <c r="F155" s="16">
        <f>'Ref. ACS-5-YR'!AB117</f>
        <v>198976</v>
      </c>
      <c r="G155" s="55">
        <f>'Ref. ACS-5-YR'!AC117</f>
        <v>1.0999999999999999E-2</v>
      </c>
      <c r="H155" s="273"/>
      <c r="I155" s="37"/>
    </row>
    <row r="156" spans="1:9" x14ac:dyDescent="0.3">
      <c r="A156" s="13" t="s">
        <v>1516</v>
      </c>
      <c r="B156" s="16">
        <f>'Ref. ACS-5-YR'!H118</f>
        <v>0</v>
      </c>
      <c r="C156" s="55">
        <f>'Ref. ACS-5-YR'!I118</f>
        <v>0</v>
      </c>
      <c r="D156" s="16">
        <f>'Ref. ACS-5-YR'!R118</f>
        <v>27</v>
      </c>
      <c r="E156" s="55">
        <f>'Ref. ACS-5-YR'!S118</f>
        <v>0</v>
      </c>
      <c r="F156" s="16">
        <f>'Ref. ACS-5-YR'!AB118</f>
        <v>77897</v>
      </c>
      <c r="G156" s="55">
        <f>'Ref. ACS-5-YR'!AC118</f>
        <v>4.0000000000000001E-3</v>
      </c>
      <c r="H156" s="273"/>
      <c r="I156" s="37"/>
    </row>
    <row r="157" spans="1:9" x14ac:dyDescent="0.3">
      <c r="A157" s="13" t="s">
        <v>1517</v>
      </c>
      <c r="B157" s="16">
        <f>'Ref. ACS-5-YR'!H119</f>
        <v>0</v>
      </c>
      <c r="C157" s="55">
        <f>'Ref. ACS-5-YR'!I119</f>
        <v>0</v>
      </c>
      <c r="D157" s="16">
        <f>'Ref. ACS-5-YR'!R119</f>
        <v>37</v>
      </c>
      <c r="E157" s="55">
        <f>'Ref. ACS-5-YR'!S119</f>
        <v>0</v>
      </c>
      <c r="F157" s="16">
        <f>'Ref. ACS-5-YR'!AB119</f>
        <v>29447</v>
      </c>
      <c r="G157" s="55">
        <f>'Ref. ACS-5-YR'!AC119</f>
        <v>2E-3</v>
      </c>
      <c r="H157" s="273"/>
      <c r="I157" s="37"/>
    </row>
    <row r="158" spans="1:9" x14ac:dyDescent="0.3">
      <c r="A158" s="13" t="s">
        <v>1518</v>
      </c>
      <c r="B158" s="16">
        <f>'Ref. ACS-5-YR'!H120</f>
        <v>0</v>
      </c>
      <c r="C158" s="55">
        <f>'Ref. ACS-5-YR'!I120</f>
        <v>0</v>
      </c>
      <c r="D158" s="16">
        <f>'Ref. ACS-5-YR'!R120</f>
        <v>54</v>
      </c>
      <c r="E158" s="55">
        <f>'Ref. ACS-5-YR'!S120</f>
        <v>0</v>
      </c>
      <c r="F158" s="16">
        <f>'Ref. ACS-5-YR'!AB120</f>
        <v>12155</v>
      </c>
      <c r="G158" s="55">
        <f>'Ref. ACS-5-YR'!AC120</f>
        <v>1E-3</v>
      </c>
      <c r="H158" s="273"/>
      <c r="I158" s="37"/>
    </row>
    <row r="159" spans="1:9" x14ac:dyDescent="0.3">
      <c r="A159" s="13" t="s">
        <v>1519</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1520</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1521</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1522</v>
      </c>
      <c r="B162" s="16">
        <f>'Ref. ACS-5-YR'!H124</f>
        <v>27</v>
      </c>
      <c r="C162" s="55">
        <f>'Ref. ACS-5-YR'!I124</f>
        <v>7.4400661339211905E-3</v>
      </c>
      <c r="D162" s="16">
        <f>'Ref. ACS-5-YR'!R124</f>
        <v>6136</v>
      </c>
      <c r="E162" s="55">
        <f>'Ref. ACS-5-YR'!S124</f>
        <v>1.4999999999999999E-2</v>
      </c>
      <c r="F162" s="16">
        <f>'Ref. ACS-5-YR'!AB124</f>
        <v>461980</v>
      </c>
      <c r="G162" s="55">
        <f>'Ref. ACS-5-YR'!AC124</f>
        <v>2.5000000000000001E-2</v>
      </c>
      <c r="I162"/>
    </row>
    <row r="163" spans="1:9" x14ac:dyDescent="0.3">
      <c r="A163" s="7" t="s">
        <v>1523</v>
      </c>
      <c r="B163" s="16">
        <f>B161+B162</f>
        <v>27</v>
      </c>
      <c r="C163" s="55">
        <f t="shared" ref="C163:G163" si="1">C161+C162</f>
        <v>7.4400661339211905E-3</v>
      </c>
      <c r="D163" s="16">
        <f t="shared" si="1"/>
        <v>7747</v>
      </c>
      <c r="E163" s="55">
        <f t="shared" si="1"/>
        <v>1.9E-2</v>
      </c>
      <c r="F163" s="16">
        <f t="shared" si="1"/>
        <v>615649</v>
      </c>
      <c r="G163" s="55">
        <f t="shared" si="1"/>
        <v>3.3000000000000002E-2</v>
      </c>
      <c r="I163"/>
    </row>
    <row r="164" spans="1:9" x14ac:dyDescent="0.3">
      <c r="A164" s="13" t="s">
        <v>1524</v>
      </c>
      <c r="B164" s="16">
        <f>'Ref. ACS-5-YR'!H125</f>
        <v>113</v>
      </c>
      <c r="C164" s="55">
        <f>'Ref. ACS-5-YR'!I125</f>
        <v>3.1138054560484983E-2</v>
      </c>
      <c r="D164" s="16">
        <f>'Ref. ACS-5-YR'!R125</f>
        <v>3998</v>
      </c>
      <c r="E164" s="55">
        <f>'Ref. ACS-5-YR'!S125</f>
        <v>0.01</v>
      </c>
      <c r="F164" s="16">
        <f>'Ref. ACS-5-YR'!AB125</f>
        <v>198331</v>
      </c>
      <c r="G164" s="55">
        <f>'Ref. ACS-5-YR'!AC125</f>
        <v>1.0999999999999999E-2</v>
      </c>
      <c r="I164"/>
    </row>
    <row r="165" spans="1:9" x14ac:dyDescent="0.3">
      <c r="A165" s="7" t="s">
        <v>1525</v>
      </c>
      <c r="B165" s="16">
        <f>B164+B160+B159</f>
        <v>113</v>
      </c>
      <c r="C165" s="55">
        <f t="shared" ref="C165:G165" si="2">C164+C160+C159</f>
        <v>3.1138054560484983E-2</v>
      </c>
      <c r="D165" s="16">
        <f t="shared" si="2"/>
        <v>4874</v>
      </c>
      <c r="E165" s="55">
        <f t="shared" si="2"/>
        <v>1.3000000000000001E-2</v>
      </c>
      <c r="F165" s="16">
        <f t="shared" si="2"/>
        <v>287916</v>
      </c>
      <c r="G165" s="55">
        <f t="shared" si="2"/>
        <v>1.6E-2</v>
      </c>
      <c r="I165"/>
    </row>
    <row r="166" spans="1:9" x14ac:dyDescent="0.3">
      <c r="A166" s="7" t="s">
        <v>1526</v>
      </c>
      <c r="B166" s="16">
        <f>'Ref. ACS-5-YR'!H126</f>
        <v>82</v>
      </c>
      <c r="C166" s="55">
        <f>'Ref. ACS-5-YR'!I126</f>
        <v>2.2595756406723615E-2</v>
      </c>
      <c r="D166" s="16">
        <f>'Ref. ACS-5-YR'!R126</f>
        <v>22366</v>
      </c>
      <c r="E166" s="55">
        <f>'Ref. ACS-5-YR'!S126</f>
        <v>5.6000000000000001E-2</v>
      </c>
      <c r="F166" s="16">
        <f>'Ref. ACS-5-YR'!AB126</f>
        <v>1529697</v>
      </c>
      <c r="G166" s="55">
        <f>'Ref. ACS-5-YR'!AC126</f>
        <v>8.4000000000000005E-2</v>
      </c>
      <c r="I166"/>
    </row>
    <row r="167" spans="1:9" x14ac:dyDescent="0.3">
      <c r="A167" s="378" t="s">
        <v>1527</v>
      </c>
      <c r="B167" s="378"/>
      <c r="C167" s="378"/>
      <c r="D167" s="378"/>
      <c r="E167" s="378"/>
      <c r="F167" s="378"/>
      <c r="G167" s="378"/>
      <c r="I167" s="37" t="str">
        <f>A167</f>
        <v>Source: U.S. Census Bureau, ACS 16-20 (5-year Estimates), Table B08301.</v>
      </c>
    </row>
    <row r="168" spans="1:9" x14ac:dyDescent="0.3">
      <c r="B168" s="2"/>
      <c r="C168" s="54"/>
      <c r="D168" s="2"/>
      <c r="G168" s="17"/>
      <c r="I168"/>
    </row>
    <row r="169" spans="1:9" x14ac:dyDescent="0.3">
      <c r="A169" s="1" t="s">
        <v>1528</v>
      </c>
      <c r="C169" t="s">
        <v>197</v>
      </c>
      <c r="E169" t="s">
        <v>197</v>
      </c>
      <c r="G169" t="s">
        <v>197</v>
      </c>
      <c r="I169" s="61" t="s">
        <v>2511</v>
      </c>
    </row>
    <row r="170" spans="1:9" ht="28.2" customHeight="1" x14ac:dyDescent="0.3">
      <c r="A170" s="48" t="s">
        <v>190</v>
      </c>
      <c r="B170" s="51" t="str">
        <f>B3</f>
        <v>City of Mendota</v>
      </c>
      <c r="C170" s="51" t="str">
        <f>B3</f>
        <v>City of Mendota</v>
      </c>
      <c r="D170" s="51" t="str">
        <f>B4</f>
        <v>Fresno County</v>
      </c>
      <c r="E170" s="51" t="str">
        <f>B4</f>
        <v>Fresno County</v>
      </c>
      <c r="F170" s="51" t="s">
        <v>191</v>
      </c>
      <c r="G170" s="51" t="s">
        <v>191</v>
      </c>
      <c r="I170" s="37"/>
    </row>
    <row r="171" spans="1:9" x14ac:dyDescent="0.3">
      <c r="A171" s="13" t="s">
        <v>198</v>
      </c>
      <c r="B171" s="16">
        <f>'Ref. ACS-5-YR'!H130</f>
        <v>3547</v>
      </c>
      <c r="C171" s="55"/>
      <c r="D171" s="16">
        <f>'Ref. ACS-5-YR'!R130</f>
        <v>374636</v>
      </c>
      <c r="E171" s="55"/>
      <c r="F171" s="16">
        <f>'Ref. ACS-5-YR'!AB130</f>
        <v>16710195</v>
      </c>
      <c r="G171" s="55"/>
      <c r="I171" s="37"/>
    </row>
    <row r="172" spans="1:9" x14ac:dyDescent="0.3">
      <c r="A172" s="7" t="s">
        <v>1529</v>
      </c>
      <c r="B172" s="118">
        <f>SUM(B173:B175)</f>
        <v>712</v>
      </c>
      <c r="C172" s="119">
        <f t="shared" ref="C172:G172" si="3">SUM(C173:C175)</f>
        <v>0.2007330138144911</v>
      </c>
      <c r="D172" s="118">
        <f t="shared" si="3"/>
        <v>100108</v>
      </c>
      <c r="E172" s="119">
        <f t="shared" si="3"/>
        <v>0.26700000000000002</v>
      </c>
      <c r="F172" s="118">
        <f t="shared" si="3"/>
        <v>3557264</v>
      </c>
      <c r="G172" s="119">
        <f t="shared" si="3"/>
        <v>0.21299999999999999</v>
      </c>
      <c r="I172" s="37"/>
    </row>
    <row r="173" spans="1:9" x14ac:dyDescent="0.3">
      <c r="A173" s="13" t="s">
        <v>1530</v>
      </c>
      <c r="B173" s="16">
        <f>'Ref. ACS-5-YR'!H131</f>
        <v>85</v>
      </c>
      <c r="C173" s="55">
        <f>'Ref. ACS-5-YR'!I131</f>
        <v>2.3963913166055822E-2</v>
      </c>
      <c r="D173" s="16">
        <f>'Ref. ACS-5-YR'!R131</f>
        <v>9530</v>
      </c>
      <c r="E173" s="55">
        <f>'Ref. ACS-5-YR'!S131</f>
        <v>2.5000000000000001E-2</v>
      </c>
      <c r="F173" s="16">
        <f>'Ref. ACS-5-YR'!AB131</f>
        <v>303289</v>
      </c>
      <c r="G173" s="55">
        <f>'Ref. ACS-5-YR'!AC131</f>
        <v>1.7999999999999999E-2</v>
      </c>
      <c r="I173" s="37"/>
    </row>
    <row r="174" spans="1:9" x14ac:dyDescent="0.3">
      <c r="A174" s="13" t="s">
        <v>1531</v>
      </c>
      <c r="B174" s="16">
        <f>'Ref. ACS-5-YR'!H132</f>
        <v>432</v>
      </c>
      <c r="C174" s="55">
        <f>'Ref. ACS-5-YR'!I132</f>
        <v>0.12179306456160136</v>
      </c>
      <c r="D174" s="16">
        <f>'Ref. ACS-5-YR'!R132</f>
        <v>38294</v>
      </c>
      <c r="E174" s="55">
        <f>'Ref. ACS-5-YR'!S132</f>
        <v>0.10199999999999999</v>
      </c>
      <c r="F174" s="16">
        <f>'Ref. ACS-5-YR'!AB132</f>
        <v>1229502</v>
      </c>
      <c r="G174" s="55">
        <f>'Ref. ACS-5-YR'!AC132</f>
        <v>7.3999999999999996E-2</v>
      </c>
      <c r="I174" s="37"/>
    </row>
    <row r="175" spans="1:9" x14ac:dyDescent="0.3">
      <c r="A175" s="13" t="s">
        <v>1532</v>
      </c>
      <c r="B175" s="16">
        <f>'Ref. ACS-5-YR'!H133</f>
        <v>195</v>
      </c>
      <c r="C175" s="55">
        <f>'Ref. ACS-5-YR'!I133</f>
        <v>5.4976036086833942E-2</v>
      </c>
      <c r="D175" s="16">
        <f>'Ref. ACS-5-YR'!R133</f>
        <v>52284</v>
      </c>
      <c r="E175" s="55">
        <f>'Ref. ACS-5-YR'!S133</f>
        <v>0.14000000000000001</v>
      </c>
      <c r="F175" s="16">
        <f>'Ref. ACS-5-YR'!AB133</f>
        <v>2024473</v>
      </c>
      <c r="G175" s="55">
        <f>'Ref. ACS-5-YR'!AC133</f>
        <v>0.121</v>
      </c>
      <c r="I175" s="37"/>
    </row>
    <row r="176" spans="1:9" x14ac:dyDescent="0.3">
      <c r="A176" s="7" t="s">
        <v>1533</v>
      </c>
      <c r="B176" s="118">
        <f>SUM(B177:B179)</f>
        <v>739</v>
      </c>
      <c r="C176" s="119">
        <f t="shared" ref="C176:G176" si="4">SUM(C177:C179)</f>
        <v>0.20834508034959118</v>
      </c>
      <c r="D176" s="118">
        <f t="shared" si="4"/>
        <v>173431</v>
      </c>
      <c r="E176" s="119">
        <f t="shared" si="4"/>
        <v>0.46300000000000002</v>
      </c>
      <c r="F176" s="118">
        <f t="shared" si="4"/>
        <v>5816131</v>
      </c>
      <c r="G176" s="119">
        <f t="shared" si="4"/>
        <v>0.34800000000000003</v>
      </c>
      <c r="I176" s="37"/>
    </row>
    <row r="177" spans="1:9" x14ac:dyDescent="0.3">
      <c r="A177" s="13" t="s">
        <v>1534</v>
      </c>
      <c r="B177" s="16">
        <f>'Ref. ACS-5-YR'!H134</f>
        <v>229</v>
      </c>
      <c r="C177" s="55">
        <f>'Ref. ACS-5-YR'!I134</f>
        <v>6.4561601353256268E-2</v>
      </c>
      <c r="D177" s="16">
        <f>'Ref. ACS-5-YR'!R134</f>
        <v>73839</v>
      </c>
      <c r="E177" s="55">
        <f>'Ref. ACS-5-YR'!S134</f>
        <v>0.19700000000000001</v>
      </c>
      <c r="F177" s="16">
        <f>'Ref. ACS-5-YR'!AB134</f>
        <v>2448694</v>
      </c>
      <c r="G177" s="55">
        <f>'Ref. ACS-5-YR'!AC134</f>
        <v>0.14699999999999999</v>
      </c>
      <c r="I177" s="37"/>
    </row>
    <row r="178" spans="1:9" x14ac:dyDescent="0.3">
      <c r="A178" s="13" t="s">
        <v>1535</v>
      </c>
      <c r="B178" s="16">
        <f>'Ref. ACS-5-YR'!H135</f>
        <v>476</v>
      </c>
      <c r="C178" s="55">
        <f>'Ref. ACS-5-YR'!I135</f>
        <v>0.1341979137299126</v>
      </c>
      <c r="D178" s="16">
        <f>'Ref. ACS-5-YR'!R135</f>
        <v>72584</v>
      </c>
      <c r="E178" s="55">
        <f>'Ref. ACS-5-YR'!S135</f>
        <v>0.19400000000000001</v>
      </c>
      <c r="F178" s="16">
        <f>'Ref. ACS-5-YR'!AB135</f>
        <v>2347020</v>
      </c>
      <c r="G178" s="55">
        <f>'Ref. ACS-5-YR'!AC135</f>
        <v>0.14000000000000001</v>
      </c>
      <c r="I178" s="37"/>
    </row>
    <row r="179" spans="1:9" x14ac:dyDescent="0.3">
      <c r="A179" s="13" t="s">
        <v>1536</v>
      </c>
      <c r="B179" s="16">
        <f>'Ref. ACS-5-YR'!H136</f>
        <v>34</v>
      </c>
      <c r="C179" s="55">
        <f>'Ref. ACS-5-YR'!I136</f>
        <v>9.5855652664223294E-3</v>
      </c>
      <c r="D179" s="16">
        <f>'Ref. ACS-5-YR'!R136</f>
        <v>27008</v>
      </c>
      <c r="E179" s="55">
        <f>'Ref. ACS-5-YR'!S136</f>
        <v>7.1999999999999995E-2</v>
      </c>
      <c r="F179" s="16">
        <f>'Ref. ACS-5-YR'!AB136</f>
        <v>1020417</v>
      </c>
      <c r="G179" s="55">
        <f>'Ref. ACS-5-YR'!AC136</f>
        <v>6.0999999999999999E-2</v>
      </c>
      <c r="I179" s="37"/>
    </row>
    <row r="180" spans="1:9" x14ac:dyDescent="0.3">
      <c r="A180" s="7" t="s">
        <v>1537</v>
      </c>
      <c r="B180" s="118">
        <f>SUM(B181:B184)</f>
        <v>1343</v>
      </c>
      <c r="C180" s="119">
        <f t="shared" ref="C180:G180" si="5">SUM(C181:C184)</f>
        <v>0.37862982802368195</v>
      </c>
      <c r="D180" s="118">
        <f t="shared" si="5"/>
        <v>81328</v>
      </c>
      <c r="E180" s="119">
        <f t="shared" si="5"/>
        <v>0.21699999999999997</v>
      </c>
      <c r="F180" s="118">
        <f t="shared" si="5"/>
        <v>5218958</v>
      </c>
      <c r="G180" s="119">
        <f t="shared" si="5"/>
        <v>0.31199999999999994</v>
      </c>
      <c r="I180" s="37"/>
    </row>
    <row r="181" spans="1:9" x14ac:dyDescent="0.3">
      <c r="A181" s="13" t="s">
        <v>1538</v>
      </c>
      <c r="B181" s="16">
        <f>'Ref. ACS-5-YR'!H137</f>
        <v>598</v>
      </c>
      <c r="C181" s="55">
        <f>'Ref. ACS-5-YR'!I137</f>
        <v>0.16859317733295742</v>
      </c>
      <c r="D181" s="16">
        <f>'Ref. ACS-5-YR'!R137</f>
        <v>47986</v>
      </c>
      <c r="E181" s="55">
        <f>'Ref. ACS-5-YR'!S137</f>
        <v>0.128</v>
      </c>
      <c r="F181" s="16">
        <f>'Ref. ACS-5-YR'!AB137</f>
        <v>2508520</v>
      </c>
      <c r="G181" s="55">
        <f>'Ref. ACS-5-YR'!AC137</f>
        <v>0.15</v>
      </c>
      <c r="I181" s="37"/>
    </row>
    <row r="182" spans="1:9" x14ac:dyDescent="0.3">
      <c r="A182" s="13" t="s">
        <v>1539</v>
      </c>
      <c r="B182" s="16">
        <f>'Ref. ACS-5-YR'!H138</f>
        <v>114</v>
      </c>
      <c r="C182" s="55">
        <f>'Ref. ACS-5-YR'!I138</f>
        <v>3.2139836481533693E-2</v>
      </c>
      <c r="D182" s="16">
        <f>'Ref. ACS-5-YR'!R138</f>
        <v>6662</v>
      </c>
      <c r="E182" s="55">
        <f>'Ref. ACS-5-YR'!S138</f>
        <v>1.7999999999999999E-2</v>
      </c>
      <c r="F182" s="16">
        <f>'Ref. ACS-5-YR'!AB138</f>
        <v>471835</v>
      </c>
      <c r="G182" s="55">
        <f>'Ref. ACS-5-YR'!AC138</f>
        <v>2.8000000000000001E-2</v>
      </c>
    </row>
    <row r="183" spans="1:9" x14ac:dyDescent="0.3">
      <c r="A183" s="13" t="s">
        <v>1540</v>
      </c>
      <c r="B183" s="16">
        <f>'Ref. ACS-5-YR'!H139</f>
        <v>116</v>
      </c>
      <c r="C183" s="55">
        <f>'Ref. ACS-5-YR'!I139</f>
        <v>3.2703693261911478E-2</v>
      </c>
      <c r="D183" s="16">
        <f>'Ref. ACS-5-YR'!R139</f>
        <v>8679</v>
      </c>
      <c r="E183" s="55">
        <f>'Ref. ACS-5-YR'!S139</f>
        <v>2.3E-2</v>
      </c>
      <c r="F183" s="16">
        <f>'Ref. ACS-5-YR'!AB139</f>
        <v>728996</v>
      </c>
      <c r="G183" s="55">
        <f>'Ref. ACS-5-YR'!AC139</f>
        <v>4.3999999999999997E-2</v>
      </c>
      <c r="I183" s="37"/>
    </row>
    <row r="184" spans="1:9" x14ac:dyDescent="0.3">
      <c r="A184" s="13" t="s">
        <v>1541</v>
      </c>
      <c r="B184" s="16">
        <f>'Ref. ACS-5-YR'!H140</f>
        <v>515</v>
      </c>
      <c r="C184" s="55">
        <f>'Ref. ACS-5-YR'!I140</f>
        <v>0.1451931209472794</v>
      </c>
      <c r="D184" s="16">
        <f>'Ref. ACS-5-YR'!R140</f>
        <v>18001</v>
      </c>
      <c r="E184" s="55">
        <f>'Ref. ACS-5-YR'!S140</f>
        <v>4.8000000000000001E-2</v>
      </c>
      <c r="F184" s="16">
        <f>'Ref. ACS-5-YR'!AB140</f>
        <v>1509607</v>
      </c>
      <c r="G184" s="55">
        <f>'Ref. ACS-5-YR'!AC140</f>
        <v>0.09</v>
      </c>
      <c r="I184" s="37"/>
    </row>
    <row r="185" spans="1:9" x14ac:dyDescent="0.3">
      <c r="A185" s="7" t="s">
        <v>1542</v>
      </c>
      <c r="B185" s="118">
        <f>B186+B187</f>
        <v>753</v>
      </c>
      <c r="C185" s="119">
        <f t="shared" ref="C185:G185" si="6">C186+C187</f>
        <v>0.21229207781223569</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1543</v>
      </c>
      <c r="B186" s="16">
        <f>'Ref. ACS-5-YR'!H141</f>
        <v>453</v>
      </c>
      <c r="C186" s="55">
        <f>'Ref. ACS-5-YR'!I141</f>
        <v>0.12771356075556808</v>
      </c>
      <c r="D186" s="16">
        <f>'Ref. ACS-5-YR'!R141</f>
        <v>11203</v>
      </c>
      <c r="E186" s="55">
        <f>'Ref. ACS-5-YR'!S141</f>
        <v>0.03</v>
      </c>
      <c r="F186" s="16">
        <f>'Ref. ACS-5-YR'!AB141</f>
        <v>1404642</v>
      </c>
      <c r="G186" s="55">
        <f>'Ref. ACS-5-YR'!AC141</f>
        <v>8.4000000000000005E-2</v>
      </c>
      <c r="I186" s="84" t="s">
        <v>2509</v>
      </c>
    </row>
    <row r="187" spans="1:9" x14ac:dyDescent="0.3">
      <c r="A187" s="13" t="s">
        <v>1544</v>
      </c>
      <c r="B187" s="16">
        <f>'Ref. ACS-5-YR'!H142</f>
        <v>300</v>
      </c>
      <c r="C187" s="55">
        <f>'Ref. ACS-5-YR'!I142</f>
        <v>8.4578517056667607E-2</v>
      </c>
      <c r="D187" s="16">
        <f>'Ref. ACS-5-YR'!R142</f>
        <v>8566</v>
      </c>
      <c r="E187" s="55">
        <f>'Ref. ACS-5-YR'!S142</f>
        <v>2.3E-2</v>
      </c>
      <c r="F187" s="16">
        <f>'Ref. ACS-5-YR'!AB142</f>
        <v>713200</v>
      </c>
      <c r="G187" s="55">
        <f>'Ref. ACS-5-YR'!AC142</f>
        <v>4.2999999999999997E-2</v>
      </c>
      <c r="I187"/>
    </row>
    <row r="188" spans="1:9" x14ac:dyDescent="0.3">
      <c r="A188" s="47" t="s">
        <v>1545</v>
      </c>
      <c r="I188"/>
    </row>
    <row r="189" spans="1:9" x14ac:dyDescent="0.3">
      <c r="A189" s="47"/>
      <c r="I189"/>
    </row>
    <row r="190" spans="1:9" x14ac:dyDescent="0.3">
      <c r="A190" s="1" t="s">
        <v>1546</v>
      </c>
      <c r="B190" s="58"/>
      <c r="C190" s="74" t="s">
        <v>197</v>
      </c>
      <c r="E190" t="s">
        <v>197</v>
      </c>
      <c r="G190" t="s">
        <v>197</v>
      </c>
      <c r="I190" s="61" t="s">
        <v>2510</v>
      </c>
    </row>
    <row r="191" spans="1:9" x14ac:dyDescent="0.3">
      <c r="A191" s="56"/>
      <c r="B191" s="227">
        <v>2010</v>
      </c>
      <c r="C191" s="79">
        <v>2010</v>
      </c>
      <c r="D191" s="227">
        <v>2015</v>
      </c>
      <c r="E191" s="79">
        <v>2015</v>
      </c>
      <c r="F191" s="227">
        <v>2020</v>
      </c>
      <c r="G191" s="79">
        <v>2020</v>
      </c>
      <c r="I191"/>
    </row>
    <row r="192" spans="1:9" x14ac:dyDescent="0.3">
      <c r="A192" s="13" t="s">
        <v>192</v>
      </c>
      <c r="B192" s="16">
        <f>'Ref. ACS-5-YR'!B130</f>
        <v>2830</v>
      </c>
      <c r="C192" s="55"/>
      <c r="D192" s="16">
        <f>'Ref. ACS-5-YR'!E130</f>
        <v>3467</v>
      </c>
      <c r="E192" s="55"/>
      <c r="F192" s="16">
        <f>'Ref. ACS-5-YR'!H130</f>
        <v>3547</v>
      </c>
      <c r="G192" s="55"/>
      <c r="I192"/>
    </row>
    <row r="193" spans="1:9" x14ac:dyDescent="0.3">
      <c r="A193" s="7" t="s">
        <v>1529</v>
      </c>
      <c r="B193" s="118">
        <f>SUM(B194:B196)</f>
        <v>676</v>
      </c>
      <c r="C193" s="119">
        <f t="shared" ref="C193:G193" si="7">SUM(C194:C196)</f>
        <v>0.23886925795053005</v>
      </c>
      <c r="D193" s="118">
        <f t="shared" si="7"/>
        <v>589</v>
      </c>
      <c r="E193" s="119">
        <f t="shared" si="7"/>
        <v>0.16988751081626766</v>
      </c>
      <c r="F193" s="118">
        <f t="shared" si="7"/>
        <v>712</v>
      </c>
      <c r="G193" s="119">
        <f t="shared" si="7"/>
        <v>0.2007330138144911</v>
      </c>
      <c r="I193"/>
    </row>
    <row r="194" spans="1:9" x14ac:dyDescent="0.3">
      <c r="A194" s="13" t="s">
        <v>1547</v>
      </c>
      <c r="B194" s="16">
        <f>'Ref. ACS-5-YR'!B131</f>
        <v>125</v>
      </c>
      <c r="C194" s="55">
        <f>'Ref. ACS-5-YR'!C131</f>
        <v>4.4169611307420496E-2</v>
      </c>
      <c r="D194" s="16">
        <f>'Ref. ACS-5-YR'!E131</f>
        <v>72</v>
      </c>
      <c r="E194" s="55">
        <f>'Ref. ACS-5-YR'!F131</f>
        <v>2.0767233919815404E-2</v>
      </c>
      <c r="F194" s="16">
        <f>'Ref. ACS-5-YR'!H131</f>
        <v>85</v>
      </c>
      <c r="G194" s="55">
        <f>'Ref. ACS-5-YR'!I131</f>
        <v>2.3963913166055822E-2</v>
      </c>
      <c r="I194"/>
    </row>
    <row r="195" spans="1:9" x14ac:dyDescent="0.3">
      <c r="A195" s="13" t="s">
        <v>1548</v>
      </c>
      <c r="B195" s="16">
        <f>'Ref. ACS-5-YR'!B132</f>
        <v>269</v>
      </c>
      <c r="C195" s="55">
        <f>'Ref. ACS-5-YR'!C132</f>
        <v>9.5053003533568908E-2</v>
      </c>
      <c r="D195" s="16">
        <f>'Ref. ACS-5-YR'!E132</f>
        <v>256</v>
      </c>
      <c r="E195" s="55">
        <f>'Ref. ACS-5-YR'!F132</f>
        <v>7.3839053937121424E-2</v>
      </c>
      <c r="F195" s="16">
        <f>'Ref. ACS-5-YR'!H132</f>
        <v>432</v>
      </c>
      <c r="G195" s="55">
        <f>'Ref. ACS-5-YR'!I132</f>
        <v>0.12179306456160136</v>
      </c>
      <c r="I195"/>
    </row>
    <row r="196" spans="1:9" x14ac:dyDescent="0.3">
      <c r="A196" s="13" t="s">
        <v>1549</v>
      </c>
      <c r="B196" s="16">
        <f>'Ref. ACS-5-YR'!B133</f>
        <v>282</v>
      </c>
      <c r="C196" s="55">
        <f>'Ref. ACS-5-YR'!C133</f>
        <v>9.9646643109540634E-2</v>
      </c>
      <c r="D196" s="16">
        <f>'Ref. ACS-5-YR'!E133</f>
        <v>261</v>
      </c>
      <c r="E196" s="55">
        <f>'Ref. ACS-5-YR'!F133</f>
        <v>7.5281222959330832E-2</v>
      </c>
      <c r="F196" s="16">
        <f>'Ref. ACS-5-YR'!H133</f>
        <v>195</v>
      </c>
      <c r="G196" s="55">
        <f>'Ref. ACS-5-YR'!I133</f>
        <v>5.4976036086833942E-2</v>
      </c>
    </row>
    <row r="197" spans="1:9" x14ac:dyDescent="0.3">
      <c r="A197" s="7" t="s">
        <v>1533</v>
      </c>
      <c r="B197" s="118">
        <f>SUM(B198:B200)</f>
        <v>878</v>
      </c>
      <c r="C197" s="119">
        <f t="shared" ref="C197:G197" si="8">SUM(C198:C200)</f>
        <v>0.31024734982332158</v>
      </c>
      <c r="D197" s="118">
        <f t="shared" si="8"/>
        <v>1375</v>
      </c>
      <c r="E197" s="119">
        <f t="shared" si="8"/>
        <v>0.39659648110758577</v>
      </c>
      <c r="F197" s="118">
        <f t="shared" si="8"/>
        <v>739</v>
      </c>
      <c r="G197" s="119">
        <f t="shared" si="8"/>
        <v>0.20834508034959118</v>
      </c>
    </row>
    <row r="198" spans="1:9" x14ac:dyDescent="0.3">
      <c r="A198" s="13" t="s">
        <v>1550</v>
      </c>
      <c r="B198" s="16">
        <f>'Ref. ACS-5-YR'!B134</f>
        <v>417</v>
      </c>
      <c r="C198" s="55">
        <f>'Ref. ACS-5-YR'!C134</f>
        <v>0.14734982332155477</v>
      </c>
      <c r="D198" s="16">
        <f>'Ref. ACS-5-YR'!E134</f>
        <v>636</v>
      </c>
      <c r="E198" s="55">
        <f>'Ref. ACS-5-YR'!F134</f>
        <v>0.18344389962503604</v>
      </c>
      <c r="F198" s="16">
        <f>'Ref. ACS-5-YR'!H134</f>
        <v>229</v>
      </c>
      <c r="G198" s="55">
        <f>'Ref. ACS-5-YR'!I134</f>
        <v>6.4561601353256268E-2</v>
      </c>
      <c r="I198" s="37"/>
    </row>
    <row r="199" spans="1:9" x14ac:dyDescent="0.3">
      <c r="A199" s="13" t="s">
        <v>1551</v>
      </c>
      <c r="B199" s="16">
        <f>'Ref. ACS-5-YR'!B135</f>
        <v>403</v>
      </c>
      <c r="C199" s="55">
        <f>'Ref. ACS-5-YR'!C135</f>
        <v>0.14240282685512368</v>
      </c>
      <c r="D199" s="16">
        <f>'Ref. ACS-5-YR'!E135</f>
        <v>639</v>
      </c>
      <c r="E199" s="55">
        <f>'Ref. ACS-5-YR'!F135</f>
        <v>0.18430920103836171</v>
      </c>
      <c r="F199" s="16">
        <f>'Ref. ACS-5-YR'!H135</f>
        <v>476</v>
      </c>
      <c r="G199" s="55">
        <f>'Ref. ACS-5-YR'!I135</f>
        <v>0.1341979137299126</v>
      </c>
      <c r="I199" s="37"/>
    </row>
    <row r="200" spans="1:9" x14ac:dyDescent="0.3">
      <c r="A200" s="13" t="s">
        <v>1552</v>
      </c>
      <c r="B200" s="16">
        <f>'Ref. ACS-5-YR'!B136</f>
        <v>58</v>
      </c>
      <c r="C200" s="55">
        <f>'Ref. ACS-5-YR'!C136</f>
        <v>2.0494699646643109E-2</v>
      </c>
      <c r="D200" s="16">
        <f>'Ref. ACS-5-YR'!E136</f>
        <v>100</v>
      </c>
      <c r="E200" s="55">
        <f>'Ref. ACS-5-YR'!F136</f>
        <v>2.884338044418806E-2</v>
      </c>
      <c r="F200" s="16">
        <f>'Ref. ACS-5-YR'!H136</f>
        <v>34</v>
      </c>
      <c r="G200" s="55">
        <f>'Ref. ACS-5-YR'!I136</f>
        <v>9.5855652664223294E-3</v>
      </c>
      <c r="I200" s="37"/>
    </row>
    <row r="201" spans="1:9" x14ac:dyDescent="0.3">
      <c r="A201" s="7" t="s">
        <v>1537</v>
      </c>
      <c r="B201" s="118">
        <f>SUM(B202:B205)</f>
        <v>908</v>
      </c>
      <c r="C201" s="119">
        <f t="shared" ref="C201:G201" si="9">SUM(C202:C205)</f>
        <v>0.32084805653710247</v>
      </c>
      <c r="D201" s="118">
        <f t="shared" si="9"/>
        <v>1010</v>
      </c>
      <c r="E201" s="119">
        <f t="shared" si="9"/>
        <v>0.29131814248629939</v>
      </c>
      <c r="F201" s="118">
        <f t="shared" si="9"/>
        <v>1343</v>
      </c>
      <c r="G201" s="119">
        <f t="shared" si="9"/>
        <v>0.37862982802368195</v>
      </c>
      <c r="I201" s="37"/>
    </row>
    <row r="202" spans="1:9" x14ac:dyDescent="0.3">
      <c r="A202" s="13" t="s">
        <v>1553</v>
      </c>
      <c r="B202" s="16">
        <f>'Ref. ACS-5-YR'!B137</f>
        <v>559</v>
      </c>
      <c r="C202" s="55">
        <f>'Ref. ACS-5-YR'!C137</f>
        <v>0.19752650176678446</v>
      </c>
      <c r="D202" s="16">
        <f>'Ref. ACS-5-YR'!E137</f>
        <v>625</v>
      </c>
      <c r="E202" s="55">
        <f>'Ref. ACS-5-YR'!F137</f>
        <v>0.18027112777617538</v>
      </c>
      <c r="F202" s="16">
        <f>'Ref. ACS-5-YR'!H137</f>
        <v>598</v>
      </c>
      <c r="G202" s="55">
        <f>'Ref. ACS-5-YR'!I137</f>
        <v>0.16859317733295742</v>
      </c>
      <c r="I202" s="37"/>
    </row>
    <row r="203" spans="1:9" x14ac:dyDescent="0.3">
      <c r="A203" s="13" t="s">
        <v>1554</v>
      </c>
      <c r="B203" s="16">
        <f>'Ref. ACS-5-YR'!B138</f>
        <v>0</v>
      </c>
      <c r="C203" s="55">
        <f>'Ref. ACS-5-YR'!C138</f>
        <v>0</v>
      </c>
      <c r="D203" s="16">
        <f>'Ref. ACS-5-YR'!E138</f>
        <v>14</v>
      </c>
      <c r="E203" s="55">
        <f>'Ref. ACS-5-YR'!F138</f>
        <v>4.0380732621863279E-3</v>
      </c>
      <c r="F203" s="16">
        <f>'Ref. ACS-5-YR'!H138</f>
        <v>114</v>
      </c>
      <c r="G203" s="55">
        <f>'Ref. ACS-5-YR'!I138</f>
        <v>3.2139836481533693E-2</v>
      </c>
      <c r="I203" s="37"/>
    </row>
    <row r="204" spans="1:9" x14ac:dyDescent="0.3">
      <c r="A204" s="13" t="s">
        <v>1555</v>
      </c>
      <c r="B204" s="16">
        <f>'Ref. ACS-5-YR'!B139</f>
        <v>66</v>
      </c>
      <c r="C204" s="55">
        <f>'Ref. ACS-5-YR'!C139</f>
        <v>2.3321554770318022E-2</v>
      </c>
      <c r="D204" s="16">
        <f>'Ref. ACS-5-YR'!E139</f>
        <v>89</v>
      </c>
      <c r="E204" s="55">
        <f>'Ref. ACS-5-YR'!F139</f>
        <v>2.5670608595327372E-2</v>
      </c>
      <c r="F204" s="16">
        <f>'Ref. ACS-5-YR'!H139</f>
        <v>116</v>
      </c>
      <c r="G204" s="55">
        <f>'Ref. ACS-5-YR'!I139</f>
        <v>3.2703693261911478E-2</v>
      </c>
      <c r="I204" s="37"/>
    </row>
    <row r="205" spans="1:9" x14ac:dyDescent="0.3">
      <c r="A205" s="13" t="s">
        <v>1556</v>
      </c>
      <c r="B205" s="16">
        <f>'Ref. ACS-5-YR'!B140</f>
        <v>283</v>
      </c>
      <c r="C205" s="55">
        <f>'Ref. ACS-5-YR'!C140</f>
        <v>0.1</v>
      </c>
      <c r="D205" s="16">
        <f>'Ref. ACS-5-YR'!E140</f>
        <v>282</v>
      </c>
      <c r="E205" s="55">
        <f>'Ref. ACS-5-YR'!F140</f>
        <v>8.1338332852610329E-2</v>
      </c>
      <c r="F205" s="16">
        <f>'Ref. ACS-5-YR'!H140</f>
        <v>515</v>
      </c>
      <c r="G205" s="55">
        <f>'Ref. ACS-5-YR'!I140</f>
        <v>0.1451931209472794</v>
      </c>
      <c r="I205" s="37"/>
    </row>
    <row r="206" spans="1:9" x14ac:dyDescent="0.3">
      <c r="A206" s="7" t="s">
        <v>1542</v>
      </c>
      <c r="B206" s="118">
        <f>SUM(B207:B208)</f>
        <v>368</v>
      </c>
      <c r="C206" s="119">
        <f t="shared" ref="C206:G206" si="10">SUM(C207:C208)</f>
        <v>0.13003533568904593</v>
      </c>
      <c r="D206" s="118">
        <f t="shared" si="10"/>
        <v>493</v>
      </c>
      <c r="E206" s="119">
        <f t="shared" si="10"/>
        <v>0.14219786558984712</v>
      </c>
      <c r="F206" s="118">
        <f t="shared" si="10"/>
        <v>753</v>
      </c>
      <c r="G206" s="119">
        <f t="shared" si="10"/>
        <v>0.21229207781223569</v>
      </c>
      <c r="I206" s="37"/>
    </row>
    <row r="207" spans="1:9" x14ac:dyDescent="0.3">
      <c r="A207" s="13" t="s">
        <v>1557</v>
      </c>
      <c r="B207" s="16">
        <f>'Ref. ACS-5-YR'!B141</f>
        <v>315</v>
      </c>
      <c r="C207" s="55">
        <f>'Ref. ACS-5-YR'!C141</f>
        <v>0.11130742049469965</v>
      </c>
      <c r="D207" s="16">
        <f>'Ref. ACS-5-YR'!E141</f>
        <v>385</v>
      </c>
      <c r="E207" s="55">
        <f>'Ref. ACS-5-YR'!F141</f>
        <v>0.11104701471012403</v>
      </c>
      <c r="F207" s="16">
        <f>'Ref. ACS-5-YR'!H141</f>
        <v>453</v>
      </c>
      <c r="G207" s="55">
        <f>'Ref. ACS-5-YR'!I141</f>
        <v>0.12771356075556808</v>
      </c>
      <c r="I207" s="37"/>
    </row>
    <row r="208" spans="1:9" x14ac:dyDescent="0.3">
      <c r="A208" s="13" t="s">
        <v>1558</v>
      </c>
      <c r="B208" s="16">
        <f>'Ref. ACS-5-YR'!B142</f>
        <v>53</v>
      </c>
      <c r="C208" s="55">
        <f>'Ref. ACS-5-YR'!C142</f>
        <v>1.872791519434629E-2</v>
      </c>
      <c r="D208" s="16">
        <f>'Ref. ACS-5-YR'!E142</f>
        <v>108</v>
      </c>
      <c r="E208" s="55">
        <f>'Ref. ACS-5-YR'!F142</f>
        <v>3.1150850879723104E-2</v>
      </c>
      <c r="F208" s="16">
        <f>'Ref. ACS-5-YR'!H142</f>
        <v>300</v>
      </c>
      <c r="G208" s="55">
        <f>'Ref. ACS-5-YR'!I142</f>
        <v>8.4578517056667607E-2</v>
      </c>
      <c r="I208" s="37"/>
    </row>
    <row r="209" spans="1:9" x14ac:dyDescent="0.3">
      <c r="A209" s="47" t="s">
        <v>1559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84" t="s">
        <v>1560</v>
      </c>
      <c r="B1" s="380"/>
      <c r="C1" s="380"/>
      <c r="D1" s="380"/>
      <c r="E1" s="380"/>
      <c r="F1" s="380"/>
      <c r="G1" s="380"/>
      <c r="H1" s="380"/>
      <c r="I1" s="380"/>
      <c r="J1" s="380"/>
      <c r="K1" s="380"/>
      <c r="L1" s="380"/>
      <c r="M1" s="380"/>
      <c r="N1" s="365" t="s">
        <v>187</v>
      </c>
    </row>
    <row r="2" spans="1:14" x14ac:dyDescent="0.3">
      <c r="A2" s="385" t="s">
        <v>6</v>
      </c>
      <c r="B2" s="386"/>
      <c r="C2" s="386"/>
      <c r="D2" s="386"/>
      <c r="E2" s="386"/>
      <c r="F2" s="386"/>
      <c r="G2" s="386"/>
      <c r="H2" s="386"/>
      <c r="I2" s="386"/>
      <c r="J2" s="386"/>
      <c r="K2" s="386"/>
      <c r="L2" s="368"/>
      <c r="M2" s="288" t="s">
        <v>7</v>
      </c>
      <c r="N2" s="365"/>
    </row>
    <row r="3" spans="1:14" x14ac:dyDescent="0.3">
      <c r="A3" s="77" t="s">
        <v>0</v>
      </c>
      <c r="B3" s="77" t="str">
        <f>Population!B3</f>
        <v>City of Mendota</v>
      </c>
      <c r="C3" s="65"/>
      <c r="D3" s="65"/>
      <c r="E3" s="65"/>
      <c r="F3" s="65"/>
      <c r="G3" s="65"/>
      <c r="H3" s="65"/>
      <c r="I3" s="65"/>
      <c r="J3" s="65"/>
      <c r="K3" s="65"/>
      <c r="L3" s="275"/>
      <c r="M3" s="76"/>
      <c r="N3" s="365"/>
    </row>
    <row r="4" spans="1:14" x14ac:dyDescent="0.3">
      <c r="A4" s="77" t="s">
        <v>2</v>
      </c>
      <c r="B4" s="77" t="str">
        <f>Population!B4</f>
        <v>Fresno County</v>
      </c>
      <c r="C4" s="65"/>
      <c r="D4" s="65"/>
      <c r="E4" s="65"/>
      <c r="F4" s="65"/>
      <c r="G4" s="65"/>
      <c r="H4" s="65"/>
      <c r="I4" s="65"/>
      <c r="J4" s="65"/>
      <c r="K4" s="65"/>
      <c r="L4" s="275"/>
      <c r="M4" s="76"/>
      <c r="N4" s="365"/>
    </row>
    <row r="5" spans="1:14" x14ac:dyDescent="0.3">
      <c r="A5" s="66"/>
      <c r="B5" s="66"/>
      <c r="C5" s="66"/>
      <c r="D5" s="66"/>
      <c r="E5" s="66"/>
      <c r="F5" s="66"/>
      <c r="G5" s="66"/>
      <c r="H5" s="66"/>
      <c r="I5" s="66"/>
      <c r="J5" s="66"/>
      <c r="K5" s="66"/>
      <c r="L5" s="276"/>
      <c r="M5" s="75"/>
    </row>
    <row r="6" spans="1:14" x14ac:dyDescent="0.3">
      <c r="A6" s="1" t="s">
        <v>1561</v>
      </c>
      <c r="M6" s="61" t="s">
        <v>1562</v>
      </c>
    </row>
    <row r="7" spans="1:14" ht="40.200000000000003" customHeight="1" x14ac:dyDescent="0.3">
      <c r="A7" s="48" t="s">
        <v>190</v>
      </c>
      <c r="B7" s="60" t="str">
        <f>B3</f>
        <v>City of Mendota</v>
      </c>
      <c r="C7" s="60" t="s">
        <v>197</v>
      </c>
      <c r="D7" s="60" t="str">
        <f>B4</f>
        <v>Fresno County</v>
      </c>
      <c r="E7" s="60" t="s">
        <v>1463</v>
      </c>
      <c r="F7" s="60" t="s">
        <v>191</v>
      </c>
      <c r="G7" s="60" t="s">
        <v>2473</v>
      </c>
      <c r="H7" s="58"/>
      <c r="I7" s="58"/>
      <c r="J7" s="58"/>
      <c r="K7" s="58"/>
      <c r="L7" s="274"/>
    </row>
    <row r="8" spans="1:14" x14ac:dyDescent="0.3">
      <c r="A8" s="7" t="s">
        <v>1563</v>
      </c>
      <c r="B8" s="16">
        <f>'Ref. ACS-5-YR'!H924</f>
        <v>3005</v>
      </c>
      <c r="C8" s="55"/>
      <c r="D8" s="16">
        <f>'Ref. ACS-5-YR'!R924</f>
        <v>333357</v>
      </c>
      <c r="E8" s="55">
        <f>B8/D8</f>
        <v>9.0143599804413891E-3</v>
      </c>
      <c r="F8" s="16">
        <f>'Ref. ACS-5-YR'!AB924</f>
        <v>14210945</v>
      </c>
      <c r="G8" s="55">
        <f>D8/F8</f>
        <v>2.3457764420311247E-2</v>
      </c>
      <c r="H8" s="54"/>
      <c r="I8" s="54"/>
      <c r="J8" s="54"/>
      <c r="K8" s="54"/>
      <c r="L8" s="273"/>
    </row>
    <row r="9" spans="1:14" x14ac:dyDescent="0.3">
      <c r="A9" t="s">
        <v>1564</v>
      </c>
    </row>
    <row r="11" spans="1:14" x14ac:dyDescent="0.3">
      <c r="A11" s="1" t="s">
        <v>1565</v>
      </c>
    </row>
    <row r="12" spans="1:14" x14ac:dyDescent="0.3">
      <c r="A12" s="80"/>
      <c r="B12" s="92">
        <v>1980</v>
      </c>
      <c r="C12" s="60">
        <v>1990</v>
      </c>
      <c r="D12" s="60">
        <v>2000</v>
      </c>
      <c r="E12" s="60">
        <v>2010</v>
      </c>
      <c r="F12" s="60">
        <v>2020</v>
      </c>
      <c r="H12" s="23"/>
      <c r="I12" s="23"/>
      <c r="J12" s="23"/>
      <c r="K12" s="23"/>
      <c r="L12" s="284"/>
    </row>
    <row r="13" spans="1:14" x14ac:dyDescent="0.3">
      <c r="A13" s="81" t="s">
        <v>1563</v>
      </c>
      <c r="B13" s="16">
        <f>'Ref. DC-1980'!B13</f>
        <v>1318</v>
      </c>
      <c r="C13" s="16">
        <f>'Ref. DC-1990'!B11</f>
        <v>1758</v>
      </c>
      <c r="D13" s="16">
        <f>'Ref. DC-2000'!B40</f>
        <v>1878</v>
      </c>
      <c r="E13" s="16">
        <f>'Ref. DC-2010'!B48</f>
        <v>2556</v>
      </c>
      <c r="F13" s="16">
        <f>'Ref. ACS-5-YR'!H924</f>
        <v>3005</v>
      </c>
      <c r="H13" s="2"/>
      <c r="I13" s="2"/>
      <c r="J13" s="2"/>
      <c r="K13" s="2"/>
      <c r="L13" s="270"/>
    </row>
    <row r="14" spans="1:14" x14ac:dyDescent="0.3">
      <c r="A14" s="13" t="s">
        <v>195</v>
      </c>
      <c r="B14" s="3"/>
      <c r="C14" s="4">
        <f>(C13-B13)/B13</f>
        <v>0.33383915022761762</v>
      </c>
      <c r="D14" s="4">
        <f>(D13-C13)/C13</f>
        <v>6.8259385665529013E-2</v>
      </c>
      <c r="E14" s="4">
        <f>(E13-D13)/D13</f>
        <v>0.36102236421725242</v>
      </c>
      <c r="F14" s="4">
        <f>(F13-E13)/E13</f>
        <v>0.17566510172143976</v>
      </c>
      <c r="H14" s="19"/>
      <c r="I14" s="19"/>
      <c r="J14" s="19"/>
      <c r="K14" s="19"/>
      <c r="L14" s="271"/>
    </row>
    <row r="15" spans="1:14" x14ac:dyDescent="0.3">
      <c r="A15" t="s">
        <v>1566</v>
      </c>
    </row>
    <row r="19" spans="1:13" ht="28.8" x14ac:dyDescent="0.3">
      <c r="M19" s="42" t="str">
        <f>A15</f>
        <v>Source: U.S. Census Bureau, Census 1980(STF1:T65), 1990(STF1:H1), 2000(SF1:H1); ACS 16-20 (5-year Estimates), Table B2001</v>
      </c>
    </row>
    <row r="20" spans="1:13" ht="57.6" x14ac:dyDescent="0.3">
      <c r="M20" s="84" t="s">
        <v>2521</v>
      </c>
    </row>
    <row r="22" spans="1:13" x14ac:dyDescent="0.3">
      <c r="A22" s="1" t="s">
        <v>1567</v>
      </c>
      <c r="M22" s="61" t="s">
        <v>1568</v>
      </c>
    </row>
    <row r="23" spans="1:13" ht="28.95" customHeight="1" x14ac:dyDescent="0.3">
      <c r="A23" s="48" t="s">
        <v>190</v>
      </c>
      <c r="B23" s="60" t="str">
        <f>B3</f>
        <v>City of Mendota</v>
      </c>
      <c r="C23" s="60" t="s">
        <v>197</v>
      </c>
      <c r="D23" s="60" t="str">
        <f>B4</f>
        <v>Fresno County</v>
      </c>
      <c r="E23" s="60" t="s">
        <v>197</v>
      </c>
      <c r="F23" s="60" t="s">
        <v>191</v>
      </c>
      <c r="G23" s="60" t="s">
        <v>197</v>
      </c>
      <c r="H23" s="82"/>
      <c r="I23" s="58"/>
      <c r="J23" s="58"/>
      <c r="K23" s="58"/>
      <c r="L23" s="274"/>
    </row>
    <row r="24" spans="1:13" x14ac:dyDescent="0.3">
      <c r="A24" s="7" t="s">
        <v>192</v>
      </c>
      <c r="B24" s="16">
        <f>'Ref. ACS-5-YR'!H1095</f>
        <v>3005</v>
      </c>
      <c r="C24" s="55"/>
      <c r="D24" s="16">
        <f>'Ref. ACS-5-YR'!R1095</f>
        <v>333357</v>
      </c>
      <c r="E24" s="55"/>
      <c r="F24" s="16">
        <f>'Ref. ACS-5-YR'!AB1095</f>
        <v>14210945</v>
      </c>
      <c r="G24" s="55"/>
      <c r="H24" s="54"/>
      <c r="I24" s="54"/>
      <c r="J24" s="54"/>
      <c r="K24" s="54"/>
      <c r="L24" s="273"/>
    </row>
    <row r="25" spans="1:13" x14ac:dyDescent="0.3">
      <c r="A25" s="13" t="s">
        <v>1569</v>
      </c>
      <c r="B25" s="16">
        <f>'Ref. ACS-5-YR'!H1096</f>
        <v>1867</v>
      </c>
      <c r="C25" s="55">
        <f>'Ref. ACS-5-YR'!I1096</f>
        <v>0.62129783693843599</v>
      </c>
      <c r="D25" s="16">
        <f>'Ref. ACS-5-YR'!R1096</f>
        <v>227508</v>
      </c>
      <c r="E25" s="55">
        <f>'Ref. ACS-5-YR'!S1096</f>
        <v>0.68200000000000005</v>
      </c>
      <c r="F25" s="16">
        <f>'Ref. ACS-5-YR'!AB1096</f>
        <v>8206621</v>
      </c>
      <c r="G25" s="55">
        <f>'Ref. ACS-5-YR'!AC1096</f>
        <v>0.57699999999999996</v>
      </c>
      <c r="H25" s="54"/>
      <c r="I25" s="54"/>
      <c r="J25" s="54"/>
      <c r="K25" s="54"/>
      <c r="L25" s="273"/>
    </row>
    <row r="26" spans="1:13" x14ac:dyDescent="0.3">
      <c r="A26" s="13" t="s">
        <v>1570</v>
      </c>
      <c r="B26" s="16">
        <f>'Ref. ACS-5-YR'!H1097</f>
        <v>165</v>
      </c>
      <c r="C26" s="55">
        <f>'Ref. ACS-5-YR'!I1097</f>
        <v>5.4908485856905158E-2</v>
      </c>
      <c r="D26" s="16">
        <f>'Ref. ACS-5-YR'!R1097</f>
        <v>7635</v>
      </c>
      <c r="E26" s="55">
        <f>'Ref. ACS-5-YR'!S1097</f>
        <v>2.3E-2</v>
      </c>
      <c r="F26" s="16">
        <f>'Ref. ACS-5-YR'!AB1097</f>
        <v>1009488</v>
      </c>
      <c r="G26" s="55">
        <f>'Ref. ACS-5-YR'!AC1097</f>
        <v>7.0999999999999994E-2</v>
      </c>
      <c r="H26" s="54"/>
      <c r="I26" s="54"/>
      <c r="J26" s="54"/>
      <c r="K26" s="54"/>
      <c r="L26" s="273"/>
    </row>
    <row r="27" spans="1:13" x14ac:dyDescent="0.3">
      <c r="A27" s="13" t="s">
        <v>1571</v>
      </c>
      <c r="B27" s="16">
        <f>'Ref. ACS-5-YR'!H1098</f>
        <v>130</v>
      </c>
      <c r="C27" s="55">
        <f>'Ref. ACS-5-YR'!I1098</f>
        <v>4.3261231281198007E-2</v>
      </c>
      <c r="D27" s="16">
        <f>'Ref. ACS-5-YR'!R1098</f>
        <v>8390</v>
      </c>
      <c r="E27" s="55">
        <f>'Ref. ACS-5-YR'!S1098</f>
        <v>2.5000000000000001E-2</v>
      </c>
      <c r="F27" s="16">
        <f>'Ref. ACS-5-YR'!AB1098</f>
        <v>339846</v>
      </c>
      <c r="G27" s="55">
        <f>'Ref. ACS-5-YR'!AC1098</f>
        <v>2.4E-2</v>
      </c>
      <c r="H27" s="54"/>
      <c r="I27" s="54"/>
      <c r="J27" s="54"/>
      <c r="K27" s="54"/>
      <c r="L27" s="273"/>
    </row>
    <row r="28" spans="1:13" x14ac:dyDescent="0.3">
      <c r="A28" s="13" t="s">
        <v>1572</v>
      </c>
      <c r="B28" s="16">
        <f>'Ref. ACS-5-YR'!H1099</f>
        <v>405</v>
      </c>
      <c r="C28" s="55">
        <f>'Ref. ACS-5-YR'!I1099</f>
        <v>0.13477537437603992</v>
      </c>
      <c r="D28" s="16">
        <f>'Ref. ACS-5-YR'!R1099</f>
        <v>25755</v>
      </c>
      <c r="E28" s="55">
        <f>'Ref. ACS-5-YR'!S1099</f>
        <v>7.6999999999999999E-2</v>
      </c>
      <c r="F28" s="16">
        <f>'Ref. ACS-5-YR'!AB1099</f>
        <v>773994</v>
      </c>
      <c r="G28" s="55">
        <f>'Ref. ACS-5-YR'!AC1099</f>
        <v>5.3999999999999999E-2</v>
      </c>
      <c r="H28" s="54"/>
      <c r="I28" s="54"/>
      <c r="J28" s="54"/>
      <c r="K28" s="54"/>
      <c r="L28" s="273"/>
    </row>
    <row r="29" spans="1:13" x14ac:dyDescent="0.3">
      <c r="A29" s="13" t="s">
        <v>1573</v>
      </c>
      <c r="B29" s="16">
        <f>'Ref. ACS-5-YR'!H1100</f>
        <v>268</v>
      </c>
      <c r="C29" s="55">
        <f>'Ref. ACS-5-YR'!I1100</f>
        <v>8.91846921797005E-2</v>
      </c>
      <c r="D29" s="16">
        <f>'Ref. ACS-5-YR'!R1100</f>
        <v>23054</v>
      </c>
      <c r="E29" s="55">
        <f>'Ref. ACS-5-YR'!S1100</f>
        <v>6.9000000000000006E-2</v>
      </c>
      <c r="F29" s="16">
        <f>'Ref. ACS-5-YR'!AB1100</f>
        <v>840296</v>
      </c>
      <c r="G29" s="55">
        <f>'Ref. ACS-5-YR'!AC1100</f>
        <v>5.8999999999999997E-2</v>
      </c>
      <c r="H29" s="54"/>
      <c r="I29" s="54"/>
      <c r="J29" s="54"/>
      <c r="K29" s="54"/>
      <c r="L29" s="273"/>
    </row>
    <row r="30" spans="1:13" x14ac:dyDescent="0.3">
      <c r="A30" s="13" t="s">
        <v>1574</v>
      </c>
      <c r="B30" s="16">
        <f>'Ref. ACS-5-YR'!H1101</f>
        <v>126</v>
      </c>
      <c r="C30" s="55">
        <f>'Ref. ACS-5-YR'!I1101</f>
        <v>4.1930116472545756E-2</v>
      </c>
      <c r="D30" s="16">
        <f>'Ref. ACS-5-YR'!R1101</f>
        <v>9565</v>
      </c>
      <c r="E30" s="55">
        <f>'Ref. ACS-5-YR'!S1101</f>
        <v>2.9000000000000001E-2</v>
      </c>
      <c r="F30" s="16">
        <f>'Ref. ACS-5-YR'!AB1101</f>
        <v>721132</v>
      </c>
      <c r="G30" s="55">
        <f>'Ref. ACS-5-YR'!AC1101</f>
        <v>5.0999999999999997E-2</v>
      </c>
      <c r="H30" s="54"/>
      <c r="I30" s="54"/>
      <c r="J30" s="54"/>
      <c r="K30" s="54"/>
      <c r="L30" s="273"/>
    </row>
    <row r="31" spans="1:13" x14ac:dyDescent="0.3">
      <c r="A31" s="13" t="s">
        <v>1575</v>
      </c>
      <c r="B31" s="16">
        <f>'Ref. ACS-5-YR'!H1102</f>
        <v>13</v>
      </c>
      <c r="C31" s="55">
        <f>'Ref. ACS-5-YR'!I1102</f>
        <v>4.3261231281198007E-3</v>
      </c>
      <c r="D31" s="16">
        <f>'Ref. ACS-5-YR'!R1102</f>
        <v>5996</v>
      </c>
      <c r="E31" s="55">
        <f>'Ref. ACS-5-YR'!S1102</f>
        <v>1.7999999999999999E-2</v>
      </c>
      <c r="F31" s="16">
        <f>'Ref. ACS-5-YR'!AB1102</f>
        <v>705450</v>
      </c>
      <c r="G31" s="55">
        <f>'Ref. ACS-5-YR'!AC1102</f>
        <v>0.05</v>
      </c>
      <c r="H31" s="54"/>
      <c r="I31" s="54"/>
      <c r="J31" s="54"/>
      <c r="K31" s="54"/>
      <c r="L31" s="273"/>
    </row>
    <row r="32" spans="1:13" x14ac:dyDescent="0.3">
      <c r="A32" s="13" t="s">
        <v>1576</v>
      </c>
      <c r="B32" s="16">
        <f>'Ref. ACS-5-YR'!H1103</f>
        <v>0</v>
      </c>
      <c r="C32" s="55">
        <f>'Ref. ACS-5-YR'!I1103</f>
        <v>0</v>
      </c>
      <c r="D32" s="16">
        <f>'Ref. ACS-5-YR'!R1103</f>
        <v>12511</v>
      </c>
      <c r="E32" s="55">
        <f>'Ref. ACS-5-YR'!S1103</f>
        <v>3.7999999999999999E-2</v>
      </c>
      <c r="F32" s="16">
        <f>'Ref. ACS-5-YR'!AB1103</f>
        <v>1083247</v>
      </c>
      <c r="G32" s="55">
        <f>'Ref. ACS-5-YR'!AC1103</f>
        <v>7.5999999999999998E-2</v>
      </c>
      <c r="H32" s="54"/>
      <c r="I32" s="54"/>
      <c r="J32" s="54"/>
      <c r="K32" s="54"/>
      <c r="L32" s="273"/>
    </row>
    <row r="33" spans="1:12" x14ac:dyDescent="0.3">
      <c r="A33" s="13" t="s">
        <v>1577</v>
      </c>
      <c r="B33" s="16">
        <f>'Ref. ACS-5-YR'!H1104</f>
        <v>31</v>
      </c>
      <c r="C33" s="55">
        <f>'Ref. ACS-5-YR'!I1104</f>
        <v>1.0316139767054908E-2</v>
      </c>
      <c r="D33" s="16">
        <f>'Ref. ACS-5-YR'!R1104</f>
        <v>12429</v>
      </c>
      <c r="E33" s="55">
        <f>'Ref. ACS-5-YR'!S1104</f>
        <v>3.6999999999999998E-2</v>
      </c>
      <c r="F33" s="16">
        <f>'Ref. ACS-5-YR'!AB1104</f>
        <v>515666</v>
      </c>
      <c r="G33" s="55">
        <f>'Ref. ACS-5-YR'!AC1104</f>
        <v>3.5999999999999997E-2</v>
      </c>
      <c r="H33" s="54"/>
      <c r="I33" s="54"/>
      <c r="J33" s="54"/>
      <c r="K33" s="54"/>
      <c r="L33" s="273"/>
    </row>
    <row r="34" spans="1:12" x14ac:dyDescent="0.3">
      <c r="A34" s="13" t="s">
        <v>1578</v>
      </c>
      <c r="B34" s="16">
        <f>'Ref. ACS-5-YR'!H1105</f>
        <v>0</v>
      </c>
      <c r="C34" s="55">
        <f>'Ref. ACS-5-YR'!I1105</f>
        <v>0</v>
      </c>
      <c r="D34" s="16">
        <f>'Ref. ACS-5-YR'!R1105</f>
        <v>514</v>
      </c>
      <c r="E34" s="55">
        <f>'Ref. ACS-5-YR'!S1105</f>
        <v>2E-3</v>
      </c>
      <c r="F34" s="16">
        <f>'Ref. ACS-5-YR'!AB1105</f>
        <v>15205</v>
      </c>
      <c r="G34" s="55">
        <f>'Ref. ACS-5-YR'!AC1105</f>
        <v>1E-3</v>
      </c>
      <c r="H34" s="54"/>
      <c r="I34" s="54"/>
      <c r="J34" s="54"/>
      <c r="K34" s="54"/>
      <c r="L34" s="273"/>
    </row>
    <row r="35" spans="1:12" x14ac:dyDescent="0.3">
      <c r="A35" t="s">
        <v>1579</v>
      </c>
    </row>
    <row r="47" spans="1:12" x14ac:dyDescent="0.3">
      <c r="A47" s="1" t="s">
        <v>1580</v>
      </c>
    </row>
    <row r="48" spans="1:12" x14ac:dyDescent="0.3">
      <c r="A48" s="80"/>
      <c r="B48" s="51">
        <v>2010</v>
      </c>
      <c r="C48" s="60" t="s">
        <v>197</v>
      </c>
      <c r="D48" s="60">
        <v>2015</v>
      </c>
      <c r="E48" s="60" t="s">
        <v>197</v>
      </c>
      <c r="F48" s="60">
        <v>2020</v>
      </c>
      <c r="G48" s="60" t="s">
        <v>197</v>
      </c>
      <c r="H48" s="83"/>
      <c r="I48" s="83"/>
      <c r="J48" s="83"/>
      <c r="K48" s="83"/>
      <c r="L48" s="285"/>
    </row>
    <row r="49" spans="1:13" x14ac:dyDescent="0.3">
      <c r="A49" s="7" t="s">
        <v>192</v>
      </c>
      <c r="B49" s="16">
        <f>'Ref. ACS-5-YR'!B1095</f>
        <v>2796</v>
      </c>
      <c r="C49" s="55"/>
      <c r="D49" s="16">
        <f>'Ref. ACS-5-YR'!E1095</f>
        <v>2951</v>
      </c>
      <c r="E49" s="55"/>
      <c r="F49" s="16">
        <f>'Ref. ACS-5-YR'!H1095</f>
        <v>3005</v>
      </c>
      <c r="G49" s="55"/>
      <c r="H49" s="54"/>
      <c r="I49" s="54"/>
      <c r="J49" s="54"/>
      <c r="K49" s="54"/>
      <c r="L49" s="273"/>
    </row>
    <row r="50" spans="1:13" x14ac:dyDescent="0.3">
      <c r="A50" s="13" t="s">
        <v>1569</v>
      </c>
      <c r="B50" s="16">
        <f>'Ref. ACS-5-YR'!B1096</f>
        <v>1618</v>
      </c>
      <c r="C50" s="55">
        <f>'Ref. ACS-5-YR'!C1096</f>
        <v>0.57868383404864088</v>
      </c>
      <c r="D50" s="16">
        <f>'Ref. ACS-5-YR'!E1096</f>
        <v>1748</v>
      </c>
      <c r="E50" s="55">
        <f>'Ref. ACS-5-YR'!F1096</f>
        <v>0.59234157912572005</v>
      </c>
      <c r="F50" s="16">
        <f>'Ref. ACS-5-YR'!H1096</f>
        <v>1867</v>
      </c>
      <c r="G50" s="55">
        <f>'Ref. ACS-5-YR'!I1096</f>
        <v>0.62129783693843599</v>
      </c>
      <c r="H50" s="54"/>
      <c r="I50" s="54"/>
      <c r="J50" s="54"/>
      <c r="K50" s="54"/>
      <c r="L50" s="273"/>
      <c r="M50" s="42" t="str">
        <f>A35</f>
        <v>Source: U.S. Census Bureau, ACS 16-20 (5-year Estimates), Table B25024</v>
      </c>
    </row>
    <row r="51" spans="1:13" x14ac:dyDescent="0.3">
      <c r="A51" s="13" t="s">
        <v>1570</v>
      </c>
      <c r="B51" s="16">
        <f>'Ref. ACS-5-YR'!B1097</f>
        <v>180</v>
      </c>
      <c r="C51" s="55">
        <f>'Ref. ACS-5-YR'!C1097</f>
        <v>6.4377682403433473E-2</v>
      </c>
      <c r="D51" s="16">
        <f>'Ref. ACS-5-YR'!E1097</f>
        <v>202</v>
      </c>
      <c r="E51" s="55">
        <f>'Ref. ACS-5-YR'!F1097</f>
        <v>6.8451372416130127E-2</v>
      </c>
      <c r="F51" s="16">
        <f>'Ref. ACS-5-YR'!H1097</f>
        <v>165</v>
      </c>
      <c r="G51" s="55">
        <f>'Ref. ACS-5-YR'!I1097</f>
        <v>5.4908485856905158E-2</v>
      </c>
      <c r="H51" s="54"/>
      <c r="I51" s="54"/>
      <c r="J51" s="54"/>
      <c r="K51" s="54"/>
      <c r="L51" s="273"/>
    </row>
    <row r="52" spans="1:13" x14ac:dyDescent="0.3">
      <c r="A52" s="13" t="s">
        <v>1571</v>
      </c>
      <c r="B52" s="16">
        <f>'Ref. ACS-5-YR'!B1098</f>
        <v>162</v>
      </c>
      <c r="C52" s="55">
        <f>'Ref. ACS-5-YR'!C1098</f>
        <v>5.7939914163090127E-2</v>
      </c>
      <c r="D52" s="16">
        <f>'Ref. ACS-5-YR'!E1098</f>
        <v>112</v>
      </c>
      <c r="E52" s="55">
        <f>'Ref. ACS-5-YR'!F1098</f>
        <v>3.7953236191121655E-2</v>
      </c>
      <c r="F52" s="16">
        <f>'Ref. ACS-5-YR'!H1098</f>
        <v>130</v>
      </c>
      <c r="G52" s="55">
        <f>'Ref. ACS-5-YR'!I1098</f>
        <v>4.3261231281198007E-2</v>
      </c>
      <c r="H52" s="54"/>
      <c r="I52" s="54"/>
      <c r="J52" s="54"/>
      <c r="K52" s="54"/>
      <c r="L52" s="273"/>
    </row>
    <row r="53" spans="1:13" x14ac:dyDescent="0.3">
      <c r="A53" s="13" t="s">
        <v>1572</v>
      </c>
      <c r="B53" s="16">
        <f>'Ref. ACS-5-YR'!B1099</f>
        <v>306</v>
      </c>
      <c r="C53" s="55">
        <f>'Ref. ACS-5-YR'!C1099</f>
        <v>0.10944206008583691</v>
      </c>
      <c r="D53" s="16">
        <f>'Ref. ACS-5-YR'!E1099</f>
        <v>496</v>
      </c>
      <c r="E53" s="55">
        <f>'Ref. ACS-5-YR'!F1099</f>
        <v>0.16807861741782446</v>
      </c>
      <c r="F53" s="16">
        <f>'Ref. ACS-5-YR'!H1099</f>
        <v>405</v>
      </c>
      <c r="G53" s="55">
        <f>'Ref. ACS-5-YR'!I1099</f>
        <v>0.13477537437603992</v>
      </c>
      <c r="H53" s="54"/>
      <c r="I53" s="54"/>
      <c r="J53" s="54"/>
      <c r="K53" s="54"/>
      <c r="L53" s="273"/>
    </row>
    <row r="54" spans="1:13" x14ac:dyDescent="0.3">
      <c r="A54" s="13" t="s">
        <v>1573</v>
      </c>
      <c r="B54" s="16">
        <f>'Ref. ACS-5-YR'!B1100</f>
        <v>384</v>
      </c>
      <c r="C54" s="55">
        <f>'Ref. ACS-5-YR'!C1100</f>
        <v>0.13733905579399142</v>
      </c>
      <c r="D54" s="16">
        <f>'Ref. ACS-5-YR'!E1100</f>
        <v>257</v>
      </c>
      <c r="E54" s="55">
        <f>'Ref. ACS-5-YR'!F1100</f>
        <v>8.7089122331413082E-2</v>
      </c>
      <c r="F54" s="16">
        <f>'Ref. ACS-5-YR'!H1100</f>
        <v>268</v>
      </c>
      <c r="G54" s="55">
        <f>'Ref. ACS-5-YR'!I1100</f>
        <v>8.91846921797005E-2</v>
      </c>
      <c r="H54" s="54"/>
      <c r="I54" s="54"/>
      <c r="J54" s="54"/>
      <c r="K54" s="54"/>
      <c r="L54" s="273"/>
    </row>
    <row r="55" spans="1:13" x14ac:dyDescent="0.3">
      <c r="A55" s="13" t="s">
        <v>1574</v>
      </c>
      <c r="B55" s="16">
        <f>'Ref. ACS-5-YR'!B1101</f>
        <v>19</v>
      </c>
      <c r="C55" s="55">
        <f>'Ref. ACS-5-YR'!C1101</f>
        <v>6.7954220314735336E-3</v>
      </c>
      <c r="D55" s="16">
        <f>'Ref. ACS-5-YR'!E1101</f>
        <v>28</v>
      </c>
      <c r="E55" s="55">
        <f>'Ref. ACS-5-YR'!F1101</f>
        <v>9.4883090477804136E-3</v>
      </c>
      <c r="F55" s="16">
        <f>'Ref. ACS-5-YR'!H1101</f>
        <v>126</v>
      </c>
      <c r="G55" s="55">
        <f>'Ref. ACS-5-YR'!I1101</f>
        <v>4.1930116472545756E-2</v>
      </c>
      <c r="H55" s="54"/>
      <c r="I55" s="54"/>
      <c r="J55" s="54"/>
      <c r="K55" s="54"/>
      <c r="L55" s="273"/>
    </row>
    <row r="56" spans="1:13" x14ac:dyDescent="0.3">
      <c r="A56" s="13" t="s">
        <v>1575</v>
      </c>
      <c r="B56" s="16">
        <f>'Ref. ACS-5-YR'!B1102</f>
        <v>39</v>
      </c>
      <c r="C56" s="55">
        <f>'Ref. ACS-5-YR'!C1102</f>
        <v>1.3948497854077254E-2</v>
      </c>
      <c r="D56" s="16">
        <f>'Ref. ACS-5-YR'!E1102</f>
        <v>48</v>
      </c>
      <c r="E56" s="55">
        <f>'Ref. ACS-5-YR'!F1102</f>
        <v>1.6265672653337851E-2</v>
      </c>
      <c r="F56" s="16">
        <f>'Ref. ACS-5-YR'!H1102</f>
        <v>13</v>
      </c>
      <c r="G56" s="55">
        <f>'Ref. ACS-5-YR'!I1102</f>
        <v>4.3261231281198007E-3</v>
      </c>
      <c r="H56" s="54"/>
      <c r="I56" s="54"/>
      <c r="J56" s="54"/>
      <c r="K56" s="54"/>
      <c r="L56" s="273"/>
    </row>
    <row r="57" spans="1:13" x14ac:dyDescent="0.3">
      <c r="A57" s="13" t="s">
        <v>1576</v>
      </c>
      <c r="B57" s="16">
        <f>'Ref. ACS-5-YR'!B1103</f>
        <v>28</v>
      </c>
      <c r="C57" s="55">
        <f>'Ref. ACS-5-YR'!C1103</f>
        <v>1.0014306151645207E-2</v>
      </c>
      <c r="D57" s="16">
        <f>'Ref. ACS-5-YR'!E1103</f>
        <v>60</v>
      </c>
      <c r="E57" s="55">
        <f>'Ref. ACS-5-YR'!F1103</f>
        <v>2.0332090816672314E-2</v>
      </c>
      <c r="F57" s="16">
        <f>'Ref. ACS-5-YR'!H1103</f>
        <v>0</v>
      </c>
      <c r="G57" s="55">
        <f>'Ref. ACS-5-YR'!I1103</f>
        <v>0</v>
      </c>
      <c r="H57" s="54"/>
      <c r="I57" s="54"/>
      <c r="J57" s="54"/>
      <c r="K57" s="54"/>
      <c r="L57" s="273"/>
      <c r="M57" s="61" t="s">
        <v>1581</v>
      </c>
    </row>
    <row r="58" spans="1:13" x14ac:dyDescent="0.3">
      <c r="A58" s="13" t="s">
        <v>1577</v>
      </c>
      <c r="B58" s="16">
        <f>'Ref. ACS-5-YR'!B1104</f>
        <v>60</v>
      </c>
      <c r="C58" s="55">
        <f>'Ref. ACS-5-YR'!C1104</f>
        <v>2.1459227467811159E-2</v>
      </c>
      <c r="D58" s="16">
        <f>'Ref. ACS-5-YR'!E1104</f>
        <v>0</v>
      </c>
      <c r="E58" s="55">
        <f>'Ref. ACS-5-YR'!F1104</f>
        <v>0</v>
      </c>
      <c r="F58" s="16">
        <f>'Ref. ACS-5-YR'!H1104</f>
        <v>31</v>
      </c>
      <c r="G58" s="55">
        <f>'Ref. ACS-5-YR'!I1104</f>
        <v>1.0316139767054908E-2</v>
      </c>
      <c r="H58" s="54"/>
      <c r="I58" s="54"/>
      <c r="J58" s="54"/>
      <c r="K58" s="54"/>
      <c r="L58" s="273"/>
    </row>
    <row r="59" spans="1:13" x14ac:dyDescent="0.3">
      <c r="A59" s="13" t="s">
        <v>1578</v>
      </c>
      <c r="B59" s="16">
        <f>'Ref. ACS-5-YR'!B1105</f>
        <v>0</v>
      </c>
      <c r="C59" s="55">
        <f>'Ref. ACS-5-YR'!C1105</f>
        <v>0</v>
      </c>
      <c r="D59" s="16">
        <f>'Ref. ACS-5-YR'!E1105</f>
        <v>0</v>
      </c>
      <c r="E59" s="55">
        <f>'Ref. ACS-5-YR'!F1105</f>
        <v>0</v>
      </c>
      <c r="F59" s="16">
        <f>'Ref. ACS-5-YR'!H1105</f>
        <v>0</v>
      </c>
      <c r="G59" s="55">
        <f>'Ref. ACS-5-YR'!I1105</f>
        <v>0</v>
      </c>
      <c r="H59" s="54"/>
      <c r="I59" s="54"/>
      <c r="J59" s="54"/>
      <c r="K59" s="54"/>
      <c r="L59" s="273"/>
    </row>
    <row r="60" spans="1:13" x14ac:dyDescent="0.3">
      <c r="A60" t="s">
        <v>1582</v>
      </c>
    </row>
    <row r="63" spans="1:13" x14ac:dyDescent="0.3">
      <c r="A63" s="1" t="s">
        <v>1583</v>
      </c>
    </row>
    <row r="64" spans="1:13" x14ac:dyDescent="0.3">
      <c r="A64" s="80"/>
      <c r="B64" s="90">
        <v>2010</v>
      </c>
      <c r="C64" s="51" t="s">
        <v>1584</v>
      </c>
      <c r="D64" s="90">
        <v>2015</v>
      </c>
      <c r="E64" s="51" t="s">
        <v>1584</v>
      </c>
      <c r="F64" s="90">
        <v>2020</v>
      </c>
      <c r="G64" s="51" t="s">
        <v>1584</v>
      </c>
      <c r="H64" s="52"/>
      <c r="I64" s="52"/>
      <c r="J64" s="52"/>
      <c r="K64" s="52"/>
      <c r="L64" s="272"/>
    </row>
    <row r="65" spans="1:13" x14ac:dyDescent="0.3">
      <c r="A65" s="13" t="s">
        <v>192</v>
      </c>
      <c r="B65" s="16">
        <f>'Ref. ACS-5-YR'!B1135</f>
        <v>2796</v>
      </c>
      <c r="C65" s="55"/>
      <c r="D65" s="16">
        <f>'Ref. ACS-5-YR'!E1135</f>
        <v>2951</v>
      </c>
      <c r="E65" s="55"/>
      <c r="F65" s="16">
        <f>'Ref. ACS-5-YR'!H1135</f>
        <v>3005</v>
      </c>
      <c r="G65" s="55"/>
      <c r="H65" s="54"/>
      <c r="I65" s="54"/>
      <c r="J65" s="54"/>
      <c r="K65" s="54"/>
      <c r="L65" s="273"/>
    </row>
    <row r="66" spans="1:13" x14ac:dyDescent="0.3">
      <c r="A66" s="13" t="s">
        <v>1585</v>
      </c>
      <c r="B66" s="16">
        <f>'Ref. ACS-5-YR'!B1136</f>
        <v>66</v>
      </c>
      <c r="C66" s="55">
        <f>'Ref. ACS-5-YR'!C1136</f>
        <v>2.3605150214592276E-2</v>
      </c>
      <c r="D66" s="16">
        <f>'Ref. ACS-5-YR'!E1136</f>
        <v>130</v>
      </c>
      <c r="E66" s="55">
        <f>'Ref. ACS-5-YR'!F1136</f>
        <v>4.405286343612335E-2</v>
      </c>
      <c r="F66" s="16">
        <f>'Ref. ACS-5-YR'!H1136</f>
        <v>153</v>
      </c>
      <c r="G66" s="55">
        <f>'Ref. ACS-5-YR'!I1136</f>
        <v>5.091514143094842E-2</v>
      </c>
      <c r="H66" s="54"/>
      <c r="I66" s="54"/>
      <c r="J66" s="54"/>
      <c r="K66" s="54"/>
      <c r="L66" s="273"/>
    </row>
    <row r="67" spans="1:13" x14ac:dyDescent="0.3">
      <c r="A67" s="13" t="s">
        <v>1586</v>
      </c>
      <c r="B67" s="16">
        <f>'Ref. ACS-5-YR'!B1137</f>
        <v>375</v>
      </c>
      <c r="C67" s="55">
        <f>'Ref. ACS-5-YR'!C1137</f>
        <v>0.13412017167381973</v>
      </c>
      <c r="D67" s="16">
        <f>'Ref. ACS-5-YR'!E1137</f>
        <v>346</v>
      </c>
      <c r="E67" s="55">
        <f>'Ref. ACS-5-YR'!F1137</f>
        <v>0.11724839037614368</v>
      </c>
      <c r="F67" s="16">
        <f>'Ref. ACS-5-YR'!H1137</f>
        <v>363</v>
      </c>
      <c r="G67" s="55">
        <f>'Ref. ACS-5-YR'!I1137</f>
        <v>0.12079866888519135</v>
      </c>
      <c r="H67" s="54"/>
      <c r="I67" s="54"/>
      <c r="J67" s="54"/>
      <c r="K67" s="54"/>
      <c r="L67" s="273"/>
    </row>
    <row r="68" spans="1:13" x14ac:dyDescent="0.3">
      <c r="A68" s="13" t="s">
        <v>1587</v>
      </c>
      <c r="B68" s="16">
        <f>'Ref. ACS-5-YR'!B1138</f>
        <v>566</v>
      </c>
      <c r="C68" s="55">
        <f>'Ref. ACS-5-YR'!C1138</f>
        <v>0.20243204577968527</v>
      </c>
      <c r="D68" s="16">
        <f>'Ref. ACS-5-YR'!E1138</f>
        <v>727</v>
      </c>
      <c r="E68" s="55">
        <f>'Ref. ACS-5-YR'!F1138</f>
        <v>0.24635716706201288</v>
      </c>
      <c r="F68" s="16">
        <f>'Ref. ACS-5-YR'!H1138</f>
        <v>530</v>
      </c>
      <c r="G68" s="55">
        <f>'Ref. ACS-5-YR'!I1138</f>
        <v>0.17637271214642264</v>
      </c>
      <c r="H68" s="54"/>
      <c r="I68" s="54"/>
      <c r="J68" s="54"/>
      <c r="K68" s="54"/>
      <c r="L68" s="273"/>
    </row>
    <row r="69" spans="1:13" x14ac:dyDescent="0.3">
      <c r="A69" s="13" t="s">
        <v>1588</v>
      </c>
      <c r="B69" s="16">
        <f>'Ref. ACS-5-YR'!B1139</f>
        <v>1341</v>
      </c>
      <c r="C69" s="55">
        <f>'Ref. ACS-5-YR'!C1139</f>
        <v>0.47961373390557938</v>
      </c>
      <c r="D69" s="16">
        <f>'Ref. ACS-5-YR'!E1139</f>
        <v>1261</v>
      </c>
      <c r="E69" s="55">
        <f>'Ref. ACS-5-YR'!F1139</f>
        <v>0.42731277533039647</v>
      </c>
      <c r="F69" s="16">
        <f>'Ref. ACS-5-YR'!H1139</f>
        <v>1345</v>
      </c>
      <c r="G69" s="55">
        <f>'Ref. ACS-5-YR'!I1139</f>
        <v>0.44758735440931779</v>
      </c>
      <c r="H69" s="54"/>
      <c r="I69" s="54"/>
      <c r="J69" s="54"/>
      <c r="K69" s="54"/>
      <c r="L69" s="273"/>
    </row>
    <row r="70" spans="1:13" x14ac:dyDescent="0.3">
      <c r="A70" s="13" t="s">
        <v>1589</v>
      </c>
      <c r="B70" s="16">
        <f>'Ref. ACS-5-YR'!B1140</f>
        <v>354</v>
      </c>
      <c r="C70" s="55">
        <f>'Ref. ACS-5-YR'!C1140</f>
        <v>0.12660944206008584</v>
      </c>
      <c r="D70" s="16">
        <f>'Ref. ACS-5-YR'!E1140</f>
        <v>433</v>
      </c>
      <c r="E70" s="55">
        <f>'Ref. ACS-5-YR'!F1140</f>
        <v>0.14672992206031854</v>
      </c>
      <c r="F70" s="16">
        <f>'Ref. ACS-5-YR'!H1140</f>
        <v>580</v>
      </c>
      <c r="G70" s="55">
        <f>'Ref. ACS-5-YR'!I1140</f>
        <v>0.1930116472545757</v>
      </c>
      <c r="H70" s="54"/>
      <c r="I70" s="54"/>
      <c r="J70" s="54"/>
      <c r="K70" s="54"/>
      <c r="L70" s="273"/>
    </row>
    <row r="71" spans="1:13" x14ac:dyDescent="0.3">
      <c r="A71" s="13" t="s">
        <v>1590</v>
      </c>
      <c r="B71" s="16">
        <f>'Ref. ACS-5-YR'!B1141</f>
        <v>94</v>
      </c>
      <c r="C71" s="55">
        <f>'Ref. ACS-5-YR'!C1141</f>
        <v>3.3619456366237484E-2</v>
      </c>
      <c r="D71" s="16">
        <f>'Ref. ACS-5-YR'!E1141</f>
        <v>54</v>
      </c>
      <c r="E71" s="55">
        <f>'Ref. ACS-5-YR'!F1141</f>
        <v>1.8298881735005084E-2</v>
      </c>
      <c r="F71" s="16">
        <f>'Ref. ACS-5-YR'!H1141</f>
        <v>34</v>
      </c>
      <c r="G71" s="55">
        <f>'Ref. ACS-5-YR'!I1141</f>
        <v>1.1314475873544094E-2</v>
      </c>
      <c r="H71" s="54"/>
      <c r="I71" s="54"/>
      <c r="J71" s="54"/>
      <c r="K71" s="54"/>
      <c r="L71" s="273"/>
    </row>
    <row r="72" spans="1:13" x14ac:dyDescent="0.3">
      <c r="A72" t="s">
        <v>1591</v>
      </c>
      <c r="M72" s="42" t="str">
        <f>A72</f>
        <v>Source: U.S. Census Bureau, ACS 06-10, 11-15, 16-20 (5-year Estimates), Table B25041</v>
      </c>
    </row>
    <row r="75" spans="1:13" x14ac:dyDescent="0.3">
      <c r="A75" s="198" t="s">
        <v>1592</v>
      </c>
      <c r="M75" s="61" t="s">
        <v>1593</v>
      </c>
    </row>
    <row r="76" spans="1:13" ht="32.4" customHeight="1" x14ac:dyDescent="0.3">
      <c r="A76" s="80"/>
      <c r="B76" s="60" t="str">
        <f>B3</f>
        <v>City of Mendota</v>
      </c>
      <c r="C76" s="60" t="s">
        <v>197</v>
      </c>
      <c r="D76" s="60" t="str">
        <f>B4</f>
        <v>Fresno County</v>
      </c>
      <c r="E76" s="60" t="s">
        <v>197</v>
      </c>
      <c r="F76" s="60" t="s">
        <v>191</v>
      </c>
      <c r="G76" s="60" t="s">
        <v>197</v>
      </c>
      <c r="H76" s="82"/>
      <c r="I76" s="58"/>
      <c r="J76" s="58"/>
      <c r="K76" s="58"/>
      <c r="L76" s="274"/>
    </row>
    <row r="77" spans="1:13" x14ac:dyDescent="0.3">
      <c r="A77" s="13" t="s">
        <v>198</v>
      </c>
      <c r="B77" s="16">
        <f>'Ref. ACS-5-YR'!H1551</f>
        <v>2838</v>
      </c>
      <c r="C77" s="55"/>
      <c r="D77" s="16">
        <f>'Ref. ACS-5-YR'!R1551</f>
        <v>310097</v>
      </c>
      <c r="E77" s="55"/>
      <c r="F77" s="16">
        <f>'Ref. ACS-5-YR'!AB1551</f>
        <v>13103114</v>
      </c>
      <c r="G77" s="55"/>
      <c r="H77" s="54"/>
      <c r="I77" s="54"/>
      <c r="J77" s="54"/>
      <c r="K77" s="54"/>
      <c r="L77" s="273"/>
    </row>
    <row r="78" spans="1:13" x14ac:dyDescent="0.3">
      <c r="A78" s="13" t="s">
        <v>1594</v>
      </c>
      <c r="B78" s="16">
        <f>'Ref. ACS-5-YR'!H1553+'Ref. ACS-5-YR'!H1564</f>
        <v>265</v>
      </c>
      <c r="C78" s="55">
        <f>'Ref. ACS-5-YR'!I1553+'Ref. ACS-5-YR'!I1564</f>
        <v>9.3375616631430597E-2</v>
      </c>
      <c r="D78" s="16">
        <f>'Ref. ACS-5-YR'!R1553+'Ref. ACS-5-YR'!R1564</f>
        <v>9719</v>
      </c>
      <c r="E78" s="55">
        <f>'Ref. ACS-5-YR'!I1553+'Ref. ACS-5-YR'!I1564</f>
        <v>9.3375616631430597E-2</v>
      </c>
      <c r="F78" s="16">
        <f>'Ref. ACS-5-YR'!AB1553+'Ref. ACS-5-YR'!AB1564</f>
        <v>294667</v>
      </c>
      <c r="G78" s="55">
        <f>'Ref. ACS-5-YR'!AC1553+'Ref. ACS-5-YR'!AC1564</f>
        <v>2.1999999999999999E-2</v>
      </c>
      <c r="H78" s="54"/>
      <c r="I78" s="54"/>
      <c r="J78" s="54"/>
      <c r="K78" s="54"/>
      <c r="L78" s="273"/>
    </row>
    <row r="79" spans="1:13" x14ac:dyDescent="0.3">
      <c r="A79" s="13" t="s">
        <v>1595</v>
      </c>
      <c r="B79" s="16">
        <f>'Ref. ACS-5-YR'!H1554+'Ref. ACS-5-YR'!H1565</f>
        <v>60</v>
      </c>
      <c r="C79" s="55">
        <f>'Ref. ACS-5-YR'!I1554+'Ref. ACS-5-YR'!I1565</f>
        <v>2.1141649048625793E-2</v>
      </c>
      <c r="D79" s="16">
        <f>'Ref. ACS-5-YR'!R1554+'Ref. ACS-5-YR'!R1565</f>
        <v>8844</v>
      </c>
      <c r="E79" s="55">
        <f>'Ref. ACS-5-YR'!I1554+'Ref. ACS-5-YR'!I1565</f>
        <v>2.1141649048625793E-2</v>
      </c>
      <c r="F79" s="16">
        <f>'Ref. ACS-5-YR'!AB1554+'Ref. ACS-5-YR'!AB1565</f>
        <v>234646</v>
      </c>
      <c r="G79" s="55">
        <f>'Ref. ACS-5-YR'!AC1554+'Ref. ACS-5-YR'!AC1565</f>
        <v>1.7999999999999999E-2</v>
      </c>
      <c r="H79" s="54"/>
      <c r="I79" s="54"/>
      <c r="J79" s="54"/>
      <c r="K79" s="54"/>
      <c r="L79" s="273"/>
    </row>
    <row r="80" spans="1:13" x14ac:dyDescent="0.3">
      <c r="A80" s="13" t="s">
        <v>1596</v>
      </c>
      <c r="B80" s="16">
        <f>'Ref. ACS-5-YR'!H1555+'Ref. ACS-5-YR'!H1566</f>
        <v>701</v>
      </c>
      <c r="C80" s="55">
        <f>'Ref. ACS-5-YR'!I1555+'Ref. ACS-5-YR'!I1566</f>
        <v>0.24700493305144466</v>
      </c>
      <c r="D80" s="16">
        <f>'Ref. ACS-5-YR'!R1555+'Ref. ACS-5-YR'!R1566</f>
        <v>44690</v>
      </c>
      <c r="E80" s="55">
        <f>'Ref. ACS-5-YR'!I1555+'Ref. ACS-5-YR'!I1566</f>
        <v>0.24700493305144466</v>
      </c>
      <c r="F80" s="16">
        <f>'Ref. ACS-5-YR'!AB1555+'Ref. ACS-5-YR'!AB1566</f>
        <v>1432955</v>
      </c>
      <c r="G80" s="55">
        <f>'Ref. ACS-5-YR'!AC1555+'Ref. ACS-5-YR'!AC1566</f>
        <v>0.10999999999999999</v>
      </c>
      <c r="H80" s="54"/>
      <c r="I80" s="54"/>
      <c r="J80" s="54"/>
      <c r="K80" s="54"/>
      <c r="L80" s="273"/>
    </row>
    <row r="81" spans="1:13" x14ac:dyDescent="0.3">
      <c r="A81" s="13" t="s">
        <v>1597</v>
      </c>
      <c r="B81" s="16">
        <f>'Ref. ACS-5-YR'!H1556+'Ref. ACS-5-YR'!H1567</f>
        <v>371</v>
      </c>
      <c r="C81" s="55">
        <f>'Ref. ACS-5-YR'!I1556+'Ref. ACS-5-YR'!I1567</f>
        <v>0.13072586328400282</v>
      </c>
      <c r="D81" s="16">
        <f>'Ref. ACS-5-YR'!R1556+'Ref. ACS-5-YR'!R1567</f>
        <v>46980</v>
      </c>
      <c r="E81" s="55">
        <f>'Ref. ACS-5-YR'!I1556+'Ref. ACS-5-YR'!I1567</f>
        <v>0.13072586328400282</v>
      </c>
      <c r="F81" s="16">
        <f>'Ref. ACS-5-YR'!AB1556+'Ref. ACS-5-YR'!AB1567</f>
        <v>1448367</v>
      </c>
      <c r="G81" s="55">
        <f>'Ref. ACS-5-YR'!AC1556+'Ref. ACS-5-YR'!AC1567</f>
        <v>0.111</v>
      </c>
      <c r="H81" s="54"/>
      <c r="I81" s="54"/>
      <c r="J81" s="54"/>
      <c r="K81" s="54"/>
      <c r="L81" s="273"/>
    </row>
    <row r="82" spans="1:13" x14ac:dyDescent="0.3">
      <c r="A82" s="13" t="s">
        <v>1598</v>
      </c>
      <c r="B82" s="16">
        <f>'Ref. ACS-5-YR'!H1557+'Ref. ACS-5-YR'!H1568</f>
        <v>636</v>
      </c>
      <c r="C82" s="55">
        <f>'Ref. ACS-5-YR'!I1557+'Ref. ACS-5-YR'!I1568</f>
        <v>0.22410147991543339</v>
      </c>
      <c r="D82" s="16">
        <f>'Ref. ACS-5-YR'!R1557+'Ref. ACS-5-YR'!R1568</f>
        <v>43141</v>
      </c>
      <c r="E82" s="55">
        <f>'Ref. ACS-5-YR'!I1557+'Ref. ACS-5-YR'!I1568</f>
        <v>0.22410147991543339</v>
      </c>
      <c r="F82" s="16">
        <f>'Ref. ACS-5-YR'!AB1557+'Ref. ACS-5-YR'!AB1568</f>
        <v>1967306</v>
      </c>
      <c r="G82" s="55">
        <f>'Ref. ACS-5-YR'!AC1557+'Ref. ACS-5-YR'!AC1568</f>
        <v>0.15100000000000002</v>
      </c>
      <c r="H82" s="54"/>
      <c r="I82" s="54"/>
      <c r="J82" s="54"/>
      <c r="K82" s="54"/>
      <c r="L82" s="273"/>
    </row>
    <row r="83" spans="1:13" x14ac:dyDescent="0.3">
      <c r="A83" s="13" t="s">
        <v>1599</v>
      </c>
      <c r="B83" s="16">
        <f>'Ref. ACS-5-YR'!H1558+'Ref. ACS-5-YR'!H1569</f>
        <v>261</v>
      </c>
      <c r="C83" s="55">
        <f>'Ref. ACS-5-YR'!I1558+'Ref. ACS-5-YR'!I1569</f>
        <v>9.1966173361522199E-2</v>
      </c>
      <c r="D83" s="16">
        <f>'Ref. ACS-5-YR'!R1558+'Ref. ACS-5-YR'!R1569</f>
        <v>54567</v>
      </c>
      <c r="E83" s="55">
        <f>'Ref. ACS-5-YR'!I1558+'Ref. ACS-5-YR'!I1569</f>
        <v>9.1966173361522199E-2</v>
      </c>
      <c r="F83" s="16">
        <f>'Ref. ACS-5-YR'!AB1558+'Ref. ACS-5-YR'!AB1569</f>
        <v>2290081</v>
      </c>
      <c r="G83" s="55">
        <f>'Ref. ACS-5-YR'!AC1558+'Ref. ACS-5-YR'!AC1569</f>
        <v>0.17499999999999999</v>
      </c>
      <c r="H83" s="54"/>
      <c r="I83" s="54"/>
      <c r="J83" s="54"/>
      <c r="K83" s="54"/>
      <c r="L83" s="273"/>
    </row>
    <row r="84" spans="1:13" x14ac:dyDescent="0.3">
      <c r="A84" s="13" t="s">
        <v>1600</v>
      </c>
      <c r="B84" s="16">
        <f>'Ref. ACS-5-YR'!H1559+'Ref. ACS-5-YR'!H1570</f>
        <v>280</v>
      </c>
      <c r="C84" s="55">
        <f>'Ref. ACS-5-YR'!I1559+'Ref. ACS-5-YR'!I1570</f>
        <v>9.8661028893587036E-2</v>
      </c>
      <c r="D84" s="16">
        <f>'Ref. ACS-5-YR'!R1559+'Ref. ACS-5-YR'!R1570</f>
        <v>33392</v>
      </c>
      <c r="E84" s="55">
        <f>'Ref. ACS-5-YR'!I1559+'Ref. ACS-5-YR'!I1570</f>
        <v>9.8661028893587036E-2</v>
      </c>
      <c r="F84" s="16">
        <f>'Ref. ACS-5-YR'!AB1559+'Ref. ACS-5-YR'!AB1570</f>
        <v>1740922</v>
      </c>
      <c r="G84" s="55">
        <f>'Ref. ACS-5-YR'!AC1559+'Ref. ACS-5-YR'!AC1570</f>
        <v>0.13300000000000001</v>
      </c>
      <c r="H84" s="54"/>
      <c r="I84" s="54"/>
      <c r="J84" s="54"/>
      <c r="K84" s="54"/>
      <c r="L84" s="273"/>
    </row>
    <row r="85" spans="1:13" x14ac:dyDescent="0.3">
      <c r="A85" s="13" t="s">
        <v>1601</v>
      </c>
      <c r="B85" s="16">
        <f>'Ref. ACS-5-YR'!H1560+'Ref. ACS-5-YR'!H1571</f>
        <v>198</v>
      </c>
      <c r="C85" s="55">
        <f>'Ref. ACS-5-YR'!I1560+'Ref. ACS-5-YR'!I1571</f>
        <v>6.9767441860465115E-2</v>
      </c>
      <c r="D85" s="16">
        <f>'Ref. ACS-5-YR'!R1560+'Ref. ACS-5-YR'!R1571</f>
        <v>35561</v>
      </c>
      <c r="E85" s="55">
        <f>'Ref. ACS-5-YR'!I1560+'Ref. ACS-5-YR'!I1571</f>
        <v>6.9767441860465115E-2</v>
      </c>
      <c r="F85" s="16">
        <f>'Ref. ACS-5-YR'!AB1560+'Ref. ACS-5-YR'!AB1571</f>
        <v>1767353</v>
      </c>
      <c r="G85" s="55">
        <f>'Ref. ACS-5-YR'!AC1560+'Ref. ACS-5-YR'!AC1571</f>
        <v>0.13500000000000001</v>
      </c>
      <c r="H85" s="54"/>
      <c r="I85" s="54"/>
      <c r="J85" s="54"/>
      <c r="K85" s="54"/>
      <c r="L85" s="273"/>
    </row>
    <row r="86" spans="1:13" x14ac:dyDescent="0.3">
      <c r="A86" s="13" t="s">
        <v>1602</v>
      </c>
      <c r="B86" s="16">
        <f>'Ref. ACS-5-YR'!H1561+'Ref. ACS-5-YR'!H1572</f>
        <v>56</v>
      </c>
      <c r="C86" s="55">
        <f>'Ref. ACS-5-YR'!I1561+'Ref. ACS-5-YR'!I1572</f>
        <v>1.9732205778717406E-2</v>
      </c>
      <c r="D86" s="16">
        <f>'Ref. ACS-5-YR'!R1561+'Ref. ACS-5-YR'!R1572</f>
        <v>16007</v>
      </c>
      <c r="E86" s="55">
        <f>'Ref. ACS-5-YR'!I1561+'Ref. ACS-5-YR'!I1572</f>
        <v>1.9732205778717406E-2</v>
      </c>
      <c r="F86" s="16">
        <f>'Ref. ACS-5-YR'!AB1561+'Ref. ACS-5-YR'!AB1572</f>
        <v>763029</v>
      </c>
      <c r="G86" s="55">
        <f>'Ref. ACS-5-YR'!AC1561+'Ref. ACS-5-YR'!AC1572</f>
        <v>5.8000000000000003E-2</v>
      </c>
      <c r="H86" s="54"/>
      <c r="I86" s="54"/>
      <c r="J86" s="54"/>
      <c r="K86" s="54"/>
      <c r="L86" s="273"/>
    </row>
    <row r="87" spans="1:13" x14ac:dyDescent="0.3">
      <c r="A87" s="13" t="s">
        <v>1603</v>
      </c>
      <c r="B87" s="16">
        <f>'Ref. ACS-5-YR'!H1562+'Ref. ACS-5-YR'!H1573</f>
        <v>10</v>
      </c>
      <c r="C87" s="55">
        <f>'Ref. ACS-5-YR'!I1562+'Ref. ACS-5-YR'!I1573</f>
        <v>3.5236081747709656E-3</v>
      </c>
      <c r="D87" s="16">
        <f>'Ref. ACS-5-YR'!R1562+'Ref. ACS-5-YR'!R1573</f>
        <v>17196</v>
      </c>
      <c r="E87" s="55">
        <f>'Ref. ACS-5-YR'!I1562+'Ref. ACS-5-YR'!I1573</f>
        <v>3.5236081747709656E-3</v>
      </c>
      <c r="F87" s="16">
        <f>'Ref. ACS-5-YR'!AB1562+'Ref. ACS-5-YR'!AB1573</f>
        <v>1163788</v>
      </c>
      <c r="G87" s="55">
        <f>'Ref. ACS-5-YR'!AC1562+'Ref. ACS-5-YR'!AC1573</f>
        <v>8.8999999999999996E-2</v>
      </c>
      <c r="H87" s="54"/>
      <c r="I87" s="54"/>
      <c r="J87" s="54"/>
      <c r="K87" s="54"/>
      <c r="L87" s="273"/>
    </row>
    <row r="88" spans="1:13" x14ac:dyDescent="0.3">
      <c r="A88" t="s">
        <v>1604</v>
      </c>
      <c r="B88" s="2"/>
    </row>
    <row r="90" spans="1:13" x14ac:dyDescent="0.3">
      <c r="M90" s="42" t="str">
        <f>A88</f>
        <v>Source: U.S. Census Bureau, ACS 16-20 (5-year Estimates), Table B25036</v>
      </c>
    </row>
    <row r="91" spans="1:13" x14ac:dyDescent="0.3">
      <c r="A91" s="198" t="s">
        <v>1605</v>
      </c>
    </row>
    <row r="92" spans="1:13" ht="31.2" customHeight="1" x14ac:dyDescent="0.3">
      <c r="A92" s="80"/>
      <c r="B92" s="60" t="str">
        <f>B3</f>
        <v>City of Mendota</v>
      </c>
      <c r="C92" s="60" t="s">
        <v>197</v>
      </c>
      <c r="D92" s="60" t="str">
        <f>B4</f>
        <v>Fresno County</v>
      </c>
      <c r="E92" s="60" t="s">
        <v>197</v>
      </c>
      <c r="F92" s="60" t="s">
        <v>191</v>
      </c>
      <c r="G92" s="60" t="s">
        <v>197</v>
      </c>
    </row>
    <row r="93" spans="1:13" x14ac:dyDescent="0.3">
      <c r="A93" s="13" t="s">
        <v>192</v>
      </c>
      <c r="B93" s="16">
        <f>'Ref. ACS-5-YR'!H1551</f>
        <v>2838</v>
      </c>
      <c r="C93" s="55"/>
      <c r="D93" s="16">
        <f>'Ref. ACS-5-YR'!R1551</f>
        <v>310097</v>
      </c>
      <c r="E93" s="55"/>
      <c r="F93" s="16">
        <f>'Ref. ACS-5-YR'!AB1551</f>
        <v>13103114</v>
      </c>
      <c r="G93" s="55"/>
    </row>
    <row r="94" spans="1:13" x14ac:dyDescent="0.3">
      <c r="A94" s="13" t="s">
        <v>1414</v>
      </c>
      <c r="B94" s="16">
        <f>'Ref. ACS-5-YR'!H1552</f>
        <v>1347</v>
      </c>
      <c r="C94" s="55">
        <f>'Ref. ACS-5-YR'!I1552</f>
        <v>0.47463002114164904</v>
      </c>
      <c r="D94" s="16">
        <f>'Ref. ACS-5-YR'!R1552</f>
        <v>166420</v>
      </c>
      <c r="E94" s="55">
        <f>'Ref. ACS-5-YR'!S1552</f>
        <v>0.53700000000000003</v>
      </c>
      <c r="F94" s="16">
        <f>'Ref. ACS-5-YR'!AB1552</f>
        <v>7241318</v>
      </c>
      <c r="G94" s="55">
        <f>'Ref. ACS-5-YR'!AC1552</f>
        <v>0.55300000000000005</v>
      </c>
    </row>
    <row r="95" spans="1:13" x14ac:dyDescent="0.3">
      <c r="A95" s="186" t="s">
        <v>1594</v>
      </c>
      <c r="B95" s="16">
        <f>'Ref. ACS-5-YR'!H1553</f>
        <v>209</v>
      </c>
      <c r="C95" s="55">
        <f>'Ref. ACS-5-YR'!I1553</f>
        <v>7.3643410852713184E-2</v>
      </c>
      <c r="D95" s="16">
        <f>'Ref. ACS-5-YR'!R1553</f>
        <v>6662</v>
      </c>
      <c r="E95" s="55">
        <f>'Ref. ACS-5-YR'!S1553</f>
        <v>2.1000000000000001E-2</v>
      </c>
      <c r="F95" s="16">
        <f>'Ref. ACS-5-YR'!AB1553</f>
        <v>160558</v>
      </c>
      <c r="G95" s="55">
        <f>'Ref. ACS-5-YR'!AC1553</f>
        <v>1.2E-2</v>
      </c>
    </row>
    <row r="96" spans="1:13" x14ac:dyDescent="0.3">
      <c r="A96" s="186" t="s">
        <v>1595</v>
      </c>
      <c r="B96" s="16">
        <f>'Ref. ACS-5-YR'!H1554</f>
        <v>60</v>
      </c>
      <c r="C96" s="55">
        <f>'Ref. ACS-5-YR'!I1554</f>
        <v>2.1141649048625793E-2</v>
      </c>
      <c r="D96" s="16">
        <f>'Ref. ACS-5-YR'!R1554</f>
        <v>5077</v>
      </c>
      <c r="E96" s="55">
        <f>'Ref. ACS-5-YR'!S1554</f>
        <v>1.6E-2</v>
      </c>
      <c r="F96" s="16">
        <f>'Ref. ACS-5-YR'!AB1554</f>
        <v>112342</v>
      </c>
      <c r="G96" s="55">
        <f>'Ref. ACS-5-YR'!AC1554</f>
        <v>8.9999999999999993E-3</v>
      </c>
    </row>
    <row r="97" spans="1:7" x14ac:dyDescent="0.3">
      <c r="A97" s="186" t="s">
        <v>1596</v>
      </c>
      <c r="B97" s="16">
        <f>'Ref. ACS-5-YR'!H1555</f>
        <v>221</v>
      </c>
      <c r="C97" s="55">
        <f>'Ref. ACS-5-YR'!I1555</f>
        <v>7.7871740662438335E-2</v>
      </c>
      <c r="D97" s="16">
        <f>'Ref. ACS-5-YR'!R1555</f>
        <v>30146</v>
      </c>
      <c r="E97" s="55">
        <f>'Ref. ACS-5-YR'!S1555</f>
        <v>9.7000000000000003E-2</v>
      </c>
      <c r="F97" s="16">
        <f>'Ref. ACS-5-YR'!AB1555</f>
        <v>924495</v>
      </c>
      <c r="G97" s="55">
        <f>'Ref. ACS-5-YR'!AC1555</f>
        <v>7.0999999999999994E-2</v>
      </c>
    </row>
    <row r="98" spans="1:7" x14ac:dyDescent="0.3">
      <c r="A98" s="186" t="s">
        <v>1597</v>
      </c>
      <c r="B98" s="16">
        <f>'Ref. ACS-5-YR'!H1556</f>
        <v>174</v>
      </c>
      <c r="C98" s="55">
        <f>'Ref. ACS-5-YR'!I1556</f>
        <v>6.13107822410148E-2</v>
      </c>
      <c r="D98" s="16">
        <f>'Ref. ACS-5-YR'!R1556</f>
        <v>26509</v>
      </c>
      <c r="E98" s="55">
        <f>'Ref. ACS-5-YR'!S1556</f>
        <v>8.5000000000000006E-2</v>
      </c>
      <c r="F98" s="16">
        <f>'Ref. ACS-5-YR'!AB1556</f>
        <v>811147</v>
      </c>
      <c r="G98" s="55">
        <f>'Ref. ACS-5-YR'!AC1556</f>
        <v>6.2E-2</v>
      </c>
    </row>
    <row r="99" spans="1:7" x14ac:dyDescent="0.3">
      <c r="A99" s="186" t="s">
        <v>1598</v>
      </c>
      <c r="B99" s="16">
        <f>'Ref. ACS-5-YR'!H1557</f>
        <v>173</v>
      </c>
      <c r="C99" s="55">
        <f>'Ref. ACS-5-YR'!I1557</f>
        <v>6.0958421423537704E-2</v>
      </c>
      <c r="D99" s="16">
        <f>'Ref. ACS-5-YR'!R1557</f>
        <v>19783</v>
      </c>
      <c r="E99" s="55">
        <f>'Ref. ACS-5-YR'!S1557</f>
        <v>6.4000000000000001E-2</v>
      </c>
      <c r="F99" s="16">
        <f>'Ref. ACS-5-YR'!AB1557</f>
        <v>1068601</v>
      </c>
      <c r="G99" s="55">
        <f>'Ref. ACS-5-YR'!AC1557</f>
        <v>8.2000000000000003E-2</v>
      </c>
    </row>
    <row r="100" spans="1:7" x14ac:dyDescent="0.3">
      <c r="A100" s="186" t="s">
        <v>1599</v>
      </c>
      <c r="B100" s="16">
        <f>'Ref. ACS-5-YR'!H1558</f>
        <v>188</v>
      </c>
      <c r="C100" s="55">
        <f>'Ref. ACS-5-YR'!I1558</f>
        <v>6.6243833685694156E-2</v>
      </c>
      <c r="D100" s="16">
        <f>'Ref. ACS-5-YR'!R1558</f>
        <v>26274</v>
      </c>
      <c r="E100" s="55">
        <f>'Ref. ACS-5-YR'!S1558</f>
        <v>8.5000000000000006E-2</v>
      </c>
      <c r="F100" s="16">
        <f>'Ref. ACS-5-YR'!AB1558</f>
        <v>1175870</v>
      </c>
      <c r="G100" s="55">
        <f>'Ref. ACS-5-YR'!AC1558</f>
        <v>0.09</v>
      </c>
    </row>
    <row r="101" spans="1:7" x14ac:dyDescent="0.3">
      <c r="A101" s="186" t="s">
        <v>1600</v>
      </c>
      <c r="B101" s="16">
        <f>'Ref. ACS-5-YR'!H1559</f>
        <v>129</v>
      </c>
      <c r="C101" s="55">
        <f>'Ref. ACS-5-YR'!I1559</f>
        <v>4.5454545454545456E-2</v>
      </c>
      <c r="D101" s="16">
        <f>'Ref. ACS-5-YR'!R1559</f>
        <v>15156</v>
      </c>
      <c r="E101" s="55">
        <f>'Ref. ACS-5-YR'!S1559</f>
        <v>4.9000000000000002E-2</v>
      </c>
      <c r="F101" s="16">
        <f>'Ref. ACS-5-YR'!AB1559</f>
        <v>906490</v>
      </c>
      <c r="G101" s="55">
        <f>'Ref. ACS-5-YR'!AC1559</f>
        <v>6.9000000000000006E-2</v>
      </c>
    </row>
    <row r="102" spans="1:7" x14ac:dyDescent="0.3">
      <c r="A102" s="186" t="s">
        <v>1601</v>
      </c>
      <c r="B102" s="16">
        <f>'Ref. ACS-5-YR'!H1560</f>
        <v>164</v>
      </c>
      <c r="C102" s="55">
        <f>'Ref. ACS-5-YR'!I1560</f>
        <v>5.7787174066243834E-2</v>
      </c>
      <c r="D102" s="16">
        <f>'Ref. ACS-5-YR'!R1560</f>
        <v>19920</v>
      </c>
      <c r="E102" s="55">
        <f>'Ref. ACS-5-YR'!S1560</f>
        <v>6.4000000000000001E-2</v>
      </c>
      <c r="F102" s="16">
        <f>'Ref. ACS-5-YR'!AB1560</f>
        <v>1077380</v>
      </c>
      <c r="G102" s="55">
        <f>'Ref. ACS-5-YR'!AC1560</f>
        <v>8.2000000000000003E-2</v>
      </c>
    </row>
    <row r="103" spans="1:7" x14ac:dyDescent="0.3">
      <c r="A103" s="186" t="s">
        <v>1602</v>
      </c>
      <c r="B103" s="16">
        <f>'Ref. ACS-5-YR'!H1561</f>
        <v>19</v>
      </c>
      <c r="C103" s="55">
        <f>'Ref. ACS-5-YR'!I1561</f>
        <v>6.6948555320648345E-3</v>
      </c>
      <c r="D103" s="16">
        <f>'Ref. ACS-5-YR'!R1561</f>
        <v>8594</v>
      </c>
      <c r="E103" s="55">
        <f>'Ref. ACS-5-YR'!S1561</f>
        <v>2.8000000000000001E-2</v>
      </c>
      <c r="F103" s="16">
        <f>'Ref. ACS-5-YR'!AB1561</f>
        <v>430809</v>
      </c>
      <c r="G103" s="55">
        <f>'Ref. ACS-5-YR'!AC1561</f>
        <v>3.3000000000000002E-2</v>
      </c>
    </row>
    <row r="104" spans="1:7" x14ac:dyDescent="0.3">
      <c r="A104" s="186" t="s">
        <v>1603</v>
      </c>
      <c r="B104" s="16">
        <f>'Ref. ACS-5-YR'!H1562</f>
        <v>10</v>
      </c>
      <c r="C104" s="55">
        <f>'Ref. ACS-5-YR'!I1562</f>
        <v>3.5236081747709656E-3</v>
      </c>
      <c r="D104" s="16">
        <f>'Ref. ACS-5-YR'!R1562</f>
        <v>8299</v>
      </c>
      <c r="E104" s="55">
        <f>'Ref. ACS-5-YR'!S1562</f>
        <v>2.7E-2</v>
      </c>
      <c r="F104" s="16">
        <f>'Ref. ACS-5-YR'!AB1562</f>
        <v>573626</v>
      </c>
      <c r="G104" s="55">
        <f>'Ref. ACS-5-YR'!AC1562</f>
        <v>4.3999999999999997E-2</v>
      </c>
    </row>
    <row r="105" spans="1:7" x14ac:dyDescent="0.3">
      <c r="A105" s="13" t="s">
        <v>1406</v>
      </c>
      <c r="B105" s="16">
        <f>'Ref. ACS-5-YR'!H1563</f>
        <v>1491</v>
      </c>
      <c r="C105" s="55">
        <f>'Ref. ACS-5-YR'!I1563</f>
        <v>0.52536997885835091</v>
      </c>
      <c r="D105" s="16">
        <f>'Ref. ACS-5-YR'!R1563</f>
        <v>143677</v>
      </c>
      <c r="E105" s="55">
        <f>'Ref. ACS-5-YR'!S1563</f>
        <v>0.46300000000000002</v>
      </c>
      <c r="F105" s="16">
        <f>'Ref. ACS-5-YR'!AB1563</f>
        <v>5861796</v>
      </c>
      <c r="G105" s="55">
        <f>'Ref. ACS-5-YR'!AC1563</f>
        <v>0.44700000000000001</v>
      </c>
    </row>
    <row r="106" spans="1:7" x14ac:dyDescent="0.3">
      <c r="A106" s="186" t="s">
        <v>1594</v>
      </c>
      <c r="B106" s="16">
        <f>'Ref. ACS-5-YR'!H1564</f>
        <v>56</v>
      </c>
      <c r="C106" s="55">
        <f>'Ref. ACS-5-YR'!I1564</f>
        <v>1.9732205778717406E-2</v>
      </c>
      <c r="D106" s="16">
        <f>'Ref. ACS-5-YR'!R1564</f>
        <v>3057</v>
      </c>
      <c r="E106" s="55">
        <f>'Ref. ACS-5-YR'!S1564</f>
        <v>0.01</v>
      </c>
      <c r="F106" s="16">
        <f>'Ref. ACS-5-YR'!AB1564</f>
        <v>134109</v>
      </c>
      <c r="G106" s="55">
        <f>'Ref. ACS-5-YR'!AC1564</f>
        <v>0.01</v>
      </c>
    </row>
    <row r="107" spans="1:7" x14ac:dyDescent="0.3">
      <c r="A107" s="186" t="s">
        <v>1595</v>
      </c>
      <c r="B107" s="16">
        <f>'Ref. ACS-5-YR'!H1565</f>
        <v>0</v>
      </c>
      <c r="C107" s="55">
        <f>'Ref. ACS-5-YR'!I1565</f>
        <v>0</v>
      </c>
      <c r="D107" s="16">
        <f>'Ref. ACS-5-YR'!R1565</f>
        <v>3767</v>
      </c>
      <c r="E107" s="55">
        <f>'Ref. ACS-5-YR'!S1565</f>
        <v>1.2E-2</v>
      </c>
      <c r="F107" s="16">
        <f>'Ref. ACS-5-YR'!AB1565</f>
        <v>122304</v>
      </c>
      <c r="G107" s="55">
        <f>'Ref. ACS-5-YR'!AC1565</f>
        <v>8.9999999999999993E-3</v>
      </c>
    </row>
    <row r="108" spans="1:7" x14ac:dyDescent="0.3">
      <c r="A108" s="186" t="s">
        <v>1596</v>
      </c>
      <c r="B108" s="16">
        <f>'Ref. ACS-5-YR'!H1566</f>
        <v>480</v>
      </c>
      <c r="C108" s="55">
        <f>'Ref. ACS-5-YR'!I1566</f>
        <v>0.16913319238900634</v>
      </c>
      <c r="D108" s="16">
        <f>'Ref. ACS-5-YR'!R1566</f>
        <v>14544</v>
      </c>
      <c r="E108" s="55">
        <f>'Ref. ACS-5-YR'!S1566</f>
        <v>4.7E-2</v>
      </c>
      <c r="F108" s="16">
        <f>'Ref. ACS-5-YR'!AB1566</f>
        <v>508460</v>
      </c>
      <c r="G108" s="55">
        <f>'Ref. ACS-5-YR'!AC1566</f>
        <v>3.9E-2</v>
      </c>
    </row>
    <row r="109" spans="1:7" x14ac:dyDescent="0.3">
      <c r="A109" s="186" t="s">
        <v>1597</v>
      </c>
      <c r="B109" s="16">
        <f>'Ref. ACS-5-YR'!H1567</f>
        <v>197</v>
      </c>
      <c r="C109" s="55">
        <f>'Ref. ACS-5-YR'!I1567</f>
        <v>6.9415081042988019E-2</v>
      </c>
      <c r="D109" s="16">
        <f>'Ref. ACS-5-YR'!R1567</f>
        <v>20471</v>
      </c>
      <c r="E109" s="55">
        <f>'Ref. ACS-5-YR'!S1567</f>
        <v>6.6000000000000003E-2</v>
      </c>
      <c r="F109" s="16">
        <f>'Ref. ACS-5-YR'!AB1567</f>
        <v>637220</v>
      </c>
      <c r="G109" s="55">
        <f>'Ref. ACS-5-YR'!AC1567</f>
        <v>4.9000000000000002E-2</v>
      </c>
    </row>
    <row r="110" spans="1:7" x14ac:dyDescent="0.3">
      <c r="A110" s="186" t="s">
        <v>1598</v>
      </c>
      <c r="B110" s="16">
        <f>'Ref. ACS-5-YR'!H1568</f>
        <v>463</v>
      </c>
      <c r="C110" s="55">
        <f>'Ref. ACS-5-YR'!I1568</f>
        <v>0.1631430584918957</v>
      </c>
      <c r="D110" s="16">
        <f>'Ref. ACS-5-YR'!R1568</f>
        <v>23358</v>
      </c>
      <c r="E110" s="55">
        <f>'Ref. ACS-5-YR'!S1568</f>
        <v>7.4999999999999997E-2</v>
      </c>
      <c r="F110" s="16">
        <f>'Ref. ACS-5-YR'!AB1568</f>
        <v>898705</v>
      </c>
      <c r="G110" s="55">
        <f>'Ref. ACS-5-YR'!AC1568</f>
        <v>6.9000000000000006E-2</v>
      </c>
    </row>
    <row r="111" spans="1:7" x14ac:dyDescent="0.3">
      <c r="A111" s="186" t="s">
        <v>1599</v>
      </c>
      <c r="B111" s="16">
        <f>'Ref. ACS-5-YR'!H1569</f>
        <v>73</v>
      </c>
      <c r="C111" s="55">
        <f>'Ref. ACS-5-YR'!I1569</f>
        <v>2.5722339675828047E-2</v>
      </c>
      <c r="D111" s="16">
        <f>'Ref. ACS-5-YR'!R1569</f>
        <v>28293</v>
      </c>
      <c r="E111" s="55">
        <f>'Ref. ACS-5-YR'!S1569</f>
        <v>9.0999999999999998E-2</v>
      </c>
      <c r="F111" s="16">
        <f>'Ref. ACS-5-YR'!AB1569</f>
        <v>1114211</v>
      </c>
      <c r="G111" s="55">
        <f>'Ref. ACS-5-YR'!AC1569</f>
        <v>8.5000000000000006E-2</v>
      </c>
    </row>
    <row r="112" spans="1:7" x14ac:dyDescent="0.3">
      <c r="A112" s="186" t="s">
        <v>1600</v>
      </c>
      <c r="B112" s="16">
        <f>'Ref. ACS-5-YR'!H1570</f>
        <v>151</v>
      </c>
      <c r="C112" s="55">
        <f>'Ref. ACS-5-YR'!I1570</f>
        <v>5.320648343904158E-2</v>
      </c>
      <c r="D112" s="16">
        <f>'Ref. ACS-5-YR'!R1570</f>
        <v>18236</v>
      </c>
      <c r="E112" s="55">
        <f>'Ref. ACS-5-YR'!S1570</f>
        <v>5.8999999999999997E-2</v>
      </c>
      <c r="F112" s="16">
        <f>'Ref. ACS-5-YR'!AB1570</f>
        <v>834432</v>
      </c>
      <c r="G112" s="55">
        <f>'Ref. ACS-5-YR'!AC1570</f>
        <v>6.4000000000000001E-2</v>
      </c>
    </row>
    <row r="113" spans="1:13" x14ac:dyDescent="0.3">
      <c r="A113" s="186" t="s">
        <v>1601</v>
      </c>
      <c r="B113" s="16">
        <f>'Ref. ACS-5-YR'!H1571</f>
        <v>34</v>
      </c>
      <c r="C113" s="55">
        <f>'Ref. ACS-5-YR'!I1571</f>
        <v>1.1980267794221282E-2</v>
      </c>
      <c r="D113" s="16">
        <f>'Ref. ACS-5-YR'!R1571</f>
        <v>15641</v>
      </c>
      <c r="E113" s="55">
        <f>'Ref. ACS-5-YR'!S1571</f>
        <v>0.05</v>
      </c>
      <c r="F113" s="16">
        <f>'Ref. ACS-5-YR'!AB1571</f>
        <v>689973</v>
      </c>
      <c r="G113" s="55">
        <f>'Ref. ACS-5-YR'!AC1571</f>
        <v>5.2999999999999999E-2</v>
      </c>
    </row>
    <row r="114" spans="1:13" x14ac:dyDescent="0.3">
      <c r="A114" s="186" t="s">
        <v>1602</v>
      </c>
      <c r="B114" s="16">
        <f>'Ref. ACS-5-YR'!H1572</f>
        <v>37</v>
      </c>
      <c r="C114" s="55">
        <f>'Ref. ACS-5-YR'!I1572</f>
        <v>1.3037350246652573E-2</v>
      </c>
      <c r="D114" s="16">
        <f>'Ref. ACS-5-YR'!R1572</f>
        <v>7413</v>
      </c>
      <c r="E114" s="55">
        <f>'Ref. ACS-5-YR'!S1572</f>
        <v>2.4E-2</v>
      </c>
      <c r="F114" s="16">
        <f>'Ref. ACS-5-YR'!AB1572</f>
        <v>332220</v>
      </c>
      <c r="G114" s="55">
        <f>'Ref. ACS-5-YR'!AC1572</f>
        <v>2.5000000000000001E-2</v>
      </c>
    </row>
    <row r="115" spans="1:13" x14ac:dyDescent="0.3">
      <c r="A115" s="186" t="s">
        <v>1603</v>
      </c>
      <c r="B115" s="16">
        <f>'Ref. ACS-5-YR'!H1573</f>
        <v>0</v>
      </c>
      <c r="C115" s="55">
        <f>'Ref. ACS-5-YR'!I1573</f>
        <v>0</v>
      </c>
      <c r="D115" s="16">
        <f>'Ref. ACS-5-YR'!R1573</f>
        <v>8897</v>
      </c>
      <c r="E115" s="55">
        <f>'Ref. ACS-5-YR'!S1573</f>
        <v>2.9000000000000001E-2</v>
      </c>
      <c r="F115" s="16">
        <f>'Ref. ACS-5-YR'!AB1573</f>
        <v>590162</v>
      </c>
      <c r="G115" s="55">
        <f>'Ref. ACS-5-YR'!AC1573</f>
        <v>4.4999999999999998E-2</v>
      </c>
    </row>
    <row r="116" spans="1:13" x14ac:dyDescent="0.3">
      <c r="A116" t="s">
        <v>1604</v>
      </c>
      <c r="B116" s="2"/>
    </row>
    <row r="117" spans="1:13" ht="30" customHeight="1" x14ac:dyDescent="0.3">
      <c r="A117" s="372" t="s">
        <v>2503</v>
      </c>
      <c r="B117" s="372"/>
      <c r="C117" s="372"/>
      <c r="D117" s="372"/>
      <c r="E117" s="372"/>
      <c r="F117" s="372"/>
      <c r="G117" s="372"/>
    </row>
    <row r="120" spans="1:13" x14ac:dyDescent="0.3">
      <c r="M120"/>
    </row>
    <row r="121" spans="1:13" x14ac:dyDescent="0.3">
      <c r="A121" s="1" t="s">
        <v>2494</v>
      </c>
      <c r="B121" s="114"/>
      <c r="C121" s="114" t="s">
        <v>197</v>
      </c>
      <c r="D121" s="114"/>
      <c r="E121" s="114" t="s">
        <v>197</v>
      </c>
      <c r="F121" s="114"/>
      <c r="G121" s="114" t="s">
        <v>197</v>
      </c>
    </row>
    <row r="122" spans="1:13" ht="26.4" customHeight="1" x14ac:dyDescent="0.3">
      <c r="A122" s="156"/>
      <c r="B122" s="60" t="str">
        <f>B3</f>
        <v>City of Mendota</v>
      </c>
      <c r="C122" s="60" t="str">
        <f>B3</f>
        <v>City of Mendota</v>
      </c>
      <c r="D122" s="60" t="str">
        <f>B4</f>
        <v>Fresno County</v>
      </c>
      <c r="E122" s="60" t="str">
        <f>B4</f>
        <v>Fresno County</v>
      </c>
      <c r="F122" s="60" t="s">
        <v>191</v>
      </c>
      <c r="G122" s="60" t="s">
        <v>191</v>
      </c>
      <c r="M122" s="61" t="s">
        <v>133</v>
      </c>
    </row>
    <row r="123" spans="1:13" x14ac:dyDescent="0.3">
      <c r="A123" s="13" t="s">
        <v>192</v>
      </c>
      <c r="B123" s="16">
        <f>'Ref. ACS-5-YR'!H1163</f>
        <v>2838</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1606</v>
      </c>
      <c r="B124" s="16">
        <f>'Ref. ACS-5-YR'!H1164</f>
        <v>1347</v>
      </c>
      <c r="C124" s="55">
        <f>'Ref. ACS-5-YR'!I1164</f>
        <v>0.47463002114164904</v>
      </c>
      <c r="D124" s="16">
        <f>'Ref. ACS-5-YR'!R1164</f>
        <v>166420</v>
      </c>
      <c r="E124" s="55">
        <f>'Ref. ACS-5-YR'!S1164</f>
        <v>0.53700000000000003</v>
      </c>
      <c r="F124" s="16">
        <f>'Ref. ACS-5-YR'!AB1164</f>
        <v>7241318</v>
      </c>
      <c r="G124" s="55">
        <f>'Ref. ACS-5-YR'!AC1164</f>
        <v>0.55300000000000005</v>
      </c>
    </row>
    <row r="125" spans="1:13" x14ac:dyDescent="0.3">
      <c r="A125" s="13" t="s">
        <v>1607</v>
      </c>
      <c r="B125" s="16">
        <f>'Ref. ACS-5-YR'!H1165</f>
        <v>1336</v>
      </c>
      <c r="C125" s="55">
        <f>'Ref. ACS-5-YR'!I1165</f>
        <v>0.47075405214940097</v>
      </c>
      <c r="D125" s="16">
        <f>'Ref. ACS-5-YR'!R1165</f>
        <v>166022</v>
      </c>
      <c r="E125" s="55">
        <f>'Ref. ACS-5-YR'!S1165</f>
        <v>0.53500000000000003</v>
      </c>
      <c r="F125" s="16">
        <f>'Ref. ACS-5-YR'!AB1165</f>
        <v>7223884</v>
      </c>
      <c r="G125" s="55">
        <f>'Ref. ACS-5-YR'!AC1165</f>
        <v>0.55100000000000005</v>
      </c>
    </row>
    <row r="126" spans="1:13" x14ac:dyDescent="0.3">
      <c r="A126" s="13" t="s">
        <v>1608</v>
      </c>
      <c r="B126" s="16">
        <f>'Ref. ACS-5-YR'!H1166</f>
        <v>11</v>
      </c>
      <c r="C126" s="55">
        <f>'Ref. ACS-5-YR'!I1166</f>
        <v>3.875968992248062E-3</v>
      </c>
      <c r="D126" s="16">
        <f>'Ref. ACS-5-YR'!R1166</f>
        <v>398</v>
      </c>
      <c r="E126" s="55">
        <f>'Ref. ACS-5-YR'!S1166</f>
        <v>1E-3</v>
      </c>
      <c r="F126" s="16">
        <f>'Ref. ACS-5-YR'!AB1166</f>
        <v>17434</v>
      </c>
      <c r="G126" s="55">
        <f>'Ref. ACS-5-YR'!AC1166</f>
        <v>1E-3</v>
      </c>
    </row>
    <row r="127" spans="1:13" x14ac:dyDescent="0.3">
      <c r="A127" s="13" t="s">
        <v>1609</v>
      </c>
      <c r="B127" s="16">
        <f>'Ref. ACS-5-YR'!H1167</f>
        <v>1491</v>
      </c>
      <c r="C127" s="55">
        <f>'Ref. ACS-5-YR'!I1167</f>
        <v>0.52536997885835091</v>
      </c>
      <c r="D127" s="16">
        <f>'Ref. ACS-5-YR'!R1167</f>
        <v>143677</v>
      </c>
      <c r="E127" s="55">
        <f>'Ref. ACS-5-YR'!S1167</f>
        <v>0.46300000000000002</v>
      </c>
      <c r="F127" s="16">
        <f>'Ref. ACS-5-YR'!AB1167</f>
        <v>5861796</v>
      </c>
      <c r="G127" s="55">
        <f>'Ref. ACS-5-YR'!AC1167</f>
        <v>0.44700000000000001</v>
      </c>
    </row>
    <row r="128" spans="1:13" x14ac:dyDescent="0.3">
      <c r="A128" s="13" t="s">
        <v>1607</v>
      </c>
      <c r="B128" s="16">
        <f>'Ref. ACS-5-YR'!H1168</f>
        <v>1491</v>
      </c>
      <c r="C128" s="55">
        <f>'Ref. ACS-5-YR'!I1168</f>
        <v>0.52536997885835091</v>
      </c>
      <c r="D128" s="16">
        <f>'Ref. ACS-5-YR'!R1168</f>
        <v>142998</v>
      </c>
      <c r="E128" s="55">
        <f>'Ref. ACS-5-YR'!S1168</f>
        <v>0.46100000000000002</v>
      </c>
      <c r="F128" s="16">
        <f>'Ref. ACS-5-YR'!AB1168</f>
        <v>5824888</v>
      </c>
      <c r="G128" s="55">
        <f>'Ref. ACS-5-YR'!AC1168</f>
        <v>0.44500000000000001</v>
      </c>
    </row>
    <row r="129" spans="1:13" x14ac:dyDescent="0.3">
      <c r="A129" s="13" t="s">
        <v>1610</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1611</v>
      </c>
    </row>
    <row r="131" spans="1:13" s="72" customFormat="1" ht="29.4" customHeight="1" x14ac:dyDescent="0.3">
      <c r="A131" s="372" t="s">
        <v>2503</v>
      </c>
      <c r="B131" s="372"/>
      <c r="C131" s="372"/>
      <c r="D131" s="372"/>
      <c r="E131" s="372"/>
      <c r="F131" s="372"/>
      <c r="G131" s="372"/>
      <c r="I131" s="42"/>
      <c r="J131" s="42"/>
      <c r="K131" s="42"/>
      <c r="L131" s="278"/>
      <c r="M131" s="72" t="str">
        <f>A130</f>
        <v>Source: U.S. Census Bureau, ACS 16-20 (5-year Estimates), Table B25049</v>
      </c>
    </row>
    <row r="133" spans="1:13" x14ac:dyDescent="0.3">
      <c r="A133" s="1" t="s">
        <v>2493</v>
      </c>
      <c r="B133" s="114"/>
      <c r="C133" s="114" t="s">
        <v>197</v>
      </c>
      <c r="D133" s="114"/>
      <c r="E133" s="114" t="s">
        <v>197</v>
      </c>
      <c r="F133" s="114"/>
      <c r="G133" s="114" t="s">
        <v>197</v>
      </c>
      <c r="M133" s="61" t="s">
        <v>133</v>
      </c>
    </row>
    <row r="134" spans="1:13" ht="28.95" customHeight="1" x14ac:dyDescent="0.3">
      <c r="A134" s="156"/>
      <c r="B134" s="60" t="str">
        <f>B3</f>
        <v>City of Mendota</v>
      </c>
      <c r="C134" s="60" t="str">
        <f>B3</f>
        <v>City of Mendota</v>
      </c>
      <c r="D134" s="60" t="str">
        <f>B4</f>
        <v>Fresno County</v>
      </c>
      <c r="E134" s="60" t="str">
        <f>B4</f>
        <v>Fresno County</v>
      </c>
      <c r="F134" s="60" t="s">
        <v>191</v>
      </c>
      <c r="G134" s="60" t="s">
        <v>191</v>
      </c>
    </row>
    <row r="135" spans="1:13" x14ac:dyDescent="0.3">
      <c r="A135" s="13" t="s">
        <v>192</v>
      </c>
      <c r="B135" s="16">
        <f>'Ref. ACS-5-YR'!H1173</f>
        <v>2838</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1606</v>
      </c>
      <c r="B136" s="16">
        <f>'Ref. ACS-5-YR'!H1174</f>
        <v>1347</v>
      </c>
      <c r="C136" s="55">
        <f>'Ref. ACS-5-YR'!I1174</f>
        <v>0.47463002114164904</v>
      </c>
      <c r="D136" s="16">
        <f>'Ref. ACS-5-YR'!R1174</f>
        <v>166420</v>
      </c>
      <c r="E136" s="55">
        <f>'Ref. ACS-5-YR'!S1174</f>
        <v>0.53700000000000003</v>
      </c>
      <c r="F136" s="16">
        <f>'Ref. ACS-5-YR'!AB1174</f>
        <v>7241318</v>
      </c>
      <c r="G136" s="55">
        <f>'Ref. ACS-5-YR'!AC1174</f>
        <v>0.55300000000000005</v>
      </c>
    </row>
    <row r="137" spans="1:13" x14ac:dyDescent="0.3">
      <c r="A137" s="13" t="s">
        <v>1612</v>
      </c>
      <c r="B137" s="16">
        <f>'Ref. ACS-5-YR'!H1175</f>
        <v>1347</v>
      </c>
      <c r="C137" s="55">
        <f>'Ref. ACS-5-YR'!I1175</f>
        <v>0.47463002114164904</v>
      </c>
      <c r="D137" s="16">
        <f>'Ref. ACS-5-YR'!R1175</f>
        <v>166025</v>
      </c>
      <c r="E137" s="55">
        <f>'Ref. ACS-5-YR'!S1175</f>
        <v>0.53500000000000003</v>
      </c>
      <c r="F137" s="16">
        <f>'Ref. ACS-5-YR'!AB1175</f>
        <v>7217842</v>
      </c>
      <c r="G137" s="55">
        <f>'Ref. ACS-5-YR'!AC1175</f>
        <v>0.55100000000000005</v>
      </c>
    </row>
    <row r="138" spans="1:13" x14ac:dyDescent="0.3">
      <c r="A138" s="13" t="s">
        <v>1613</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1609</v>
      </c>
      <c r="B139" s="16">
        <f>'Ref. ACS-5-YR'!H1177</f>
        <v>1491</v>
      </c>
      <c r="C139" s="55">
        <f>'Ref. ACS-5-YR'!I1177</f>
        <v>0.52536997885835091</v>
      </c>
      <c r="D139" s="16">
        <f>'Ref. ACS-5-YR'!R1177</f>
        <v>143677</v>
      </c>
      <c r="E139" s="55">
        <f>'Ref. ACS-5-YR'!S1177</f>
        <v>0.46300000000000002</v>
      </c>
      <c r="F139" s="16">
        <f>'Ref. ACS-5-YR'!AB1177</f>
        <v>5861796</v>
      </c>
      <c r="G139" s="55">
        <f>'Ref. ACS-5-YR'!AC1177</f>
        <v>0.44700000000000001</v>
      </c>
    </row>
    <row r="140" spans="1:13" x14ac:dyDescent="0.3">
      <c r="A140" s="13" t="s">
        <v>1612</v>
      </c>
      <c r="B140" s="16">
        <f>'Ref. ACS-5-YR'!H1178</f>
        <v>1471</v>
      </c>
      <c r="C140" s="55">
        <f>'Ref. ACS-5-YR'!I1178</f>
        <v>0.51832276250880904</v>
      </c>
      <c r="D140" s="16">
        <f>'Ref. ACS-5-YR'!R1178</f>
        <v>141328</v>
      </c>
      <c r="E140" s="55">
        <f>'Ref. ACS-5-YR'!S1178</f>
        <v>0.45600000000000002</v>
      </c>
      <c r="F140" s="16">
        <f>'Ref. ACS-5-YR'!AB1178</f>
        <v>5733612</v>
      </c>
      <c r="G140" s="55">
        <f>'Ref. ACS-5-YR'!AC1178</f>
        <v>0.438</v>
      </c>
    </row>
    <row r="141" spans="1:13" x14ac:dyDescent="0.3">
      <c r="A141" s="13" t="s">
        <v>1614</v>
      </c>
      <c r="B141" s="16">
        <f>'Ref. ACS-5-YR'!H1179</f>
        <v>20</v>
      </c>
      <c r="C141" s="55">
        <f>'Ref. ACS-5-YR'!I1179</f>
        <v>7.0472163495419312E-3</v>
      </c>
      <c r="D141" s="16">
        <f>'Ref. ACS-5-YR'!R1179</f>
        <v>2349</v>
      </c>
      <c r="E141" s="55">
        <f>'Ref. ACS-5-YR'!S1179</f>
        <v>8.0000000000000002E-3</v>
      </c>
      <c r="F141" s="16">
        <f>'Ref. ACS-5-YR'!AB1179</f>
        <v>128184</v>
      </c>
      <c r="G141" s="55">
        <f>'Ref. ACS-5-YR'!AC1179</f>
        <v>0.01</v>
      </c>
    </row>
    <row r="142" spans="1:13" x14ac:dyDescent="0.3">
      <c r="A142" t="s">
        <v>1615</v>
      </c>
      <c r="M142" s="42" t="str">
        <f>A142</f>
        <v>Source: U.S. Census Bureau, ACS 16-20 (5-year Estimates), Table B25053</v>
      </c>
    </row>
    <row r="143" spans="1:13" s="72" customFormat="1" ht="29.4" customHeight="1" x14ac:dyDescent="0.3">
      <c r="A143" s="372" t="s">
        <v>2503</v>
      </c>
      <c r="B143" s="372"/>
      <c r="C143" s="372"/>
      <c r="D143" s="372"/>
      <c r="E143" s="372"/>
      <c r="F143" s="372"/>
      <c r="G143" s="372"/>
      <c r="I143" s="42"/>
      <c r="J143" s="42"/>
      <c r="K143" s="42"/>
      <c r="L143" s="278"/>
    </row>
    <row r="145" spans="1:13" x14ac:dyDescent="0.3">
      <c r="A145" s="198" t="s">
        <v>1616</v>
      </c>
      <c r="M145" s="61" t="s">
        <v>1617</v>
      </c>
    </row>
    <row r="146" spans="1:13" x14ac:dyDescent="0.3">
      <c r="A146" s="48"/>
      <c r="B146" s="91">
        <v>2010</v>
      </c>
      <c r="C146" s="91">
        <v>2015</v>
      </c>
      <c r="D146" s="91">
        <v>2020</v>
      </c>
    </row>
    <row r="147" spans="1:13" x14ac:dyDescent="0.3">
      <c r="A147" s="13" t="s">
        <v>1618</v>
      </c>
      <c r="B147" s="6">
        <f>'Ref. ACS-5-YR Add.'!B28</f>
        <v>1554</v>
      </c>
      <c r="C147" s="6">
        <f>'Ref. ACS-5-YR Add.'!E28</f>
        <v>1255</v>
      </c>
      <c r="D147" s="6">
        <f>'Ref. ACS-5-YR Add.'!H28</f>
        <v>1992</v>
      </c>
    </row>
    <row r="148" spans="1:13" x14ac:dyDescent="0.3">
      <c r="A148" s="13" t="s">
        <v>1561</v>
      </c>
      <c r="B148" s="16">
        <f>'Ref. ACS-5-YR'!B924</f>
        <v>2796</v>
      </c>
      <c r="C148" s="16">
        <f>'Ref. ACS-5-YR'!E924</f>
        <v>2951</v>
      </c>
      <c r="D148" s="16">
        <f>'Ref. ACS-5-YR'!H924</f>
        <v>3005</v>
      </c>
      <c r="L148" s="274"/>
    </row>
    <row r="149" spans="1:13" x14ac:dyDescent="0.3">
      <c r="A149" s="13" t="s">
        <v>1619</v>
      </c>
      <c r="B149" s="86">
        <f>B147/B148</f>
        <v>0.55579399141630903</v>
      </c>
      <c r="C149" s="86">
        <f>C147/C148</f>
        <v>0.42527956624872926</v>
      </c>
      <c r="D149" s="86">
        <f>D147/D148</f>
        <v>0.66289517470881865</v>
      </c>
      <c r="L149" s="273"/>
    </row>
    <row r="150" spans="1:13" x14ac:dyDescent="0.3">
      <c r="A150" t="s">
        <v>1620</v>
      </c>
      <c r="L150" s="273"/>
    </row>
    <row r="151" spans="1:13" x14ac:dyDescent="0.3">
      <c r="L151" s="273"/>
    </row>
    <row r="152" spans="1:13" x14ac:dyDescent="0.3">
      <c r="L152" s="273"/>
    </row>
    <row r="153" spans="1:13" x14ac:dyDescent="0.3">
      <c r="L153" s="273"/>
    </row>
    <row r="154" spans="1:13" x14ac:dyDescent="0.3">
      <c r="L154" s="273"/>
    </row>
    <row r="155" spans="1:13" x14ac:dyDescent="0.3">
      <c r="L155" s="273"/>
    </row>
    <row r="156" spans="1:13" x14ac:dyDescent="0.3">
      <c r="L156" s="273"/>
    </row>
    <row r="159" spans="1:13" x14ac:dyDescent="0.3">
      <c r="M159" s="42" t="str">
        <f>A150</f>
        <v>Source: U.S. Census Bureau, ACS 06-10, 11-15, 16-20 (5-year Estimates), Table B25001, C24050.</v>
      </c>
    </row>
    <row r="163" spans="1:13" x14ac:dyDescent="0.3">
      <c r="A163" s="1" t="s">
        <v>2495</v>
      </c>
      <c r="M163" s="61" t="s">
        <v>1621</v>
      </c>
    </row>
    <row r="164" spans="1:13" ht="28.95" customHeight="1" x14ac:dyDescent="0.3">
      <c r="A164" s="80"/>
      <c r="B164" s="60" t="str">
        <f>B3</f>
        <v>City of Mendota</v>
      </c>
      <c r="C164" s="60" t="s">
        <v>197</v>
      </c>
      <c r="D164" s="60" t="str">
        <f>B4</f>
        <v>Fresno County</v>
      </c>
      <c r="E164" s="60" t="s">
        <v>197</v>
      </c>
      <c r="F164" s="60" t="s">
        <v>191</v>
      </c>
      <c r="G164" s="60" t="s">
        <v>197</v>
      </c>
      <c r="H164" s="58"/>
      <c r="I164" s="58"/>
      <c r="J164" s="58"/>
      <c r="K164" s="58"/>
    </row>
    <row r="165" spans="1:13" x14ac:dyDescent="0.3">
      <c r="A165" s="13" t="s">
        <v>198</v>
      </c>
      <c r="B165" s="16">
        <f>'Ref. ACS-5-YR'!H988</f>
        <v>167</v>
      </c>
      <c r="C165" s="55"/>
      <c r="D165" s="16">
        <f>'Ref. ACS-5-YR'!R988</f>
        <v>23260</v>
      </c>
      <c r="E165" s="55"/>
      <c r="F165" s="16">
        <f>'Ref. ACS-5-YR'!AB988</f>
        <v>1107831</v>
      </c>
      <c r="G165" s="55"/>
      <c r="H165" s="54"/>
      <c r="I165" s="54"/>
      <c r="J165" s="54"/>
      <c r="K165" s="54"/>
      <c r="M165" s="52"/>
    </row>
    <row r="166" spans="1:13" x14ac:dyDescent="0.3">
      <c r="A166" s="13" t="s">
        <v>1622</v>
      </c>
      <c r="B166" s="16">
        <f>'Ref. ACS-5-YR'!H989</f>
        <v>40</v>
      </c>
      <c r="C166" s="55">
        <f>'Ref. ACS-5-YR'!I989</f>
        <v>0.23952095808383234</v>
      </c>
      <c r="D166" s="16">
        <f>'Ref. ACS-5-YR'!R989</f>
        <v>4874</v>
      </c>
      <c r="E166" s="55">
        <f>'Ref. ACS-5-YR'!S989</f>
        <v>0.21</v>
      </c>
      <c r="F166" s="16">
        <f>'Ref. ACS-5-YR'!AB989</f>
        <v>227993</v>
      </c>
      <c r="G166" s="55">
        <f>'Ref. ACS-5-YR'!AC989</f>
        <v>0.20599999999999999</v>
      </c>
      <c r="H166" s="54"/>
      <c r="I166" s="54"/>
      <c r="J166" s="54"/>
      <c r="K166" s="54"/>
      <c r="L166" s="274"/>
    </row>
    <row r="167" spans="1:13" x14ac:dyDescent="0.3">
      <c r="A167" s="13" t="s">
        <v>1623</v>
      </c>
      <c r="B167" s="16">
        <f>'Ref. ACS-5-YR'!H990</f>
        <v>20</v>
      </c>
      <c r="C167" s="55">
        <f>'Ref. ACS-5-YR'!I990</f>
        <v>0.11976047904191617</v>
      </c>
      <c r="D167" s="16">
        <f>'Ref. ACS-5-YR'!R990</f>
        <v>1429</v>
      </c>
      <c r="E167" s="55">
        <f>'Ref. ACS-5-YR'!S990</f>
        <v>6.0999999999999999E-2</v>
      </c>
      <c r="F167" s="16">
        <f>'Ref. ACS-5-YR'!AB990</f>
        <v>54898</v>
      </c>
      <c r="G167" s="55">
        <f>'Ref. ACS-5-YR'!AC990</f>
        <v>0.05</v>
      </c>
      <c r="H167" s="54"/>
      <c r="I167" s="54"/>
      <c r="J167" s="54"/>
      <c r="K167" s="54"/>
      <c r="L167" s="273"/>
    </row>
    <row r="168" spans="1:13" x14ac:dyDescent="0.3">
      <c r="A168" s="13" t="s">
        <v>1624</v>
      </c>
      <c r="B168" s="16">
        <f>'Ref. ACS-5-YR'!H991</f>
        <v>0</v>
      </c>
      <c r="C168" s="55">
        <f>'Ref. ACS-5-YR'!I991</f>
        <v>0</v>
      </c>
      <c r="D168" s="16">
        <f>'Ref. ACS-5-YR'!R991</f>
        <v>2287</v>
      </c>
      <c r="E168" s="55">
        <f>'Ref. ACS-5-YR'!S991</f>
        <v>9.8000000000000004E-2</v>
      </c>
      <c r="F168" s="16">
        <f>'Ref. ACS-5-YR'!AB991</f>
        <v>77702</v>
      </c>
      <c r="G168" s="55">
        <f>'Ref. ACS-5-YR'!AC991</f>
        <v>7.0000000000000007E-2</v>
      </c>
      <c r="H168" s="54"/>
      <c r="I168" s="54"/>
      <c r="J168" s="54"/>
      <c r="K168" s="54"/>
      <c r="L168" s="273"/>
    </row>
    <row r="169" spans="1:13" x14ac:dyDescent="0.3">
      <c r="A169" s="13" t="s">
        <v>1625</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73"/>
    </row>
    <row r="170" spans="1:13" x14ac:dyDescent="0.3">
      <c r="A170" s="13" t="s">
        <v>1626</v>
      </c>
      <c r="B170" s="16">
        <f>'Ref. ACS-5-YR'!H993</f>
        <v>19</v>
      </c>
      <c r="C170" s="55">
        <f>'Ref. ACS-5-YR'!I993</f>
        <v>0.11377245508982035</v>
      </c>
      <c r="D170" s="16">
        <f>'Ref. ACS-5-YR'!R993</f>
        <v>5669</v>
      </c>
      <c r="E170" s="55">
        <f>'Ref. ACS-5-YR'!S993</f>
        <v>0.24399999999999999</v>
      </c>
      <c r="F170" s="16">
        <f>'Ref. ACS-5-YR'!AB993</f>
        <v>378023</v>
      </c>
      <c r="G170" s="55">
        <f>'Ref. ACS-5-YR'!AC993</f>
        <v>0.34100000000000003</v>
      </c>
      <c r="H170" s="54"/>
      <c r="I170" s="54"/>
      <c r="J170" s="54"/>
      <c r="K170" s="54"/>
      <c r="L170" s="273"/>
    </row>
    <row r="171" spans="1:13" x14ac:dyDescent="0.3">
      <c r="A171" s="13" t="s">
        <v>1627</v>
      </c>
      <c r="B171" s="16">
        <f>'Ref. ACS-5-YR'!H994</f>
        <v>43</v>
      </c>
      <c r="C171" s="55">
        <f>'Ref. ACS-5-YR'!I994</f>
        <v>0.25748502994011974</v>
      </c>
      <c r="D171" s="16">
        <f>'Ref. ACS-5-YR'!R994</f>
        <v>331</v>
      </c>
      <c r="E171" s="55">
        <f>'Ref. ACS-5-YR'!S994</f>
        <v>1.4E-2</v>
      </c>
      <c r="F171" s="16">
        <f>'Ref. ACS-5-YR'!AB994</f>
        <v>3326</v>
      </c>
      <c r="G171" s="55">
        <f>'Ref. ACS-5-YR'!AC994</f>
        <v>3.0000000000000001E-3</v>
      </c>
      <c r="H171" s="54"/>
      <c r="I171" s="54"/>
      <c r="J171" s="54"/>
      <c r="K171" s="54"/>
      <c r="L171" s="273"/>
    </row>
    <row r="172" spans="1:13" x14ac:dyDescent="0.3">
      <c r="A172" s="13" t="s">
        <v>1628</v>
      </c>
      <c r="B172" s="16">
        <f>'Ref. ACS-5-YR'!H995</f>
        <v>45</v>
      </c>
      <c r="C172" s="55">
        <f>'Ref. ACS-5-YR'!I995</f>
        <v>0.26946107784431139</v>
      </c>
      <c r="D172" s="16">
        <f>'Ref. ACS-5-YR'!R995</f>
        <v>7785</v>
      </c>
      <c r="E172" s="55">
        <f>'Ref. ACS-5-YR'!S995</f>
        <v>0.33500000000000002</v>
      </c>
      <c r="F172" s="16">
        <f>'Ref. ACS-5-YR'!AB995</f>
        <v>312452</v>
      </c>
      <c r="G172" s="55">
        <f>'Ref. ACS-5-YR'!AC995</f>
        <v>0.28199999999999997</v>
      </c>
      <c r="H172" s="54"/>
      <c r="I172" s="54"/>
      <c r="J172" s="54"/>
      <c r="K172" s="54"/>
      <c r="L172" s="273"/>
    </row>
    <row r="173" spans="1:13" x14ac:dyDescent="0.3">
      <c r="A173" t="s">
        <v>1629</v>
      </c>
      <c r="L173" s="286"/>
    </row>
    <row r="174" spans="1:13" x14ac:dyDescent="0.3">
      <c r="A174" s="382" t="s">
        <v>2496</v>
      </c>
      <c r="B174" s="382"/>
      <c r="C174" s="382"/>
      <c r="D174" s="382"/>
      <c r="E174" s="382"/>
      <c r="F174" s="382"/>
      <c r="G174" s="382"/>
      <c r="H174" s="382"/>
      <c r="I174" s="382"/>
      <c r="J174" s="382"/>
      <c r="K174" s="382"/>
      <c r="L174" s="286"/>
    </row>
    <row r="175" spans="1:13" ht="14.4" customHeight="1" x14ac:dyDescent="0.3">
      <c r="A175" s="382"/>
      <c r="B175" s="382"/>
      <c r="C175" s="382"/>
      <c r="D175" s="382"/>
      <c r="E175" s="382"/>
      <c r="F175" s="382"/>
      <c r="G175" s="382"/>
      <c r="H175" s="382"/>
      <c r="I175" s="382"/>
      <c r="J175" s="382"/>
      <c r="K175" s="382"/>
      <c r="L175" s="286"/>
    </row>
    <row r="176" spans="1:13" x14ac:dyDescent="0.3">
      <c r="A176" s="382"/>
      <c r="B176" s="382"/>
      <c r="C176" s="382"/>
      <c r="D176" s="382"/>
      <c r="E176" s="382"/>
      <c r="F176" s="382"/>
      <c r="G176" s="382"/>
      <c r="H176" s="382"/>
      <c r="I176" s="382"/>
      <c r="J176" s="382"/>
      <c r="K176" s="382"/>
      <c r="L176" s="286"/>
    </row>
    <row r="177" spans="1:13" x14ac:dyDescent="0.3">
      <c r="A177" s="382"/>
      <c r="B177" s="382"/>
      <c r="C177" s="382"/>
      <c r="D177" s="382"/>
      <c r="E177" s="382"/>
      <c r="F177" s="382"/>
      <c r="G177" s="382"/>
      <c r="H177" s="382"/>
      <c r="I177" s="382"/>
      <c r="J177" s="382"/>
      <c r="K177" s="382"/>
      <c r="L177" s="286"/>
    </row>
    <row r="178" spans="1:13" x14ac:dyDescent="0.3">
      <c r="A178" s="382"/>
      <c r="B178" s="382"/>
      <c r="C178" s="382"/>
      <c r="D178" s="382"/>
      <c r="E178" s="382"/>
      <c r="F178" s="382"/>
      <c r="G178" s="382"/>
      <c r="H178" s="382"/>
      <c r="I178" s="382"/>
      <c r="J178" s="382"/>
      <c r="K178" s="382"/>
      <c r="L178" s="286"/>
      <c r="M178" s="42" t="str">
        <f>A173</f>
        <v>Source: U.S. Census Bureau, ACS 16-20 (5-year Estimates), Table B25004</v>
      </c>
    </row>
    <row r="179" spans="1:13" ht="14.4" customHeight="1" x14ac:dyDescent="0.3">
      <c r="A179" s="382"/>
      <c r="B179" s="382"/>
      <c r="C179" s="382"/>
      <c r="D179" s="382"/>
      <c r="E179" s="382"/>
      <c r="F179" s="382"/>
      <c r="G179" s="382"/>
      <c r="H179" s="382"/>
      <c r="I179" s="382"/>
      <c r="J179" s="382"/>
      <c r="K179" s="382"/>
      <c r="L179" s="286"/>
    </row>
    <row r="180" spans="1:13" x14ac:dyDescent="0.3">
      <c r="A180" s="382"/>
      <c r="B180" s="382"/>
      <c r="C180" s="382"/>
      <c r="D180" s="382"/>
      <c r="E180" s="382"/>
      <c r="F180" s="382"/>
      <c r="G180" s="382"/>
      <c r="H180" s="382"/>
      <c r="I180" s="382"/>
      <c r="J180" s="382"/>
      <c r="K180" s="382"/>
      <c r="L180" s="286"/>
    </row>
    <row r="181" spans="1:13" x14ac:dyDescent="0.3">
      <c r="A181" s="382"/>
      <c r="B181" s="382"/>
      <c r="C181" s="382"/>
      <c r="D181" s="382"/>
      <c r="E181" s="382"/>
      <c r="F181" s="382"/>
      <c r="G181" s="382"/>
      <c r="H181" s="382"/>
      <c r="I181" s="382"/>
      <c r="J181" s="382"/>
      <c r="K181" s="382"/>
      <c r="L181" s="286"/>
    </row>
    <row r="182" spans="1:13" x14ac:dyDescent="0.3">
      <c r="A182" s="292"/>
      <c r="B182" s="292"/>
      <c r="C182" s="292"/>
      <c r="D182" s="292"/>
      <c r="E182" s="292"/>
      <c r="F182" s="292"/>
      <c r="G182" s="292"/>
      <c r="H182" s="292"/>
      <c r="I182" s="292"/>
      <c r="J182" s="292"/>
      <c r="K182" s="292"/>
      <c r="L182" s="286"/>
    </row>
    <row r="183" spans="1:13" x14ac:dyDescent="0.3">
      <c r="M183"/>
    </row>
    <row r="184" spans="1:13" x14ac:dyDescent="0.3">
      <c r="A184" s="1" t="s">
        <v>1630</v>
      </c>
      <c r="C184" s="114" t="s">
        <v>197</v>
      </c>
      <c r="D184" s="114"/>
      <c r="E184" s="114" t="s">
        <v>197</v>
      </c>
      <c r="F184" s="114"/>
      <c r="G184" s="114" t="s">
        <v>197</v>
      </c>
      <c r="M184" s="61" t="s">
        <v>2519</v>
      </c>
    </row>
    <row r="185" spans="1:13" ht="28.2" customHeight="1" x14ac:dyDescent="0.3">
      <c r="A185" s="80"/>
      <c r="B185" s="60" t="str">
        <f>B3</f>
        <v>City of Mendota</v>
      </c>
      <c r="C185" s="60" t="str">
        <f>B3</f>
        <v>City of Mendota</v>
      </c>
      <c r="D185" s="60" t="str">
        <f>B4</f>
        <v>Fresno County</v>
      </c>
      <c r="E185" s="60" t="str">
        <f>B4</f>
        <v>Fresno County</v>
      </c>
      <c r="F185" s="60" t="s">
        <v>191</v>
      </c>
      <c r="G185" s="60" t="s">
        <v>191</v>
      </c>
      <c r="H185" s="58"/>
      <c r="I185" s="58"/>
      <c r="J185" s="58"/>
      <c r="K185" s="58"/>
      <c r="L185" s="274"/>
    </row>
    <row r="186" spans="1:13" x14ac:dyDescent="0.3">
      <c r="A186" s="13" t="s">
        <v>192</v>
      </c>
      <c r="B186" s="16">
        <f>'Ref. ACS-5-YR'!H1049</f>
        <v>2838</v>
      </c>
      <c r="C186" s="55"/>
      <c r="D186" s="16">
        <f>'Ref. ACS-5-YR'!R1049</f>
        <v>310097</v>
      </c>
      <c r="E186" s="55"/>
      <c r="F186" s="16">
        <f>'Ref. ACS-5-YR'!AB1049</f>
        <v>13103114</v>
      </c>
      <c r="G186" s="55"/>
      <c r="H186" s="54"/>
      <c r="I186" s="54"/>
      <c r="J186" s="54"/>
      <c r="K186" s="54"/>
      <c r="L186" s="273"/>
      <c r="M186" s="84"/>
    </row>
    <row r="187" spans="1:13" x14ac:dyDescent="0.3">
      <c r="A187" s="13" t="s">
        <v>1631</v>
      </c>
      <c r="B187" s="16">
        <f>'Ref. ACS-5-YR'!H1051+'Ref. ACS-5-YR'!H1057</f>
        <v>685</v>
      </c>
      <c r="C187" s="55">
        <f>'Ref. ACS-5-YR'!I1051+'Ref. ACS-5-YR'!I1057</f>
        <v>0.24136715997181113</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73"/>
      <c r="M187" s="84"/>
    </row>
    <row r="188" spans="1:13" x14ac:dyDescent="0.3">
      <c r="A188" s="13" t="s">
        <v>1632</v>
      </c>
      <c r="B188" s="16">
        <f>'Ref. ACS-5-YR'!H1052+'Ref. ACS-5-YR'!H1058</f>
        <v>1379</v>
      </c>
      <c r="C188" s="55">
        <f>'Ref. ACS-5-YR'!I1052+'Ref. ACS-5-YR'!I1058</f>
        <v>0.48590556730091616</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73"/>
      <c r="M188" s="84"/>
    </row>
    <row r="189" spans="1:13" x14ac:dyDescent="0.3">
      <c r="A189" s="13" t="s">
        <v>1633</v>
      </c>
      <c r="B189" s="16">
        <f>'Ref. ACS-5-YR'!H1053+'Ref. ACS-5-YR'!H1059</f>
        <v>575</v>
      </c>
      <c r="C189" s="55">
        <f>'Ref. ACS-5-YR'!I1053+'Ref. ACS-5-YR'!I1059</f>
        <v>0.2026074700493305</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1634</v>
      </c>
      <c r="B190" s="16">
        <f>'Ref. ACS-5-YR'!H1054+'Ref. ACS-5-YR'!H1060</f>
        <v>114</v>
      </c>
      <c r="C190" s="55">
        <f>'Ref. ACS-5-YR'!I1054+'Ref. ACS-5-YR'!I1060</f>
        <v>4.0169133192389003E-2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1635</v>
      </c>
      <c r="B191" s="16">
        <f>'Ref. ACS-5-YR'!H1055+'Ref. ACS-5-YR'!H1061</f>
        <v>85</v>
      </c>
      <c r="C191" s="55">
        <f>'Ref. ACS-5-YR'!I1055+'Ref. ACS-5-YR'!I1061</f>
        <v>2.9950669485553208E-2</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s="205" t="s">
        <v>2455</v>
      </c>
      <c r="B192" s="85"/>
      <c r="C192" s="85"/>
      <c r="D192" s="85"/>
      <c r="E192" s="85"/>
      <c r="F192" s="85"/>
      <c r="G192" s="85"/>
      <c r="H192" s="85"/>
      <c r="I192" s="85"/>
      <c r="J192" s="85"/>
      <c r="K192" s="85"/>
      <c r="L192" s="272"/>
      <c r="M192" s="84"/>
    </row>
    <row r="193" spans="1:13" x14ac:dyDescent="0.3">
      <c r="B193" s="85"/>
      <c r="C193" s="121"/>
      <c r="D193" s="85"/>
      <c r="E193" s="85"/>
      <c r="F193" s="85"/>
      <c r="G193" s="85"/>
      <c r="H193" s="85"/>
      <c r="I193" s="85"/>
      <c r="J193" s="85"/>
      <c r="K193" s="85"/>
      <c r="L193" s="270"/>
      <c r="M193" s="84"/>
    </row>
    <row r="194" spans="1:13" x14ac:dyDescent="0.3">
      <c r="B194" s="85"/>
      <c r="C194" s="85"/>
      <c r="D194" s="85"/>
      <c r="E194" s="85"/>
      <c r="F194" s="85"/>
      <c r="G194" s="85"/>
      <c r="H194" s="85"/>
      <c r="I194" s="85"/>
      <c r="J194" s="85"/>
      <c r="K194" s="85"/>
      <c r="L194" s="270"/>
      <c r="M194" s="84"/>
    </row>
    <row r="195" spans="1:13" x14ac:dyDescent="0.3">
      <c r="B195" s="85"/>
      <c r="C195" s="85"/>
      <c r="D195" s="85"/>
      <c r="E195" s="85"/>
      <c r="F195" s="85"/>
      <c r="G195" s="85"/>
      <c r="H195" s="85"/>
      <c r="I195" s="85"/>
      <c r="J195" s="85"/>
      <c r="K195" s="85"/>
      <c r="L195" s="273"/>
      <c r="M195" s="84"/>
    </row>
    <row r="196" spans="1:13" x14ac:dyDescent="0.3">
      <c r="B196" s="85"/>
      <c r="C196" s="85"/>
      <c r="D196" s="85"/>
      <c r="E196" s="85"/>
      <c r="F196" s="85"/>
      <c r="G196" s="85"/>
      <c r="H196" s="85"/>
      <c r="I196" s="85"/>
      <c r="J196" s="85"/>
      <c r="K196" s="85"/>
      <c r="L196" s="270"/>
      <c r="M196" s="84" t="str">
        <f>A214</f>
        <v>Source: U.S. Census Bureau, ACS 06-10, 11-15, 16-20 (5-year Estimates), Table B25014</v>
      </c>
    </row>
    <row r="197" spans="1:13" ht="43.2" x14ac:dyDescent="0.3">
      <c r="B197" s="85"/>
      <c r="C197" s="85"/>
      <c r="D197" s="85"/>
      <c r="E197" s="85"/>
      <c r="F197" s="85"/>
      <c r="G197" s="85"/>
      <c r="H197" s="85"/>
      <c r="I197" s="85"/>
      <c r="J197" s="85"/>
      <c r="K197" s="85"/>
      <c r="L197" s="273"/>
      <c r="M197" s="84" t="s">
        <v>2520</v>
      </c>
    </row>
    <row r="198" spans="1:13" x14ac:dyDescent="0.3">
      <c r="B198" s="85"/>
      <c r="C198" s="85"/>
      <c r="D198" s="85"/>
      <c r="E198" s="85"/>
      <c r="F198" s="85"/>
      <c r="G198" s="85"/>
      <c r="H198" s="85"/>
      <c r="I198" s="85"/>
      <c r="J198" s="85"/>
      <c r="K198" s="85"/>
      <c r="L198" s="273"/>
      <c r="M198" s="96"/>
    </row>
    <row r="199" spans="1:13" x14ac:dyDescent="0.3">
      <c r="A199" s="1" t="s">
        <v>1636</v>
      </c>
      <c r="C199" s="114" t="s">
        <v>197</v>
      </c>
      <c r="D199" s="114"/>
      <c r="E199" s="114" t="s">
        <v>197</v>
      </c>
      <c r="F199" s="114"/>
      <c r="G199" s="114" t="s">
        <v>197</v>
      </c>
      <c r="H199" s="85"/>
      <c r="I199" s="85"/>
      <c r="J199" s="85"/>
      <c r="K199" s="85"/>
      <c r="L199" s="273"/>
      <c r="M199" s="61" t="s">
        <v>2528</v>
      </c>
    </row>
    <row r="200" spans="1:13" x14ac:dyDescent="0.3">
      <c r="A200" s="80"/>
      <c r="B200" s="51">
        <v>2010</v>
      </c>
      <c r="C200" s="60">
        <v>2010</v>
      </c>
      <c r="D200" s="60">
        <v>2015</v>
      </c>
      <c r="E200" s="60">
        <v>2015</v>
      </c>
      <c r="F200" s="60">
        <v>2020</v>
      </c>
      <c r="G200" s="60">
        <v>2020</v>
      </c>
      <c r="H200" s="85"/>
      <c r="I200" s="85"/>
      <c r="J200" s="85"/>
      <c r="K200" s="85"/>
      <c r="L200" s="273"/>
      <c r="M200" s="96"/>
    </row>
    <row r="201" spans="1:13" x14ac:dyDescent="0.3">
      <c r="A201" s="13" t="s">
        <v>192</v>
      </c>
      <c r="B201" s="16">
        <f>'Ref. ACS-5-YR'!B1049</f>
        <v>2574</v>
      </c>
      <c r="C201" s="55"/>
      <c r="D201" s="16">
        <f>'Ref. ACS-5-YR'!E1049</f>
        <v>2913</v>
      </c>
      <c r="E201" s="55"/>
      <c r="F201" s="16">
        <f>'Ref. ACS-5-YR'!H1049</f>
        <v>2838</v>
      </c>
      <c r="G201" s="55"/>
      <c r="H201" s="85"/>
      <c r="I201" s="85"/>
      <c r="J201" s="85"/>
      <c r="K201" s="85"/>
      <c r="L201" s="273"/>
      <c r="M201" s="96"/>
    </row>
    <row r="202" spans="1:13" x14ac:dyDescent="0.3">
      <c r="A202" s="13" t="s">
        <v>1606</v>
      </c>
      <c r="B202" s="16">
        <f>'Ref. ACS-5-YR'!B1050</f>
        <v>1166</v>
      </c>
      <c r="C202" s="55">
        <f>'Ref. ACS-5-YR'!C1050</f>
        <v>0.45299145299145299</v>
      </c>
      <c r="D202" s="16">
        <f>'Ref. ACS-5-YR'!E1050</f>
        <v>1083</v>
      </c>
      <c r="E202" s="55">
        <f>'Ref. ACS-5-YR'!F1050</f>
        <v>0.37178166838311022</v>
      </c>
      <c r="F202" s="16">
        <f>'Ref. ACS-5-YR'!H1050</f>
        <v>1347</v>
      </c>
      <c r="G202" s="55">
        <f>'Ref. ACS-5-YR'!I1050</f>
        <v>0.47463002114164904</v>
      </c>
      <c r="H202" s="85"/>
      <c r="I202" s="85"/>
      <c r="J202" s="85"/>
      <c r="K202" s="85"/>
      <c r="L202" s="273"/>
      <c r="M202" s="96"/>
    </row>
    <row r="203" spans="1:13" x14ac:dyDescent="0.3">
      <c r="A203" s="13" t="s">
        <v>1637</v>
      </c>
      <c r="B203" s="16">
        <f>'Ref. ACS-5-YR'!B1051</f>
        <v>407</v>
      </c>
      <c r="C203" s="55">
        <f>B203/$B$202</f>
        <v>0.34905660377358488</v>
      </c>
      <c r="D203" s="16">
        <f>'Ref. ACS-5-YR'!E1051</f>
        <v>462</v>
      </c>
      <c r="E203" s="55">
        <f>D203/$D$202</f>
        <v>0.4265927977839335</v>
      </c>
      <c r="F203" s="16">
        <f>'Ref. ACS-5-YR'!H1051</f>
        <v>279</v>
      </c>
      <c r="G203" s="55">
        <f>F203/$F$202</f>
        <v>0.20712694877505569</v>
      </c>
      <c r="H203" s="85"/>
      <c r="I203" s="85"/>
      <c r="J203" s="85"/>
      <c r="K203" s="85"/>
      <c r="L203" s="273"/>
      <c r="M203" s="96"/>
    </row>
    <row r="204" spans="1:13" x14ac:dyDescent="0.3">
      <c r="A204" s="13" t="s">
        <v>1638</v>
      </c>
      <c r="B204" s="16">
        <f>'Ref. ACS-5-YR'!B1052</f>
        <v>517</v>
      </c>
      <c r="C204" s="55">
        <f t="shared" ref="C204:C207" si="0">B204/$B$202</f>
        <v>0.44339622641509435</v>
      </c>
      <c r="D204" s="16">
        <f>'Ref. ACS-5-YR'!E1052</f>
        <v>523</v>
      </c>
      <c r="E204" s="55">
        <f t="shared" ref="E204:E207" si="1">D204/$D$202</f>
        <v>0.48291782086795937</v>
      </c>
      <c r="F204" s="16">
        <f>'Ref. ACS-5-YR'!H1052</f>
        <v>753</v>
      </c>
      <c r="G204" s="55">
        <f t="shared" ref="G204:G207" si="2">F204/$F$202</f>
        <v>0.55902004454342979</v>
      </c>
      <c r="H204" s="85"/>
      <c r="I204" s="85"/>
      <c r="J204" s="85"/>
      <c r="K204" s="85"/>
      <c r="L204" s="273"/>
      <c r="M204" s="96"/>
    </row>
    <row r="205" spans="1:13" x14ac:dyDescent="0.3">
      <c r="A205" s="13" t="s">
        <v>1639</v>
      </c>
      <c r="B205" s="16">
        <f>'Ref. ACS-5-YR'!B1053</f>
        <v>186</v>
      </c>
      <c r="C205" s="55">
        <f t="shared" si="0"/>
        <v>0.15951972555746141</v>
      </c>
      <c r="D205" s="16">
        <f>'Ref. ACS-5-YR'!E1053</f>
        <v>83</v>
      </c>
      <c r="E205" s="55">
        <f t="shared" si="1"/>
        <v>7.663896583564174E-2</v>
      </c>
      <c r="F205" s="16">
        <f>'Ref. ACS-5-YR'!H1053</f>
        <v>314</v>
      </c>
      <c r="G205" s="55">
        <f t="shared" si="2"/>
        <v>0.23311061618411286</v>
      </c>
      <c r="H205" s="85"/>
      <c r="I205" s="85"/>
      <c r="J205" s="85"/>
      <c r="K205" s="85"/>
      <c r="L205" s="273"/>
      <c r="M205" s="96"/>
    </row>
    <row r="206" spans="1:13" x14ac:dyDescent="0.3">
      <c r="A206" s="13" t="s">
        <v>1640</v>
      </c>
      <c r="B206" s="16">
        <f>'Ref. ACS-5-YR'!B1054</f>
        <v>56</v>
      </c>
      <c r="C206" s="55">
        <f t="shared" si="0"/>
        <v>4.8027444253859346E-2</v>
      </c>
      <c r="D206" s="16">
        <f>'Ref. ACS-5-YR'!E1054</f>
        <v>7</v>
      </c>
      <c r="E206" s="55">
        <f t="shared" si="1"/>
        <v>6.4635272391505077E-3</v>
      </c>
      <c r="F206" s="16">
        <f>'Ref. ACS-5-YR'!H1054</f>
        <v>1</v>
      </c>
      <c r="G206" s="55">
        <f t="shared" si="2"/>
        <v>7.4239049740163323E-4</v>
      </c>
      <c r="H206" s="85"/>
      <c r="I206" s="85"/>
      <c r="J206" s="85"/>
      <c r="K206" s="85"/>
      <c r="L206" s="273"/>
      <c r="M206" s="96"/>
    </row>
    <row r="207" spans="1:13" x14ac:dyDescent="0.3">
      <c r="A207" s="13" t="s">
        <v>1641</v>
      </c>
      <c r="B207" s="16">
        <f>'Ref. ACS-5-YR'!B1055</f>
        <v>0</v>
      </c>
      <c r="C207" s="55">
        <f t="shared" si="0"/>
        <v>0</v>
      </c>
      <c r="D207" s="16">
        <f>'Ref. ACS-5-YR'!E1055</f>
        <v>8</v>
      </c>
      <c r="E207" s="55">
        <f t="shared" si="1"/>
        <v>7.3868882733148658E-3</v>
      </c>
      <c r="F207" s="16">
        <f>'Ref. ACS-5-YR'!H1055</f>
        <v>0</v>
      </c>
      <c r="G207" s="55">
        <f t="shared" si="2"/>
        <v>0</v>
      </c>
      <c r="H207" s="85"/>
      <c r="I207" s="85"/>
      <c r="J207" s="85"/>
      <c r="K207" s="85"/>
      <c r="L207" s="273"/>
      <c r="M207" s="96"/>
    </row>
    <row r="208" spans="1:13" x14ac:dyDescent="0.3">
      <c r="A208" s="13" t="s">
        <v>1609</v>
      </c>
      <c r="B208" s="16">
        <f>'Ref. ACS-5-YR'!B1056</f>
        <v>1408</v>
      </c>
      <c r="C208" s="55">
        <f>'Ref. ACS-5-YR'!C1056</f>
        <v>0.54700854700854706</v>
      </c>
      <c r="D208" s="16">
        <f>'Ref. ACS-5-YR'!E1056</f>
        <v>1830</v>
      </c>
      <c r="E208" s="55">
        <f>'Ref. ACS-5-YR'!F1056</f>
        <v>0.62821833161688978</v>
      </c>
      <c r="F208" s="16">
        <f>'Ref. ACS-5-YR'!H1056</f>
        <v>1491</v>
      </c>
      <c r="G208" s="55">
        <f>'Ref. ACS-5-YR'!I1056</f>
        <v>0.52536997885835091</v>
      </c>
      <c r="H208" s="85"/>
      <c r="I208" s="85"/>
      <c r="J208" s="85"/>
      <c r="K208" s="85"/>
      <c r="L208" s="273"/>
      <c r="M208" s="96"/>
    </row>
    <row r="209" spans="1:13" x14ac:dyDescent="0.3">
      <c r="A209" s="13" t="s">
        <v>1642</v>
      </c>
      <c r="B209" s="16">
        <f>'Ref. ACS-5-YR'!B1057</f>
        <v>347</v>
      </c>
      <c r="C209" s="55">
        <f>B209/$B$202</f>
        <v>0.29759862778730706</v>
      </c>
      <c r="D209" s="16">
        <f>'Ref. ACS-5-YR'!E1057</f>
        <v>385</v>
      </c>
      <c r="E209" s="55">
        <f>D209/$D$208</f>
        <v>0.2103825136612022</v>
      </c>
      <c r="F209" s="16">
        <f>'Ref. ACS-5-YR'!H1057</f>
        <v>406</v>
      </c>
      <c r="G209" s="55">
        <f>F209/$F$208</f>
        <v>0.27230046948356806</v>
      </c>
      <c r="H209" s="85"/>
      <c r="I209" s="85"/>
      <c r="J209" s="85"/>
      <c r="K209" s="85"/>
      <c r="L209" s="273"/>
      <c r="M209" s="96"/>
    </row>
    <row r="210" spans="1:13" x14ac:dyDescent="0.3">
      <c r="A210" s="13" t="s">
        <v>1643</v>
      </c>
      <c r="B210" s="16">
        <f>'Ref. ACS-5-YR'!B1058</f>
        <v>600</v>
      </c>
      <c r="C210" s="55">
        <f t="shared" ref="C210:C213" si="3">B210/$B$202</f>
        <v>0.51457975986277871</v>
      </c>
      <c r="D210" s="16">
        <f>'Ref. ACS-5-YR'!E1058</f>
        <v>994</v>
      </c>
      <c r="E210" s="55">
        <f t="shared" ref="E210:E213" si="4">D210/$D$208</f>
        <v>0.54316939890710381</v>
      </c>
      <c r="F210" s="16">
        <f>'Ref. ACS-5-YR'!H1058</f>
        <v>626</v>
      </c>
      <c r="G210" s="55">
        <f t="shared" ref="G210:G213" si="5">F210/$F$208</f>
        <v>0.4198524480214621</v>
      </c>
      <c r="H210" s="85"/>
      <c r="I210" s="85"/>
      <c r="J210" s="85"/>
      <c r="K210" s="85"/>
      <c r="L210" s="273"/>
      <c r="M210" s="96"/>
    </row>
    <row r="211" spans="1:13" x14ac:dyDescent="0.3">
      <c r="A211" s="13" t="s">
        <v>1644</v>
      </c>
      <c r="B211" s="16">
        <f>'Ref. ACS-5-YR'!B1059</f>
        <v>347</v>
      </c>
      <c r="C211" s="55">
        <f t="shared" si="3"/>
        <v>0.29759862778730706</v>
      </c>
      <c r="D211" s="16">
        <f>'Ref. ACS-5-YR'!E1059</f>
        <v>290</v>
      </c>
      <c r="E211" s="55">
        <f t="shared" si="4"/>
        <v>0.15846994535519127</v>
      </c>
      <c r="F211" s="16">
        <f>'Ref. ACS-5-YR'!H1059</f>
        <v>261</v>
      </c>
      <c r="G211" s="55">
        <f t="shared" si="5"/>
        <v>0.1750503018108652</v>
      </c>
      <c r="H211" s="85"/>
      <c r="I211" s="85"/>
      <c r="J211" s="85"/>
      <c r="K211" s="85"/>
      <c r="L211" s="273"/>
      <c r="M211" s="96"/>
    </row>
    <row r="212" spans="1:13" x14ac:dyDescent="0.3">
      <c r="A212" s="13" t="s">
        <v>1645</v>
      </c>
      <c r="B212" s="16">
        <f>'Ref. ACS-5-YR'!B1060</f>
        <v>52</v>
      </c>
      <c r="C212" s="55">
        <f t="shared" si="3"/>
        <v>4.4596912521440824E-2</v>
      </c>
      <c r="D212" s="16">
        <f>'Ref. ACS-5-YR'!E1060</f>
        <v>93</v>
      </c>
      <c r="E212" s="55">
        <f t="shared" si="4"/>
        <v>5.0819672131147541E-2</v>
      </c>
      <c r="F212" s="16">
        <f>'Ref. ACS-5-YR'!H1060</f>
        <v>113</v>
      </c>
      <c r="G212" s="55">
        <f t="shared" si="5"/>
        <v>7.5788061703554663E-2</v>
      </c>
      <c r="H212" s="85"/>
      <c r="I212" s="85"/>
      <c r="J212" s="85"/>
      <c r="K212" s="85"/>
      <c r="M212" s="84"/>
    </row>
    <row r="213" spans="1:13" x14ac:dyDescent="0.3">
      <c r="A213" s="13" t="s">
        <v>1646</v>
      </c>
      <c r="B213" s="16">
        <f>'Ref. ACS-5-YR'!B1061</f>
        <v>62</v>
      </c>
      <c r="C213" s="55">
        <f t="shared" si="3"/>
        <v>5.3173241852487133E-2</v>
      </c>
      <c r="D213" s="16">
        <f>'Ref. ACS-5-YR'!E1061</f>
        <v>68</v>
      </c>
      <c r="E213" s="55">
        <f t="shared" si="4"/>
        <v>3.7158469945355189E-2</v>
      </c>
      <c r="F213" s="16">
        <f>'Ref. ACS-5-YR'!H1061</f>
        <v>85</v>
      </c>
      <c r="G213" s="55">
        <f t="shared" si="5"/>
        <v>5.7008718980549968E-2</v>
      </c>
      <c r="H213" s="85"/>
    </row>
    <row r="214" spans="1:13" x14ac:dyDescent="0.3">
      <c r="A214" t="s">
        <v>1647</v>
      </c>
      <c r="M214" s="42" t="str">
        <f>A214</f>
        <v>Source: U.S. Census Bureau, ACS 06-10, 11-15, 16-20 (5-year Estimates), Table B25014</v>
      </c>
    </row>
    <row r="215" spans="1:13" ht="43.2" x14ac:dyDescent="0.3">
      <c r="M215" s="84" t="s">
        <v>2520</v>
      </c>
    </row>
    <row r="217" spans="1:13" x14ac:dyDescent="0.3">
      <c r="A217" s="1" t="s">
        <v>1648</v>
      </c>
      <c r="M217" s="61" t="s">
        <v>1649</v>
      </c>
    </row>
    <row r="218" spans="1:13" ht="28.95" customHeight="1" x14ac:dyDescent="0.3">
      <c r="A218" s="48" t="s">
        <v>190</v>
      </c>
      <c r="B218" s="60" t="str">
        <f>B3</f>
        <v>City of Mendota</v>
      </c>
      <c r="C218" s="60" t="s">
        <v>197</v>
      </c>
      <c r="D218" s="60" t="str">
        <f>B4</f>
        <v>Fresno County</v>
      </c>
      <c r="E218" s="60" t="s">
        <v>197</v>
      </c>
      <c r="F218" s="60" t="s">
        <v>191</v>
      </c>
      <c r="G218" s="60" t="s">
        <v>197</v>
      </c>
      <c r="H218" s="58"/>
      <c r="I218" s="58"/>
      <c r="J218" s="58"/>
      <c r="K218" s="58"/>
      <c r="M218" s="37"/>
    </row>
    <row r="219" spans="1:13" x14ac:dyDescent="0.3">
      <c r="A219" s="7" t="s">
        <v>1563</v>
      </c>
      <c r="B219" s="16">
        <f>'Ref. ACS-5-YR'!H1145</f>
        <v>2838</v>
      </c>
      <c r="C219" s="55"/>
      <c r="D219" s="16">
        <f>'Ref. ACS-5-YR'!R1145</f>
        <v>310097</v>
      </c>
      <c r="E219" s="55"/>
      <c r="F219" s="16">
        <f>'Ref. ACS-5-YR'!AB1145</f>
        <v>13103114</v>
      </c>
      <c r="G219" s="55"/>
      <c r="H219" s="54"/>
      <c r="I219" s="54"/>
      <c r="J219" s="54"/>
      <c r="K219" s="54"/>
    </row>
    <row r="220" spans="1:13" x14ac:dyDescent="0.3">
      <c r="A220" s="13" t="s">
        <v>1399</v>
      </c>
      <c r="B220" s="16">
        <f>'Ref. ACS-5-YR'!H1146</f>
        <v>1347</v>
      </c>
      <c r="C220" s="55">
        <f>'Ref. ACS-5-YR'!I1146</f>
        <v>0.47463002114164904</v>
      </c>
      <c r="D220" s="16">
        <f>'Ref. ACS-5-YR'!R1146</f>
        <v>166420</v>
      </c>
      <c r="E220" s="55">
        <f>'Ref. ACS-5-YR'!S1146</f>
        <v>0.53700000000000003</v>
      </c>
      <c r="F220" s="16">
        <f>'Ref. ACS-5-YR'!AB1146</f>
        <v>7241318</v>
      </c>
      <c r="G220" s="55">
        <f>'Ref. ACS-5-YR'!AC1146</f>
        <v>0.55300000000000005</v>
      </c>
      <c r="H220" s="54"/>
      <c r="I220" s="54"/>
      <c r="J220" s="54"/>
      <c r="K220" s="54"/>
      <c r="L220" s="274"/>
    </row>
    <row r="221" spans="1:13" x14ac:dyDescent="0.3">
      <c r="A221" s="13" t="s">
        <v>1403</v>
      </c>
      <c r="B221" s="16">
        <f>'Ref. ACS-5-YR'!H1153</f>
        <v>1491</v>
      </c>
      <c r="C221" s="55">
        <f>'Ref. ACS-5-YR'!I1153</f>
        <v>0.52536997885835091</v>
      </c>
      <c r="D221" s="16">
        <f>'Ref. ACS-5-YR'!R1153</f>
        <v>143677</v>
      </c>
      <c r="E221" s="55">
        <f>'Ref. ACS-5-YR'!S1153</f>
        <v>0.46300000000000002</v>
      </c>
      <c r="F221" s="16">
        <f>'Ref. ACS-5-YR'!AB1153</f>
        <v>5861796</v>
      </c>
      <c r="G221" s="55">
        <f>'Ref. ACS-5-YR'!AC1153</f>
        <v>0.44700000000000001</v>
      </c>
      <c r="H221" s="54"/>
      <c r="I221" s="54"/>
      <c r="J221" s="54"/>
      <c r="K221" s="54"/>
      <c r="L221" s="273"/>
    </row>
    <row r="222" spans="1:13" x14ac:dyDescent="0.3">
      <c r="A222" t="s">
        <v>1650</v>
      </c>
      <c r="L222" s="273"/>
    </row>
    <row r="223" spans="1:13" x14ac:dyDescent="0.3">
      <c r="L223" s="273"/>
    </row>
    <row r="224" spans="1:13" x14ac:dyDescent="0.3">
      <c r="A224" s="1" t="s">
        <v>1651</v>
      </c>
      <c r="L224" s="273"/>
    </row>
    <row r="225" spans="1:13" x14ac:dyDescent="0.3">
      <c r="A225" s="80"/>
      <c r="B225" s="90" t="s">
        <v>1652</v>
      </c>
      <c r="C225" s="90" t="s">
        <v>1653</v>
      </c>
      <c r="D225" s="90" t="s">
        <v>1654</v>
      </c>
      <c r="E225" s="90" t="s">
        <v>1655</v>
      </c>
      <c r="F225" s="90">
        <v>2020</v>
      </c>
      <c r="H225" s="52"/>
      <c r="I225" s="52"/>
      <c r="J225" s="52"/>
      <c r="K225" s="52"/>
      <c r="L225" s="273"/>
    </row>
    <row r="226" spans="1:13" x14ac:dyDescent="0.3">
      <c r="A226" s="7" t="s">
        <v>1563</v>
      </c>
      <c r="B226" s="16">
        <f>B227+B229</f>
        <v>2329</v>
      </c>
      <c r="C226" s="16">
        <f>C227+C229</f>
        <v>1683</v>
      </c>
      <c r="D226" s="16">
        <f>D227+D229</f>
        <v>1825</v>
      </c>
      <c r="E226" s="16">
        <f>E227+E229</f>
        <v>2424</v>
      </c>
      <c r="F226" s="16">
        <f>'Ref. ACS-5-YR'!H1145</f>
        <v>2838</v>
      </c>
      <c r="H226" s="2"/>
      <c r="I226" s="2"/>
      <c r="J226" s="2"/>
      <c r="K226" s="2"/>
      <c r="L226" s="273"/>
    </row>
    <row r="227" spans="1:13" x14ac:dyDescent="0.3">
      <c r="A227" s="13" t="s">
        <v>1399</v>
      </c>
      <c r="B227" s="16">
        <f>'Ref. DC-1980'!B22</f>
        <v>967</v>
      </c>
      <c r="C227" s="16">
        <f>'Ref. DC-1990'!B15</f>
        <v>777</v>
      </c>
      <c r="D227" s="16">
        <f>'Ref. DC-2000'!B44</f>
        <v>818</v>
      </c>
      <c r="E227" s="16">
        <f>'Ref. DC-2010'!B52+'Ref. DC-2010'!B53</f>
        <v>1056</v>
      </c>
      <c r="F227" s="16">
        <f>'Ref. ACS-5-YR'!H1146</f>
        <v>1347</v>
      </c>
      <c r="H227" s="2"/>
      <c r="I227" s="2"/>
      <c r="J227" s="2"/>
      <c r="K227" s="2"/>
      <c r="L227" s="273"/>
    </row>
    <row r="228" spans="1:13" x14ac:dyDescent="0.3">
      <c r="A228" s="13" t="s">
        <v>1414</v>
      </c>
      <c r="B228" s="55">
        <f>B227/(B227+B229)</f>
        <v>0.41519965650493773</v>
      </c>
      <c r="C228" s="55">
        <f>C227/(C227+C229)</f>
        <v>0.46167557932263814</v>
      </c>
      <c r="D228" s="55">
        <f>D227/(D227+D229)</f>
        <v>0.4482191780821918</v>
      </c>
      <c r="E228" s="55">
        <f>E227/(E227+E229)</f>
        <v>0.43564356435643564</v>
      </c>
      <c r="F228" s="55">
        <f>F227/(F227+F229)</f>
        <v>0.47463002114164904</v>
      </c>
      <c r="H228" s="54"/>
      <c r="I228" s="54"/>
      <c r="J228" s="54"/>
      <c r="K228" s="54"/>
      <c r="L228" s="273"/>
    </row>
    <row r="229" spans="1:13" x14ac:dyDescent="0.3">
      <c r="A229" s="13" t="s">
        <v>1403</v>
      </c>
      <c r="B229" s="16">
        <f>'Ref. DC-1980'!B21</f>
        <v>1362</v>
      </c>
      <c r="C229" s="16">
        <f>'Ref. DC-1990'!B16</f>
        <v>906</v>
      </c>
      <c r="D229" s="16">
        <f>'Ref. DC-2000'!B45</f>
        <v>1007</v>
      </c>
      <c r="E229" s="16">
        <f>'Ref. DC-2010'!B54</f>
        <v>1368</v>
      </c>
      <c r="F229" s="16">
        <f>'Ref. ACS-5-YR'!H1153</f>
        <v>1491</v>
      </c>
      <c r="H229" s="2"/>
      <c r="I229" s="2"/>
      <c r="J229" s="2"/>
      <c r="K229" s="2"/>
      <c r="L229" s="273"/>
    </row>
    <row r="230" spans="1:13" x14ac:dyDescent="0.3">
      <c r="A230" s="13" t="s">
        <v>1406</v>
      </c>
      <c r="B230" s="55">
        <f>B229/(B229+B227)</f>
        <v>0.58480034349506227</v>
      </c>
      <c r="C230" s="55">
        <f>C229/(C229+C227)</f>
        <v>0.53832442067736186</v>
      </c>
      <c r="D230" s="55">
        <f>D229/(D229+D227)</f>
        <v>0.5517808219178082</v>
      </c>
      <c r="E230" s="55">
        <f>E229/(E229+E227)</f>
        <v>0.5643564356435643</v>
      </c>
      <c r="F230" s="55">
        <f>F229/(F229+F227)</f>
        <v>0.52536997885835091</v>
      </c>
      <c r="H230" s="54"/>
      <c r="I230" s="54"/>
      <c r="J230" s="54"/>
      <c r="K230" s="54"/>
      <c r="L230" s="273"/>
    </row>
    <row r="231" spans="1:13" x14ac:dyDescent="0.3">
      <c r="A231" t="s">
        <v>1656</v>
      </c>
      <c r="L231" s="273"/>
    </row>
    <row r="232" spans="1:13" ht="28.8" x14ac:dyDescent="0.3">
      <c r="L232" s="273"/>
      <c r="M232" s="42" t="str">
        <f>A231</f>
        <v>Source: U.S. Census Bureau, Census 1980(SF1), 1990(SF1), 2000(SF1); ACS 16-20 (5-year Estimates), Table B25042</v>
      </c>
    </row>
    <row r="233" spans="1:13" ht="57.6" x14ac:dyDescent="0.3">
      <c r="L233" s="273"/>
      <c r="M233" s="84" t="s">
        <v>2522</v>
      </c>
    </row>
    <row r="234" spans="1:13" x14ac:dyDescent="0.3">
      <c r="L234" s="273"/>
      <c r="M234" s="97"/>
    </row>
    <row r="235" spans="1:13" x14ac:dyDescent="0.3">
      <c r="A235" s="1" t="s">
        <v>1657</v>
      </c>
      <c r="C235" s="114" t="s">
        <v>197</v>
      </c>
      <c r="D235" s="114"/>
      <c r="E235" s="114" t="s">
        <v>197</v>
      </c>
      <c r="F235" s="114"/>
      <c r="G235" s="114" t="s">
        <v>197</v>
      </c>
      <c r="L235" s="273"/>
      <c r="M235" s="61" t="s">
        <v>1658</v>
      </c>
    </row>
    <row r="236" spans="1:13" ht="28.95" customHeight="1" x14ac:dyDescent="0.3">
      <c r="A236" s="80"/>
      <c r="B236" s="60" t="str">
        <f>B3</f>
        <v>City of Mendota</v>
      </c>
      <c r="C236" s="60" t="str">
        <f>B3</f>
        <v>City of Mendota</v>
      </c>
      <c r="D236" s="60" t="str">
        <f>B4</f>
        <v>Fresno County</v>
      </c>
      <c r="E236" s="60" t="str">
        <f>B4</f>
        <v>Fresno County</v>
      </c>
      <c r="F236" s="60" t="s">
        <v>191</v>
      </c>
      <c r="G236" s="60" t="s">
        <v>191</v>
      </c>
      <c r="H236" s="58"/>
      <c r="I236" s="58"/>
      <c r="J236" s="58"/>
      <c r="K236" s="58"/>
      <c r="L236" s="273"/>
    </row>
    <row r="237" spans="1:13" x14ac:dyDescent="0.3">
      <c r="A237" s="13" t="s">
        <v>198</v>
      </c>
      <c r="B237" s="16">
        <f>'Ref. ACS-5-YR'!H1145</f>
        <v>2838</v>
      </c>
      <c r="C237" s="55"/>
      <c r="D237" s="16">
        <f>'Ref. ACS-5-YR'!R1145</f>
        <v>310097</v>
      </c>
      <c r="E237" s="55"/>
      <c r="F237" s="16">
        <f>'Ref. ACS-5-YR'!AB1145</f>
        <v>13103114</v>
      </c>
      <c r="G237" s="55"/>
      <c r="H237" s="54"/>
      <c r="I237" s="54"/>
      <c r="J237" s="54"/>
      <c r="K237" s="54"/>
      <c r="L237" s="273"/>
    </row>
    <row r="238" spans="1:13" x14ac:dyDescent="0.3">
      <c r="A238" s="7" t="s">
        <v>1659</v>
      </c>
      <c r="B238" s="118">
        <f t="shared" ref="B238:G243" si="6">B245+B252</f>
        <v>153</v>
      </c>
      <c r="C238" s="119">
        <f t="shared" si="6"/>
        <v>5.3911205073995772E-2</v>
      </c>
      <c r="D238" s="118">
        <f t="shared" si="6"/>
        <v>13534</v>
      </c>
      <c r="E238" s="119">
        <f t="shared" si="6"/>
        <v>4.3000000000000003E-2</v>
      </c>
      <c r="F238" s="118">
        <f t="shared" si="6"/>
        <v>547466</v>
      </c>
      <c r="G238" s="119">
        <f t="shared" si="6"/>
        <v>4.1999999999999996E-2</v>
      </c>
      <c r="H238" s="54"/>
      <c r="I238" s="54"/>
      <c r="J238" s="54"/>
      <c r="K238" s="54"/>
      <c r="L238" s="273"/>
    </row>
    <row r="239" spans="1:13" x14ac:dyDescent="0.3">
      <c r="A239" s="7" t="s">
        <v>1660</v>
      </c>
      <c r="B239" s="118">
        <f t="shared" si="6"/>
        <v>309</v>
      </c>
      <c r="C239" s="119">
        <f t="shared" si="6"/>
        <v>0.10887949260042283</v>
      </c>
      <c r="D239" s="118">
        <f t="shared" si="6"/>
        <v>23066</v>
      </c>
      <c r="E239" s="119">
        <f t="shared" si="6"/>
        <v>7.400000000000001E-2</v>
      </c>
      <c r="F239" s="118">
        <f t="shared" si="6"/>
        <v>1686731</v>
      </c>
      <c r="G239" s="119">
        <f t="shared" si="6"/>
        <v>0.128</v>
      </c>
      <c r="H239" s="54"/>
      <c r="I239" s="54"/>
      <c r="J239" s="54"/>
      <c r="K239" s="54"/>
      <c r="L239" s="273"/>
    </row>
    <row r="240" spans="1:13" x14ac:dyDescent="0.3">
      <c r="A240" s="7" t="s">
        <v>1661</v>
      </c>
      <c r="B240" s="118">
        <f t="shared" si="6"/>
        <v>490</v>
      </c>
      <c r="C240" s="119">
        <f t="shared" si="6"/>
        <v>0.1726568005637773</v>
      </c>
      <c r="D240" s="118">
        <f t="shared" si="6"/>
        <v>74555</v>
      </c>
      <c r="E240" s="119">
        <f t="shared" si="6"/>
        <v>0.24099999999999999</v>
      </c>
      <c r="F240" s="118">
        <f t="shared" si="6"/>
        <v>3527970</v>
      </c>
      <c r="G240" s="119">
        <f t="shared" si="6"/>
        <v>0.26900000000000002</v>
      </c>
      <c r="H240" s="54"/>
      <c r="I240" s="54"/>
      <c r="J240" s="54"/>
      <c r="K240" s="54"/>
      <c r="L240" s="273"/>
    </row>
    <row r="241" spans="1:12" x14ac:dyDescent="0.3">
      <c r="A241" s="7" t="s">
        <v>1662</v>
      </c>
      <c r="B241" s="118">
        <f t="shared" si="6"/>
        <v>1272</v>
      </c>
      <c r="C241" s="119">
        <f t="shared" si="6"/>
        <v>0.44820295983086678</v>
      </c>
      <c r="D241" s="118">
        <f t="shared" si="6"/>
        <v>133439</v>
      </c>
      <c r="E241" s="119">
        <f t="shared" si="6"/>
        <v>0.43099999999999999</v>
      </c>
      <c r="F241" s="118">
        <f t="shared" si="6"/>
        <v>4418085</v>
      </c>
      <c r="G241" s="119">
        <f t="shared" si="6"/>
        <v>0.33699999999999997</v>
      </c>
      <c r="H241" s="54"/>
      <c r="I241" s="54"/>
      <c r="J241" s="54"/>
      <c r="K241" s="54"/>
      <c r="L241" s="273"/>
    </row>
    <row r="242" spans="1:12" x14ac:dyDescent="0.3">
      <c r="A242" s="7" t="s">
        <v>1663</v>
      </c>
      <c r="B242" s="118">
        <f t="shared" si="6"/>
        <v>580</v>
      </c>
      <c r="C242" s="119">
        <f t="shared" si="6"/>
        <v>0.20436927413671599</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1664</v>
      </c>
      <c r="B243" s="118">
        <f t="shared" si="6"/>
        <v>34</v>
      </c>
      <c r="C243" s="119">
        <f t="shared" si="6"/>
        <v>1.1980267794221282E-2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1665</v>
      </c>
      <c r="B244" s="16">
        <f>'Ref. ACS-5-YR'!H1146</f>
        <v>1347</v>
      </c>
      <c r="C244" s="55">
        <f>'Ref. ACS-5-YR'!I1146</f>
        <v>0.47463002114164904</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1666</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74"/>
    </row>
    <row r="246" spans="1:12" x14ac:dyDescent="0.3">
      <c r="A246" s="13" t="s">
        <v>1667</v>
      </c>
      <c r="B246" s="16">
        <f>'Ref. ACS-5-YR'!H1148</f>
        <v>0</v>
      </c>
      <c r="C246" s="55">
        <f>'Ref. ACS-5-YR'!I1148</f>
        <v>0</v>
      </c>
      <c r="D246" s="16">
        <f>'Ref. ACS-5-YR'!R1148</f>
        <v>1534</v>
      </c>
      <c r="E246" s="55">
        <f>'Ref. ACS-5-YR'!S1148</f>
        <v>5.0000000000000001E-3</v>
      </c>
      <c r="F246" s="16">
        <f>'Ref. ACS-5-YR'!AB1148</f>
        <v>173846</v>
      </c>
      <c r="G246" s="55">
        <f>'Ref. ACS-5-YR'!AC1148</f>
        <v>1.2999999999999999E-2</v>
      </c>
      <c r="H246" s="54"/>
      <c r="I246" s="54"/>
      <c r="J246" s="54"/>
      <c r="K246" s="54"/>
      <c r="L246" s="287"/>
    </row>
    <row r="247" spans="1:12" x14ac:dyDescent="0.3">
      <c r="A247" s="13" t="s">
        <v>1668</v>
      </c>
      <c r="B247" s="16">
        <f>'Ref. ACS-5-YR'!H1149</f>
        <v>44</v>
      </c>
      <c r="C247" s="55">
        <f>'Ref. ACS-5-YR'!I1149</f>
        <v>1.5503875968992248E-2</v>
      </c>
      <c r="D247" s="16">
        <f>'Ref. ACS-5-YR'!R1149</f>
        <v>19752</v>
      </c>
      <c r="E247" s="55">
        <f>'Ref. ACS-5-YR'!S1149</f>
        <v>6.4000000000000001E-2</v>
      </c>
      <c r="F247" s="16">
        <f>'Ref. ACS-5-YR'!AB1149</f>
        <v>1307148</v>
      </c>
      <c r="G247" s="55">
        <f>'Ref. ACS-5-YR'!AC1149</f>
        <v>0.1</v>
      </c>
      <c r="H247" s="54"/>
      <c r="I247" s="54"/>
      <c r="J247" s="54"/>
      <c r="K247" s="54"/>
      <c r="L247" s="273"/>
    </row>
    <row r="248" spans="1:12" x14ac:dyDescent="0.3">
      <c r="A248" s="13" t="s">
        <v>1669</v>
      </c>
      <c r="B248" s="16">
        <f>'Ref. ACS-5-YR'!H1150</f>
        <v>911</v>
      </c>
      <c r="C248" s="55">
        <f>'Ref. ACS-5-YR'!I1150</f>
        <v>0.32100070472163494</v>
      </c>
      <c r="D248" s="16">
        <f>'Ref. ACS-5-YR'!R1150</f>
        <v>91033</v>
      </c>
      <c r="E248" s="55">
        <f>'Ref. ACS-5-YR'!S1150</f>
        <v>0.29399999999999998</v>
      </c>
      <c r="F248" s="16">
        <f>'Ref. ACS-5-YR'!AB1150</f>
        <v>3228533</v>
      </c>
      <c r="G248" s="55">
        <f>'Ref. ACS-5-YR'!AC1150</f>
        <v>0.246</v>
      </c>
      <c r="H248" s="54"/>
      <c r="I248" s="54"/>
      <c r="J248" s="54"/>
      <c r="K248" s="54"/>
      <c r="L248" s="273"/>
    </row>
    <row r="249" spans="1:12" x14ac:dyDescent="0.3">
      <c r="A249" s="13" t="s">
        <v>1670</v>
      </c>
      <c r="B249" s="16">
        <f>'Ref. ACS-5-YR'!H1151</f>
        <v>358</v>
      </c>
      <c r="C249" s="55">
        <f>'Ref. ACS-5-YR'!I1151</f>
        <v>0.12614517265680056</v>
      </c>
      <c r="D249" s="16">
        <f>'Ref. ACS-5-YR'!R1151</f>
        <v>43719</v>
      </c>
      <c r="E249" s="55">
        <f>'Ref. ACS-5-YR'!S1151</f>
        <v>0.14099999999999999</v>
      </c>
      <c r="F249" s="16">
        <f>'Ref. ACS-5-YR'!AB1151</f>
        <v>1964487</v>
      </c>
      <c r="G249" s="55">
        <f>'Ref. ACS-5-YR'!AC1151</f>
        <v>0.15</v>
      </c>
      <c r="H249" s="54"/>
      <c r="I249" s="54"/>
      <c r="J249" s="54"/>
      <c r="K249" s="54"/>
      <c r="L249" s="287"/>
    </row>
    <row r="250" spans="1:12" x14ac:dyDescent="0.3">
      <c r="A250" s="13" t="s">
        <v>1671</v>
      </c>
      <c r="B250" s="16">
        <f>'Ref. ACS-5-YR'!H1152</f>
        <v>34</v>
      </c>
      <c r="C250" s="55">
        <f>'Ref. ACS-5-YR'!I1152</f>
        <v>1.1980267794221282E-2</v>
      </c>
      <c r="D250" s="16">
        <f>'Ref. ACS-5-YR'!R1152</f>
        <v>9358</v>
      </c>
      <c r="E250" s="55">
        <f>'Ref. ACS-5-YR'!S1152</f>
        <v>0.03</v>
      </c>
      <c r="F250" s="16">
        <f>'Ref. ACS-5-YR'!AB1152</f>
        <v>516341</v>
      </c>
      <c r="G250" s="55">
        <f>'Ref. ACS-5-YR'!AC1152</f>
        <v>3.9E-2</v>
      </c>
      <c r="H250" s="54"/>
      <c r="I250" s="54"/>
      <c r="J250" s="54"/>
      <c r="K250" s="54"/>
      <c r="L250" s="273"/>
    </row>
    <row r="251" spans="1:12" x14ac:dyDescent="0.3">
      <c r="A251" s="13" t="s">
        <v>1672</v>
      </c>
      <c r="B251" s="16">
        <f>'Ref. ACS-5-YR'!H1153</f>
        <v>1491</v>
      </c>
      <c r="C251" s="55">
        <f>'Ref. ACS-5-YR'!I1153</f>
        <v>0.52536997885835091</v>
      </c>
      <c r="D251" s="16">
        <f>'Ref. ACS-5-YR'!R1153</f>
        <v>143677</v>
      </c>
      <c r="E251" s="55">
        <f>'Ref. ACS-5-YR'!S1153</f>
        <v>0.46300000000000002</v>
      </c>
      <c r="F251" s="16">
        <f>'Ref. ACS-5-YR'!AB1153</f>
        <v>5861796</v>
      </c>
      <c r="G251" s="55">
        <f>'Ref. ACS-5-YR'!AC1153</f>
        <v>0.44700000000000001</v>
      </c>
      <c r="H251" s="54"/>
      <c r="I251" s="54"/>
      <c r="J251" s="54"/>
      <c r="K251" s="54"/>
      <c r="L251" s="273"/>
    </row>
    <row r="252" spans="1:12" x14ac:dyDescent="0.3">
      <c r="A252" s="13" t="s">
        <v>1673</v>
      </c>
      <c r="B252" s="16">
        <f>'Ref. ACS-5-YR'!H1154</f>
        <v>153</v>
      </c>
      <c r="C252" s="55">
        <f>'Ref. ACS-5-YR'!I1154</f>
        <v>5.3911205073995772E-2</v>
      </c>
      <c r="D252" s="16">
        <f>'Ref. ACS-5-YR'!R1154</f>
        <v>12510</v>
      </c>
      <c r="E252" s="55">
        <f>'Ref. ACS-5-YR'!S1154</f>
        <v>0.04</v>
      </c>
      <c r="F252" s="16">
        <f>'Ref. ACS-5-YR'!AB1154</f>
        <v>496503</v>
      </c>
      <c r="G252" s="55">
        <f>'Ref. ACS-5-YR'!AC1154</f>
        <v>3.7999999999999999E-2</v>
      </c>
      <c r="H252" s="54"/>
      <c r="I252" s="54"/>
      <c r="J252" s="54"/>
      <c r="K252" s="54"/>
      <c r="L252" s="287"/>
    </row>
    <row r="253" spans="1:12" x14ac:dyDescent="0.3">
      <c r="A253" s="13" t="s">
        <v>1674</v>
      </c>
      <c r="B253" s="16">
        <f>'Ref. ACS-5-YR'!H1155</f>
        <v>309</v>
      </c>
      <c r="C253" s="55">
        <f>'Ref. ACS-5-YR'!I1155</f>
        <v>0.10887949260042283</v>
      </c>
      <c r="D253" s="16">
        <f>'Ref. ACS-5-YR'!R1155</f>
        <v>21532</v>
      </c>
      <c r="E253" s="55">
        <f>'Ref. ACS-5-YR'!S1155</f>
        <v>6.9000000000000006E-2</v>
      </c>
      <c r="F253" s="16">
        <f>'Ref. ACS-5-YR'!AB1155</f>
        <v>1512885</v>
      </c>
      <c r="G253" s="55">
        <f>'Ref. ACS-5-YR'!AC1155</f>
        <v>0.115</v>
      </c>
      <c r="H253" s="54"/>
      <c r="I253" s="54"/>
      <c r="J253" s="54"/>
      <c r="K253" s="54"/>
      <c r="L253" s="273"/>
    </row>
    <row r="254" spans="1:12" x14ac:dyDescent="0.3">
      <c r="A254" s="13" t="s">
        <v>1675</v>
      </c>
      <c r="B254" s="16">
        <f>'Ref. ACS-5-YR'!H1156</f>
        <v>446</v>
      </c>
      <c r="C254" s="55">
        <f>'Ref. ACS-5-YR'!I1156</f>
        <v>0.15715292459478505</v>
      </c>
      <c r="D254" s="16">
        <f>'Ref. ACS-5-YR'!R1156</f>
        <v>54803</v>
      </c>
      <c r="E254" s="55">
        <f>'Ref. ACS-5-YR'!S1156</f>
        <v>0.17699999999999999</v>
      </c>
      <c r="F254" s="16">
        <f>'Ref. ACS-5-YR'!AB1156</f>
        <v>2220822</v>
      </c>
      <c r="G254" s="55">
        <f>'Ref. ACS-5-YR'!AC1156</f>
        <v>0.16900000000000001</v>
      </c>
      <c r="H254" s="54"/>
      <c r="I254" s="54"/>
      <c r="J254" s="54"/>
      <c r="K254" s="54"/>
      <c r="L254" s="273"/>
    </row>
    <row r="255" spans="1:12" x14ac:dyDescent="0.3">
      <c r="A255" s="13" t="s">
        <v>1676</v>
      </c>
      <c r="B255" s="16">
        <f>'Ref. ACS-5-YR'!H1157</f>
        <v>361</v>
      </c>
      <c r="C255" s="55">
        <f>'Ref. ACS-5-YR'!I1157</f>
        <v>0.12720225510923186</v>
      </c>
      <c r="D255" s="16">
        <f>'Ref. ACS-5-YR'!R1157</f>
        <v>42406</v>
      </c>
      <c r="E255" s="55">
        <f>'Ref. ACS-5-YR'!S1157</f>
        <v>0.13700000000000001</v>
      </c>
      <c r="F255" s="16">
        <f>'Ref. ACS-5-YR'!AB1157</f>
        <v>1189552</v>
      </c>
      <c r="G255" s="55">
        <f>'Ref. ACS-5-YR'!AC1157</f>
        <v>9.0999999999999998E-2</v>
      </c>
      <c r="H255" s="54"/>
      <c r="I255" s="54"/>
      <c r="J255" s="54"/>
      <c r="K255" s="54"/>
      <c r="L255" s="287"/>
    </row>
    <row r="256" spans="1:12" x14ac:dyDescent="0.3">
      <c r="A256" s="13" t="s">
        <v>1677</v>
      </c>
      <c r="B256" s="16">
        <f>'Ref. ACS-5-YR'!H1158</f>
        <v>222</v>
      </c>
      <c r="C256" s="55">
        <f>'Ref. ACS-5-YR'!I1158</f>
        <v>7.8224101479915431E-2</v>
      </c>
      <c r="D256" s="16">
        <f>'Ref. ACS-5-YR'!R1158</f>
        <v>10847</v>
      </c>
      <c r="E256" s="55">
        <f>'Ref. ACS-5-YR'!S1158</f>
        <v>3.5000000000000003E-2</v>
      </c>
      <c r="F256" s="16">
        <f>'Ref. ACS-5-YR'!AB1158</f>
        <v>372132</v>
      </c>
      <c r="G256" s="55">
        <f>'Ref. ACS-5-YR'!AC1158</f>
        <v>2.8000000000000001E-2</v>
      </c>
      <c r="H256" s="54"/>
      <c r="I256" s="54"/>
      <c r="J256" s="54"/>
      <c r="K256" s="54"/>
      <c r="L256" s="273"/>
    </row>
    <row r="257" spans="1:13" x14ac:dyDescent="0.3">
      <c r="A257" s="13" t="s">
        <v>1678</v>
      </c>
      <c r="B257" s="16">
        <f>'Ref. ACS-5-YR'!H1159</f>
        <v>0</v>
      </c>
      <c r="C257" s="55">
        <f>'Ref. ACS-5-YR'!I1159</f>
        <v>0</v>
      </c>
      <c r="D257" s="16">
        <f>'Ref. ACS-5-YR'!R1159</f>
        <v>1579</v>
      </c>
      <c r="E257" s="55">
        <f>'Ref. ACS-5-YR'!S1159</f>
        <v>5.0000000000000001E-3</v>
      </c>
      <c r="F257" s="16">
        <f>'Ref. ACS-5-YR'!AB1159</f>
        <v>69902</v>
      </c>
      <c r="G257" s="55">
        <f>'Ref. ACS-5-YR'!AC1159</f>
        <v>5.0000000000000001E-3</v>
      </c>
      <c r="H257" s="54"/>
      <c r="I257" s="54"/>
      <c r="J257" s="54"/>
      <c r="K257" s="54"/>
      <c r="L257" s="273"/>
    </row>
    <row r="258" spans="1:13" x14ac:dyDescent="0.3">
      <c r="A258" t="s">
        <v>1650</v>
      </c>
      <c r="L258" s="287"/>
      <c r="M258" s="42" t="str">
        <f>A258</f>
        <v>Source: U.S. Census Bureau, ACS 16-20 (5-year Estimates), Table B25042</v>
      </c>
    </row>
    <row r="259" spans="1:13" x14ac:dyDescent="0.3">
      <c r="L259" s="273"/>
    </row>
    <row r="260" spans="1:13" x14ac:dyDescent="0.3">
      <c r="A260" s="1" t="s">
        <v>1679</v>
      </c>
      <c r="L260" s="273"/>
      <c r="M260" s="61" t="s">
        <v>1680</v>
      </c>
    </row>
    <row r="261" spans="1:13" ht="28.2" customHeight="1" x14ac:dyDescent="0.3">
      <c r="A261" s="80"/>
      <c r="B261" s="60" t="str">
        <f>B3</f>
        <v>City of Mendota</v>
      </c>
      <c r="C261" s="60" t="s">
        <v>197</v>
      </c>
      <c r="D261" s="60" t="str">
        <f>B4</f>
        <v>Fresno County</v>
      </c>
      <c r="E261" s="60" t="s">
        <v>197</v>
      </c>
      <c r="F261" s="60" t="s">
        <v>191</v>
      </c>
      <c r="G261" s="60" t="s">
        <v>197</v>
      </c>
      <c r="H261" s="58"/>
      <c r="I261" s="58"/>
      <c r="J261" s="58"/>
      <c r="K261" s="58"/>
      <c r="L261" s="287"/>
    </row>
    <row r="262" spans="1:13" x14ac:dyDescent="0.3">
      <c r="A262" s="87" t="s">
        <v>268</v>
      </c>
      <c r="B262" s="87"/>
      <c r="C262" s="87"/>
      <c r="D262" s="87"/>
      <c r="E262" s="87"/>
      <c r="F262" s="87"/>
      <c r="G262" s="87"/>
      <c r="H262" s="88"/>
      <c r="I262" s="88"/>
      <c r="J262" s="88"/>
      <c r="K262" s="88"/>
      <c r="L262" s="273"/>
    </row>
    <row r="263" spans="1:13" x14ac:dyDescent="0.3">
      <c r="A263" s="13" t="s">
        <v>1606</v>
      </c>
      <c r="B263" s="16">
        <f>'Ref. ACS-5-YR'!H935</f>
        <v>548</v>
      </c>
      <c r="C263" s="55">
        <f>'Ref. ACS-5-YR'!I935</f>
        <v>0.5463609172482552</v>
      </c>
      <c r="D263" s="16">
        <f>'Ref. ACS-5-YR'!R935</f>
        <v>117284</v>
      </c>
      <c r="E263" s="55">
        <f>'Ref. ACS-5-YR'!S935</f>
        <v>0.57699999999999996</v>
      </c>
      <c r="F263" s="16">
        <f>'Ref. ACS-5-YR'!AB935</f>
        <v>4831347</v>
      </c>
      <c r="G263" s="55">
        <f>'Ref. ACS-5-YR'!AC935</f>
        <v>0.59399999999999997</v>
      </c>
      <c r="H263" s="54"/>
      <c r="I263" s="54"/>
      <c r="J263" s="54"/>
      <c r="K263" s="54"/>
      <c r="L263" s="273"/>
    </row>
    <row r="264" spans="1:13" x14ac:dyDescent="0.3">
      <c r="A264" s="13" t="s">
        <v>1609</v>
      </c>
      <c r="B264" s="16">
        <f>'Ref. ACS-5-YR'!H936</f>
        <v>455</v>
      </c>
      <c r="C264" s="55">
        <f>'Ref. ACS-5-YR'!I936</f>
        <v>0.45363908275174475</v>
      </c>
      <c r="D264" s="16">
        <f>'Ref. ACS-5-YR'!R936</f>
        <v>85924</v>
      </c>
      <c r="E264" s="55">
        <f>'Ref. ACS-5-YR'!S936</f>
        <v>0.42299999999999999</v>
      </c>
      <c r="F264" s="16">
        <f>'Ref. ACS-5-YR'!AB936</f>
        <v>3308833</v>
      </c>
      <c r="G264" s="55">
        <f>'Ref. ACS-5-YR'!AC936</f>
        <v>0.40600000000000003</v>
      </c>
      <c r="H264" s="54"/>
      <c r="I264" s="54"/>
      <c r="J264" s="54"/>
      <c r="K264" s="54"/>
      <c r="L264" s="287"/>
    </row>
    <row r="265" spans="1:13" x14ac:dyDescent="0.3">
      <c r="A265" s="87" t="s">
        <v>1681</v>
      </c>
      <c r="B265" s="87"/>
      <c r="C265" s="87"/>
      <c r="D265" s="87"/>
      <c r="E265" s="87"/>
      <c r="F265" s="87"/>
      <c r="G265" s="87"/>
      <c r="H265" s="88"/>
      <c r="I265" s="88"/>
      <c r="J265" s="88"/>
      <c r="K265" s="88"/>
      <c r="L265" s="273"/>
    </row>
    <row r="266" spans="1:13" x14ac:dyDescent="0.3">
      <c r="A266" s="13" t="s">
        <v>1606</v>
      </c>
      <c r="B266" s="16">
        <f>'Ref. ACS-5-YR'!H941</f>
        <v>0</v>
      </c>
      <c r="C266" s="55">
        <f>'Ref. ACS-5-YR'!I941</f>
        <v>0</v>
      </c>
      <c r="D266" s="16">
        <f>'Ref. ACS-5-YR'!R941</f>
        <v>4727</v>
      </c>
      <c r="E266" s="55">
        <f>'Ref. ACS-5-YR'!S941</f>
        <v>0.30199999999999999</v>
      </c>
      <c r="F266" s="16">
        <f>'Ref. ACS-5-YR'!AB941</f>
        <v>286043</v>
      </c>
      <c r="G266" s="55">
        <f>'Ref. ACS-5-YR'!AC941</f>
        <v>0.35499999999999998</v>
      </c>
      <c r="H266" s="54"/>
      <c r="I266" s="54"/>
      <c r="J266" s="54"/>
      <c r="K266" s="54"/>
      <c r="L266" s="273"/>
    </row>
    <row r="267" spans="1:13" x14ac:dyDescent="0.3">
      <c r="A267" s="13" t="s">
        <v>1609</v>
      </c>
      <c r="B267" s="16">
        <f>'Ref. ACS-5-YR'!H942</f>
        <v>0</v>
      </c>
      <c r="C267" s="55">
        <f>'Ref. ACS-5-YR'!I942</f>
        <v>0</v>
      </c>
      <c r="D267" s="16">
        <f>'Ref. ACS-5-YR'!R942</f>
        <v>10909</v>
      </c>
      <c r="E267" s="55">
        <f>'Ref. ACS-5-YR'!S942</f>
        <v>0.69799999999999995</v>
      </c>
      <c r="F267" s="16">
        <f>'Ref. ACS-5-YR'!AB942</f>
        <v>520690</v>
      </c>
      <c r="G267" s="55">
        <f>'Ref. ACS-5-YR'!AC942</f>
        <v>0.64500000000000002</v>
      </c>
      <c r="H267" s="54"/>
      <c r="I267" s="54"/>
      <c r="J267" s="54"/>
      <c r="K267" s="54"/>
      <c r="L267" s="273"/>
    </row>
    <row r="268" spans="1:13" x14ac:dyDescent="0.3">
      <c r="A268" s="87" t="s">
        <v>1682</v>
      </c>
      <c r="B268" s="87"/>
      <c r="C268" s="87"/>
      <c r="D268" s="87"/>
      <c r="E268" s="87"/>
      <c r="F268" s="87"/>
      <c r="G268" s="87"/>
      <c r="H268" s="88"/>
      <c r="I268" s="88"/>
      <c r="J268" s="88"/>
      <c r="K268" s="88"/>
      <c r="L268" s="273"/>
    </row>
    <row r="269" spans="1:13" x14ac:dyDescent="0.3">
      <c r="A269" s="13" t="s">
        <v>1606</v>
      </c>
      <c r="B269" s="16">
        <f>'Ref. ACS-5-YR'!H947</f>
        <v>0</v>
      </c>
      <c r="C269" s="55">
        <f>'Ref. ACS-5-YR'!I947</f>
        <v>0</v>
      </c>
      <c r="D269" s="16">
        <f>'Ref. ACS-5-YR'!R947</f>
        <v>1585</v>
      </c>
      <c r="E269" s="55">
        <f>'Ref. ACS-5-YR'!S947</f>
        <v>0.46700000000000003</v>
      </c>
      <c r="F269" s="16">
        <f>'Ref. ACS-5-YR'!AB947</f>
        <v>48100</v>
      </c>
      <c r="G269" s="55">
        <f>'Ref. ACS-5-YR'!AC947</f>
        <v>0.49199999999999999</v>
      </c>
      <c r="H269" s="54"/>
      <c r="I269" s="54"/>
      <c r="J269" s="54"/>
      <c r="K269" s="54"/>
      <c r="L269" s="273"/>
    </row>
    <row r="270" spans="1:13" x14ac:dyDescent="0.3">
      <c r="A270" s="13" t="s">
        <v>1609</v>
      </c>
      <c r="B270" s="16">
        <f>'Ref. ACS-5-YR'!H948</f>
        <v>0</v>
      </c>
      <c r="C270" s="55">
        <f>'Ref. ACS-5-YR'!I948</f>
        <v>0</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1683</v>
      </c>
      <c r="B271" s="87"/>
      <c r="C271" s="87"/>
      <c r="D271" s="87"/>
      <c r="E271" s="87"/>
      <c r="F271" s="87"/>
      <c r="G271" s="87"/>
      <c r="H271" s="88"/>
      <c r="I271" s="88"/>
      <c r="J271" s="88"/>
      <c r="K271" s="88"/>
    </row>
    <row r="272" spans="1:13" x14ac:dyDescent="0.3">
      <c r="A272" s="13" t="s">
        <v>1606</v>
      </c>
      <c r="B272" s="16">
        <f>'Ref. ACS-5-YR'!H953</f>
        <v>0</v>
      </c>
      <c r="C272" s="55">
        <f>'Ref. ACS-5-YR'!I953</f>
        <v>0</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1609</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7" t="s">
        <v>1492</v>
      </c>
      <c r="B274" s="87"/>
      <c r="C274" s="87"/>
      <c r="D274" s="87"/>
      <c r="E274" s="87"/>
      <c r="F274" s="87"/>
      <c r="G274" s="87"/>
      <c r="H274" s="88"/>
      <c r="I274" s="88"/>
      <c r="J274" s="88"/>
      <c r="K274" s="88"/>
    </row>
    <row r="275" spans="1:13" x14ac:dyDescent="0.3">
      <c r="A275" s="13" t="s">
        <v>1606</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1609</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1684</v>
      </c>
      <c r="B277" s="87"/>
      <c r="C277" s="87"/>
      <c r="D277" s="87"/>
      <c r="E277" s="87"/>
      <c r="F277" s="87"/>
      <c r="G277" s="87"/>
      <c r="H277" s="88"/>
      <c r="I277" s="88"/>
      <c r="J277" s="88"/>
      <c r="K277" s="88"/>
    </row>
    <row r="278" spans="1:13" x14ac:dyDescent="0.3">
      <c r="A278" s="13" t="s">
        <v>1606</v>
      </c>
      <c r="B278" s="16">
        <f>'Ref. ACS-5-YR'!H965</f>
        <v>757</v>
      </c>
      <c r="C278" s="55">
        <f>'Ref. ACS-5-YR'!I965</f>
        <v>0.42219743446737312</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1609</v>
      </c>
      <c r="B279" s="16">
        <f>'Ref. ACS-5-YR'!H966</f>
        <v>1036</v>
      </c>
      <c r="C279" s="55">
        <f>'Ref. ACS-5-YR'!I966</f>
        <v>0.57780256553262688</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1685</v>
      </c>
      <c r="B280" s="87"/>
      <c r="C280" s="87"/>
      <c r="D280" s="87"/>
      <c r="E280" s="87"/>
      <c r="F280" s="87"/>
      <c r="G280" s="87"/>
      <c r="H280" s="88"/>
      <c r="I280" s="88"/>
      <c r="J280" s="88"/>
      <c r="K280" s="88"/>
    </row>
    <row r="281" spans="1:13" x14ac:dyDescent="0.3">
      <c r="A281" s="13" t="s">
        <v>1606</v>
      </c>
      <c r="B281" s="16">
        <f>'Ref. ACS-5-YR'!H971</f>
        <v>42</v>
      </c>
      <c r="C281" s="55">
        <f>'Ref. ACS-5-YR'!I971</f>
        <v>1</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1609</v>
      </c>
      <c r="B282" s="16">
        <f>'Ref. ACS-5-YR'!H972</f>
        <v>0</v>
      </c>
      <c r="C282" s="55">
        <f>'Ref. ACS-5-YR'!I972</f>
        <v>0</v>
      </c>
      <c r="D282" s="16">
        <f>'Ref. ACS-5-YR'!R972</f>
        <v>11154</v>
      </c>
      <c r="E282" s="55">
        <f>'Ref. ACS-5-YR'!S972</f>
        <v>0.53400000000000003</v>
      </c>
      <c r="F282" s="16">
        <f>'Ref. ACS-5-YR'!AB972</f>
        <v>391096</v>
      </c>
      <c r="G282" s="55">
        <f>'Ref. ACS-5-YR'!AC972</f>
        <v>0.51400000000000001</v>
      </c>
      <c r="H282" s="54"/>
      <c r="I282" s="54"/>
      <c r="J282" s="54"/>
      <c r="K282" s="54"/>
      <c r="M282" s="293" t="s">
        <v>2468</v>
      </c>
    </row>
    <row r="283" spans="1:13" ht="21" customHeight="1" x14ac:dyDescent="0.3">
      <c r="A283" s="87" t="s">
        <v>267</v>
      </c>
      <c r="B283" s="87"/>
      <c r="C283" s="87"/>
      <c r="D283" s="87"/>
      <c r="E283" s="87"/>
      <c r="F283" s="87"/>
      <c r="G283" s="87"/>
      <c r="H283" s="54"/>
      <c r="I283" s="54"/>
      <c r="J283" s="54"/>
      <c r="K283" s="54"/>
    </row>
    <row r="284" spans="1:13" x14ac:dyDescent="0.3">
      <c r="A284" s="13" t="s">
        <v>1606</v>
      </c>
      <c r="B284" s="16">
        <f>'Ref. ACS-5-YR'!H983</f>
        <v>1337</v>
      </c>
      <c r="C284" s="55">
        <f>'Ref. ACS-5-YR'!I983</f>
        <v>0.47972730534625047</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1609</v>
      </c>
      <c r="B285" s="16">
        <f>'Ref. ACS-5-YR'!H984</f>
        <v>1450</v>
      </c>
      <c r="C285" s="55">
        <f>'Ref. ACS-5-YR'!I984</f>
        <v>0.52027269465374959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1686</v>
      </c>
      <c r="M286"/>
    </row>
    <row r="287" spans="1:13" x14ac:dyDescent="0.3">
      <c r="M287"/>
    </row>
    <row r="288" spans="1:13" x14ac:dyDescent="0.3">
      <c r="A288" s="1" t="s">
        <v>1687</v>
      </c>
      <c r="B288" s="114"/>
      <c r="C288" s="114" t="s">
        <v>197</v>
      </c>
      <c r="D288" s="114"/>
      <c r="E288" s="114" t="s">
        <v>197</v>
      </c>
      <c r="M288"/>
    </row>
    <row r="289" spans="1:13" ht="28.8" x14ac:dyDescent="0.3">
      <c r="A289" s="80"/>
      <c r="B289" s="60" t="s">
        <v>1414</v>
      </c>
      <c r="C289" s="60" t="s">
        <v>1414</v>
      </c>
      <c r="D289" s="92" t="s">
        <v>1406</v>
      </c>
      <c r="E289" s="60" t="s">
        <v>1406</v>
      </c>
      <c r="M289"/>
    </row>
    <row r="290" spans="1:13" x14ac:dyDescent="0.3">
      <c r="A290" s="87" t="s">
        <v>268</v>
      </c>
      <c r="B290" s="6">
        <f>B263</f>
        <v>548</v>
      </c>
      <c r="C290" s="55">
        <f>C263</f>
        <v>0.5463609172482552</v>
      </c>
      <c r="D290" s="6">
        <f>B264</f>
        <v>455</v>
      </c>
      <c r="E290" s="55">
        <f>C264</f>
        <v>0.45363908275174475</v>
      </c>
      <c r="M290"/>
    </row>
    <row r="291" spans="1:13" x14ac:dyDescent="0.3">
      <c r="A291" s="87" t="s">
        <v>1681</v>
      </c>
      <c r="B291" s="6">
        <f>B266</f>
        <v>0</v>
      </c>
      <c r="C291" s="55">
        <f>C266</f>
        <v>0</v>
      </c>
      <c r="D291" s="6">
        <f>B267</f>
        <v>0</v>
      </c>
      <c r="E291" s="55">
        <f>C267</f>
        <v>0</v>
      </c>
      <c r="M291" s="61" t="s">
        <v>1688</v>
      </c>
    </row>
    <row r="292" spans="1:13" x14ac:dyDescent="0.3">
      <c r="A292" s="87" t="s">
        <v>1682</v>
      </c>
      <c r="B292" s="6">
        <f>B269</f>
        <v>0</v>
      </c>
      <c r="C292" s="55">
        <f>C269</f>
        <v>0</v>
      </c>
      <c r="D292" s="6">
        <f>B270</f>
        <v>0</v>
      </c>
      <c r="E292" s="55">
        <f>C270</f>
        <v>0</v>
      </c>
      <c r="M292"/>
    </row>
    <row r="293" spans="1:13" x14ac:dyDescent="0.3">
      <c r="A293" s="87" t="s">
        <v>1683</v>
      </c>
      <c r="B293" s="6">
        <f>B272</f>
        <v>0</v>
      </c>
      <c r="C293" s="55">
        <f>C272</f>
        <v>0</v>
      </c>
      <c r="D293" s="6">
        <f>B273</f>
        <v>0</v>
      </c>
      <c r="E293" s="55">
        <f>C273</f>
        <v>0</v>
      </c>
      <c r="M293"/>
    </row>
    <row r="294" spans="1:13" x14ac:dyDescent="0.3">
      <c r="A294" s="87" t="s">
        <v>1492</v>
      </c>
      <c r="B294" s="6">
        <f>B275</f>
        <v>0</v>
      </c>
      <c r="C294" s="55">
        <f>C275</f>
        <v>0</v>
      </c>
      <c r="D294" s="6">
        <f>B276</f>
        <v>0</v>
      </c>
      <c r="E294" s="55">
        <f>C276</f>
        <v>0</v>
      </c>
      <c r="M294"/>
    </row>
    <row r="295" spans="1:13" x14ac:dyDescent="0.3">
      <c r="A295" s="87" t="s">
        <v>1684</v>
      </c>
      <c r="B295" s="6">
        <f>B278</f>
        <v>757</v>
      </c>
      <c r="C295" s="55">
        <f>C278</f>
        <v>0.42219743446737312</v>
      </c>
      <c r="D295" s="6">
        <f>B279</f>
        <v>1036</v>
      </c>
      <c r="E295" s="55">
        <f>C279</f>
        <v>0.57780256553262688</v>
      </c>
      <c r="M295"/>
    </row>
    <row r="296" spans="1:13" x14ac:dyDescent="0.3">
      <c r="A296" s="87" t="s">
        <v>1689</v>
      </c>
      <c r="B296" s="6">
        <f>B281</f>
        <v>42</v>
      </c>
      <c r="C296" s="55">
        <f>C281</f>
        <v>1</v>
      </c>
      <c r="D296" s="6">
        <f>B282</f>
        <v>0</v>
      </c>
      <c r="E296" s="55">
        <f>C282</f>
        <v>0</v>
      </c>
      <c r="M296"/>
    </row>
    <row r="297" spans="1:13" x14ac:dyDescent="0.3">
      <c r="A297" s="87" t="s">
        <v>267</v>
      </c>
      <c r="B297" s="6">
        <f>B284</f>
        <v>1337</v>
      </c>
      <c r="C297" s="55">
        <f>C284</f>
        <v>0.47972730534625047</v>
      </c>
      <c r="D297" s="6">
        <f>B285</f>
        <v>1450</v>
      </c>
      <c r="E297" s="55">
        <f>C285</f>
        <v>0.52027269465374959</v>
      </c>
      <c r="M297"/>
    </row>
    <row r="298" spans="1:13" x14ac:dyDescent="0.3">
      <c r="A298" t="s">
        <v>1686</v>
      </c>
      <c r="B298" s="12"/>
      <c r="C298" s="12"/>
      <c r="M298"/>
    </row>
    <row r="299" spans="1:13" x14ac:dyDescent="0.3">
      <c r="A299" s="88"/>
      <c r="B299" s="12"/>
      <c r="C299" s="12"/>
      <c r="M299"/>
    </row>
    <row r="300" spans="1:13" x14ac:dyDescent="0.3">
      <c r="A300" s="198" t="s">
        <v>1690</v>
      </c>
      <c r="C300" s="114" t="s">
        <v>197</v>
      </c>
      <c r="D300" s="114"/>
      <c r="E300" s="141" t="s">
        <v>197</v>
      </c>
      <c r="F300" s="114"/>
      <c r="G300" s="114" t="s">
        <v>197</v>
      </c>
      <c r="M300"/>
    </row>
    <row r="301" spans="1:13" ht="28.8" x14ac:dyDescent="0.3">
      <c r="A301" s="60" t="s">
        <v>1691</v>
      </c>
      <c r="B301" s="60" t="str">
        <f>B3</f>
        <v>City of Mendota</v>
      </c>
      <c r="C301" s="60" t="str">
        <f>B3</f>
        <v>City of Mendota</v>
      </c>
      <c r="D301" s="60" t="str">
        <f>B4</f>
        <v>Fresno County</v>
      </c>
      <c r="E301" s="60" t="str">
        <f>B4</f>
        <v>Fresno County</v>
      </c>
      <c r="F301" s="60" t="s">
        <v>191</v>
      </c>
      <c r="G301" s="60" t="s">
        <v>191</v>
      </c>
      <c r="L301" s="272"/>
    </row>
    <row r="302" spans="1:13" x14ac:dyDescent="0.3">
      <c r="A302" s="13" t="s">
        <v>1692</v>
      </c>
      <c r="B302" s="16">
        <f>'Ref. Permits'!B6</f>
        <v>0</v>
      </c>
      <c r="C302" s="55" t="e">
        <f>B302/(SUM(B$302:B$305))</f>
        <v>#DIV/0!</v>
      </c>
      <c r="D302" s="16">
        <f>'Ref. Permits'!J6</f>
        <v>2415</v>
      </c>
      <c r="E302" s="55">
        <f>D302/(SUM(D$302:D$305))</f>
        <v>0.932072558857584</v>
      </c>
      <c r="F302" s="16">
        <f>'Ref. Permits'!R6</f>
        <v>56085</v>
      </c>
      <c r="G302" s="55">
        <f>F302/(SUM(F$302:F$305))</f>
        <v>0.94615112100814813</v>
      </c>
    </row>
    <row r="303" spans="1:13" x14ac:dyDescent="0.3">
      <c r="A303" s="13" t="s">
        <v>1693</v>
      </c>
      <c r="B303" s="16">
        <f>'Ref. Permits'!D6</f>
        <v>0</v>
      </c>
      <c r="C303" s="55" t="e">
        <f>B303/(SUM(B$302:B$305))</f>
        <v>#DIV/0!</v>
      </c>
      <c r="D303" s="16">
        <f>'Ref. Permits'!L6</f>
        <v>30</v>
      </c>
      <c r="E303" s="55">
        <f>D303/(SUM(D$302:D$305))</f>
        <v>1.1578541103820918E-2</v>
      </c>
      <c r="F303" s="16">
        <f>'Ref. Permits'!T6</f>
        <v>1210</v>
      </c>
      <c r="G303" s="55">
        <f>F303/(SUM(F$302:F$305))</f>
        <v>2.0412638966209491E-2</v>
      </c>
      <c r="L303" s="270"/>
    </row>
    <row r="304" spans="1:13" x14ac:dyDescent="0.3">
      <c r="A304" s="13" t="s">
        <v>1694</v>
      </c>
      <c r="B304" s="16">
        <f>'Ref. Permits'!F6</f>
        <v>0</v>
      </c>
      <c r="C304" s="55" t="e">
        <f>B304/(SUM(B$302:B$305))</f>
        <v>#DIV/0!</v>
      </c>
      <c r="D304" s="16">
        <f>'Ref. Permits'!N6</f>
        <v>70</v>
      </c>
      <c r="E304" s="55">
        <f>D304/(SUM(D$302:D$305))</f>
        <v>2.7016595908915475E-2</v>
      </c>
      <c r="F304" s="16">
        <f>'Ref. Permits'!V6</f>
        <v>470</v>
      </c>
      <c r="G304" s="55">
        <f>F304/(SUM(F$302:F$305))</f>
        <v>7.9288762926598855E-3</v>
      </c>
      <c r="L304" s="270"/>
    </row>
    <row r="305" spans="1:13" x14ac:dyDescent="0.3">
      <c r="A305" s="13" t="s">
        <v>1695</v>
      </c>
      <c r="B305" s="16">
        <f>'Ref. Permits'!H6</f>
        <v>0</v>
      </c>
      <c r="C305" s="55" t="e">
        <f>B305/(SUM(B$302:B$305))</f>
        <v>#DIV/0!</v>
      </c>
      <c r="D305" s="16">
        <f>'Ref. Permits'!P6</f>
        <v>76</v>
      </c>
      <c r="E305" s="55">
        <f>D305/(SUM(D$302:D$305))</f>
        <v>2.9332304129679659E-2</v>
      </c>
      <c r="F305" s="16">
        <f>'Ref. Permits'!X6</f>
        <v>1512</v>
      </c>
      <c r="G305" s="55">
        <f>F305/(SUM(F$302:F$305))</f>
        <v>2.5507363732982437E-2</v>
      </c>
      <c r="L305" s="270"/>
    </row>
    <row r="306" spans="1:13" x14ac:dyDescent="0.3">
      <c r="A306" s="205" t="s">
        <v>1696</v>
      </c>
      <c r="B306" s="2"/>
      <c r="C306" s="2"/>
      <c r="D306" s="2"/>
      <c r="L306" s="270"/>
      <c r="M306" s="61"/>
    </row>
    <row r="307" spans="1:13" x14ac:dyDescent="0.3">
      <c r="A307" s="394" t="s">
        <v>4609</v>
      </c>
      <c r="B307" s="395"/>
      <c r="C307" s="395"/>
      <c r="D307" s="395"/>
      <c r="E307" s="289"/>
      <c r="F307" s="289"/>
      <c r="G307" s="289"/>
      <c r="H307" s="289"/>
      <c r="I307" s="289"/>
      <c r="L307" s="270"/>
      <c r="M307" s="42" t="str">
        <f>A306</f>
        <v>Source: U.S. Census Bureau, Building Permits Survey 2019, Table AD:T2</v>
      </c>
    </row>
    <row r="308" spans="1:13" x14ac:dyDescent="0.3">
      <c r="L308" s="270"/>
    </row>
    <row r="309" spans="1:13" x14ac:dyDescent="0.3">
      <c r="A309" s="198" t="s">
        <v>1697</v>
      </c>
      <c r="B309" s="198" t="s">
        <v>838</v>
      </c>
      <c r="L309" s="270"/>
    </row>
    <row r="310" spans="1:13" x14ac:dyDescent="0.3">
      <c r="A310" s="1" t="s">
        <v>2477</v>
      </c>
      <c r="L310" s="270"/>
      <c r="M310" s="61" t="s">
        <v>1698</v>
      </c>
    </row>
    <row r="311" spans="1:13" ht="57.6" x14ac:dyDescent="0.3">
      <c r="A311" s="60" t="s">
        <v>1699</v>
      </c>
      <c r="B311" s="60" t="s">
        <v>1700</v>
      </c>
      <c r="C311" s="60">
        <v>2015</v>
      </c>
      <c r="D311" s="60">
        <v>2016</v>
      </c>
      <c r="E311" s="60">
        <v>2017</v>
      </c>
      <c r="F311" s="60">
        <v>2018</v>
      </c>
      <c r="G311" s="60">
        <v>2019</v>
      </c>
      <c r="H311" s="60">
        <v>2020</v>
      </c>
      <c r="I311" s="60">
        <v>2021</v>
      </c>
      <c r="J311" s="60" t="s">
        <v>2479</v>
      </c>
      <c r="K311" s="60" t="s">
        <v>1701</v>
      </c>
      <c r="L311" s="270"/>
      <c r="M311" s="61"/>
    </row>
    <row r="312" spans="1:13" x14ac:dyDescent="0.3">
      <c r="A312" s="13" t="s">
        <v>1702</v>
      </c>
      <c r="B312" s="13">
        <f>SUMIFS('Ref. HCD-2020'!$F$3:$F$253,'Ref. HCD-2020'!$B$3:$B$253,Housing!$B$309,'Ref. HCD-2020'!$T$3:$T$253,"2018")</f>
        <v>0</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6">
        <v>0</v>
      </c>
      <c r="J312" s="266">
        <f>SUM(C312:I312)</f>
        <v>0</v>
      </c>
      <c r="K312" s="140" t="e">
        <f>J312/B312</f>
        <v>#DIV/0!</v>
      </c>
      <c r="L312" s="270"/>
      <c r="M312" s="37"/>
    </row>
    <row r="313" spans="1:13" x14ac:dyDescent="0.3">
      <c r="A313" s="13" t="s">
        <v>1703</v>
      </c>
      <c r="B313" s="13">
        <f>SUMIFS('Ref. HCD-2020'!$J$3:$J$253,'Ref. HCD-2020'!$B$3:$B$253,Housing!$B$309,'Ref. HCD-2020'!$T$3:$T$253,"2018")</f>
        <v>0</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66">
        <v>0</v>
      </c>
      <c r="J313" s="266">
        <f t="shared" ref="J313:J317" si="7">SUM(C313:I313)</f>
        <v>0</v>
      </c>
      <c r="K313" s="140" t="e">
        <f t="shared" ref="K313:K317" si="8">J313/B313</f>
        <v>#DIV/0!</v>
      </c>
    </row>
    <row r="314" spans="1:13" x14ac:dyDescent="0.3">
      <c r="A314" s="13" t="s">
        <v>1704</v>
      </c>
      <c r="B314" s="13">
        <f>SUMIFS('Ref. HCD-2020'!$N$3:$N$253,'Ref. HCD-2020'!$B$3:$B$253,Housing!$B$309,'Ref. HCD-2020'!$T$3:$T$253,"2018")</f>
        <v>0</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61</v>
      </c>
      <c r="F314" s="6">
        <f>SUMIFS('Ref. HCD-2020'!$O$3:$O$253,'Ref. HCD-2020'!$B$3:$B$253,Housing!$B$309,'Ref. HCD-2020'!$D$3:$D$253,Housing!$F$311)</f>
        <v>0</v>
      </c>
      <c r="G314" s="6">
        <f>SUMIFS('Ref. HCD-2020'!$O$3:$O$253,'Ref. HCD-2020'!$B$3:$B$253,Housing!$B$309,'Ref. HCD-2020'!$D$3:$D$253,Housing!$G$311)</f>
        <v>0</v>
      </c>
      <c r="H314" s="6">
        <v>0</v>
      </c>
      <c r="I314" s="266">
        <v>0</v>
      </c>
      <c r="J314" s="266">
        <f t="shared" si="7"/>
        <v>61</v>
      </c>
      <c r="K314" s="140" t="e">
        <f t="shared" si="8"/>
        <v>#DIV/0!</v>
      </c>
    </row>
    <row r="315" spans="1:13" x14ac:dyDescent="0.3">
      <c r="A315" s="137" t="s">
        <v>1705</v>
      </c>
      <c r="B315" s="138">
        <f>SUM(B312:B314)</f>
        <v>0</v>
      </c>
      <c r="C315" s="138">
        <f t="shared" ref="C315:I315" si="9">SUM(C312:C314)</f>
        <v>0</v>
      </c>
      <c r="D315" s="138">
        <f t="shared" si="9"/>
        <v>0</v>
      </c>
      <c r="E315" s="138">
        <f t="shared" si="9"/>
        <v>61</v>
      </c>
      <c r="F315" s="138">
        <f t="shared" si="9"/>
        <v>0</v>
      </c>
      <c r="G315" s="138">
        <f t="shared" si="9"/>
        <v>0</v>
      </c>
      <c r="H315" s="138">
        <f>SUM(H312:H314)</f>
        <v>0</v>
      </c>
      <c r="I315" s="138">
        <f t="shared" si="9"/>
        <v>0</v>
      </c>
      <c r="J315" s="266">
        <f t="shared" si="7"/>
        <v>61</v>
      </c>
      <c r="K315" s="140" t="e">
        <f t="shared" si="8"/>
        <v>#DIV/0!</v>
      </c>
    </row>
    <row r="316" spans="1:13" x14ac:dyDescent="0.3">
      <c r="A316" s="13" t="s">
        <v>1706</v>
      </c>
      <c r="B316" s="13">
        <f>SUMIFS('Ref. HCD-2020'!$P$3:$P$253,'Ref. HCD-2020'!$B$3:$B$253,Housing!$B$309,'Ref. HCD-2020'!$T$3:$T$253,"2018")</f>
        <v>0</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5</v>
      </c>
      <c r="F316" s="6">
        <f>SUMIFS('Ref. HCD-2020'!$Q$3:$Q$253,'Ref. HCD-2020'!$B$3:$B$253,Housing!$B$309,'Ref. HCD-2020'!$D$3:$D$253,Housing!$F$311)</f>
        <v>0</v>
      </c>
      <c r="G316" s="6">
        <f>SUMIFS('Ref. HCD-2020'!$Q$3:$Q$253,'Ref. HCD-2020'!$B$3:$B$253,Housing!$B$309,'Ref. HCD-2020'!$D$3:$D$253,Housing!$G$311)</f>
        <v>0</v>
      </c>
      <c r="H316" s="6">
        <v>0</v>
      </c>
      <c r="I316" s="266">
        <v>0</v>
      </c>
      <c r="J316" s="266">
        <f t="shared" si="7"/>
        <v>5</v>
      </c>
      <c r="K316" s="140" t="e">
        <f t="shared" si="8"/>
        <v>#DIV/0!</v>
      </c>
    </row>
    <row r="317" spans="1:13" x14ac:dyDescent="0.3">
      <c r="A317" s="13" t="s">
        <v>1563</v>
      </c>
      <c r="B317" s="6">
        <f>B312+B313+B314+B316</f>
        <v>0</v>
      </c>
      <c r="C317" s="6">
        <f>C312+C313+C314+C316</f>
        <v>0</v>
      </c>
      <c r="D317" s="6">
        <f>SUMIFS('Ref. HCD-2020'!$S$3:$S$253,'Ref. HCD-2020'!$B$3:$B$253,Housing!$B$309,'Ref. HCD-2020'!$D$3:$D$253,Housing!$D$311)</f>
        <v>0</v>
      </c>
      <c r="E317" s="6">
        <f>SUMIFS('Ref. HCD-2020'!$S$3:$S$253,'Ref. HCD-2020'!$B$3:$B$253,Housing!$B$309,'Ref. HCD-2020'!$D$3:$D$253,Housing!$E$311)</f>
        <v>66</v>
      </c>
      <c r="F317" s="6">
        <f>SUMIFS('Ref. HCD-2020'!$S$3:$S$253,'Ref. HCD-2020'!$B$3:$B$253,Housing!$B$309,'Ref. HCD-2020'!$D$3:$D$253,Housing!$F$311)</f>
        <v>0</v>
      </c>
      <c r="G317" s="6">
        <f>SUMIFS('Ref. HCD-2020'!$S$3:$S$253,'Ref. HCD-2020'!$B$3:$B$253,Housing!$B$309,'Ref. HCD-2020'!$D$3:$D$253,Housing!$G$311)</f>
        <v>0</v>
      </c>
      <c r="H317" s="6">
        <f>H312+H313+H314+H316</f>
        <v>0</v>
      </c>
      <c r="I317" s="6">
        <f>I312+I313+I314+I316</f>
        <v>0</v>
      </c>
      <c r="J317" s="266">
        <f t="shared" si="7"/>
        <v>66</v>
      </c>
      <c r="K317" s="140" t="e">
        <f t="shared" si="8"/>
        <v>#DIV/0!</v>
      </c>
    </row>
    <row r="318" spans="1:13" x14ac:dyDescent="0.3">
      <c r="A318" s="139" t="s">
        <v>1707</v>
      </c>
      <c r="B318" s="124"/>
      <c r="C318" s="124"/>
      <c r="D318" s="124"/>
      <c r="E318" s="124"/>
      <c r="F318" s="124"/>
      <c r="G318" s="124"/>
      <c r="H318" s="135"/>
      <c r="I318" s="135"/>
      <c r="J318" s="135"/>
      <c r="K318" s="135"/>
    </row>
    <row r="319" spans="1:13" x14ac:dyDescent="0.3">
      <c r="A319" s="369" t="s">
        <v>2561</v>
      </c>
      <c r="B319" s="369"/>
      <c r="C319" s="369"/>
      <c r="D319" s="369"/>
      <c r="E319" s="369"/>
      <c r="F319" s="369"/>
      <c r="G319" s="369"/>
      <c r="H319" s="369"/>
      <c r="I319" s="369"/>
      <c r="J319" s="265"/>
      <c r="K319" s="265"/>
    </row>
    <row r="321" spans="1:13" x14ac:dyDescent="0.3">
      <c r="A321" s="198" t="s">
        <v>1708</v>
      </c>
      <c r="H321" s="2"/>
      <c r="I321" s="2"/>
      <c r="J321" s="2"/>
      <c r="K321" s="2"/>
    </row>
    <row r="322" spans="1:13" ht="28.8" x14ac:dyDescent="0.3">
      <c r="A322" s="48"/>
      <c r="B322" s="108" t="s">
        <v>1700</v>
      </c>
      <c r="H322" s="2"/>
      <c r="I322" s="2"/>
      <c r="J322" s="2"/>
      <c r="K322" s="2"/>
      <c r="M322"/>
    </row>
    <row r="323" spans="1:13" x14ac:dyDescent="0.3">
      <c r="A323" s="110" t="s">
        <v>1709</v>
      </c>
      <c r="B323" s="16">
        <f>J312</f>
        <v>0</v>
      </c>
      <c r="H323" s="2"/>
      <c r="I323" s="2"/>
      <c r="J323" s="2"/>
      <c r="K323" s="2"/>
      <c r="L323" s="274"/>
      <c r="M323" s="42" t="str">
        <f>A318</f>
        <v>Source: California HCD, 5th Cycle Annual Progress Report Permit Summary (2020)</v>
      </c>
    </row>
    <row r="324" spans="1:13" x14ac:dyDescent="0.3">
      <c r="A324" s="110" t="s">
        <v>2527</v>
      </c>
      <c r="B324" s="16">
        <f>J312/2</f>
        <v>0</v>
      </c>
      <c r="H324" s="2"/>
      <c r="I324" s="2"/>
      <c r="J324" s="2"/>
      <c r="K324" s="2"/>
      <c r="L324" s="273"/>
    </row>
    <row r="325" spans="1:13" x14ac:dyDescent="0.3">
      <c r="A325" s="139" t="s">
        <v>1707</v>
      </c>
      <c r="H325" s="2"/>
      <c r="I325" s="2"/>
      <c r="J325" s="2"/>
      <c r="K325" s="2"/>
    </row>
    <row r="326" spans="1:13" x14ac:dyDescent="0.3">
      <c r="A326" s="383" t="s">
        <v>2497</v>
      </c>
      <c r="B326" s="383"/>
      <c r="C326" s="383"/>
      <c r="D326" s="383"/>
      <c r="E326" s="383"/>
      <c r="F326" s="383"/>
      <c r="G326" s="383"/>
      <c r="H326" s="383"/>
      <c r="I326" s="383"/>
      <c r="J326" s="228"/>
      <c r="K326" s="228"/>
      <c r="M326" s="61" t="s">
        <v>1710</v>
      </c>
    </row>
    <row r="327" spans="1:13" x14ac:dyDescent="0.3">
      <c r="A327" s="47"/>
      <c r="H327" s="2"/>
      <c r="I327" s="2"/>
      <c r="J327" s="2"/>
      <c r="K327" s="2"/>
    </row>
    <row r="328" spans="1:13" x14ac:dyDescent="0.3">
      <c r="A328" s="198" t="s">
        <v>2476</v>
      </c>
      <c r="H328" s="2"/>
      <c r="I328" s="2"/>
      <c r="J328" s="2"/>
      <c r="K328" s="2"/>
    </row>
    <row r="329" spans="1:13" ht="28.8" x14ac:dyDescent="0.3">
      <c r="A329" s="48"/>
      <c r="B329" s="60" t="s">
        <v>2478</v>
      </c>
      <c r="H329" s="2"/>
      <c r="I329" s="2"/>
      <c r="J329" s="2"/>
      <c r="K329" s="2"/>
      <c r="L329" s="272"/>
    </row>
    <row r="330" spans="1:13" x14ac:dyDescent="0.3">
      <c r="A330" s="13" t="s">
        <v>1709</v>
      </c>
      <c r="B330" s="16">
        <v>0</v>
      </c>
      <c r="H330" s="2"/>
      <c r="I330" s="2"/>
      <c r="J330" s="2"/>
      <c r="K330" s="2"/>
      <c r="L330" s="281"/>
    </row>
    <row r="331" spans="1:13" x14ac:dyDescent="0.3">
      <c r="A331" s="13" t="s">
        <v>2527</v>
      </c>
      <c r="B331" s="16">
        <v>0</v>
      </c>
      <c r="L331" s="271"/>
    </row>
    <row r="332" spans="1:13" x14ac:dyDescent="0.3">
      <c r="A332" s="47" t="s">
        <v>2480</v>
      </c>
    </row>
    <row r="333" spans="1:13" x14ac:dyDescent="0.3">
      <c r="A333" s="369" t="s">
        <v>2562</v>
      </c>
      <c r="B333" s="369"/>
      <c r="C333" s="369"/>
      <c r="D333" s="369"/>
      <c r="E333" s="369"/>
      <c r="F333" s="369"/>
      <c r="G333" s="369"/>
      <c r="H333" s="369"/>
      <c r="I333" s="369"/>
      <c r="J333" s="265"/>
      <c r="K333" s="265"/>
      <c r="M333" s="42" t="str">
        <f>A318</f>
        <v>Source: California HCD, 5th Cycle Annual Progress Report Permit Summary (2020)</v>
      </c>
    </row>
    <row r="334" spans="1:13" x14ac:dyDescent="0.3">
      <c r="A334" s="383" t="s">
        <v>2498</v>
      </c>
      <c r="B334" s="383"/>
      <c r="C334" s="383"/>
      <c r="D334" s="383"/>
      <c r="E334" s="383"/>
      <c r="F334" s="383"/>
      <c r="G334" s="383"/>
      <c r="H334" s="383"/>
      <c r="I334" s="383"/>
      <c r="J334" s="228"/>
      <c r="K334" s="228"/>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1711</v>
      </c>
      <c r="M338" s="61" t="s">
        <v>2529</v>
      </c>
    </row>
    <row r="339" spans="1:13" ht="28.95" customHeight="1" x14ac:dyDescent="0.3">
      <c r="A339" s="80"/>
      <c r="B339" s="60" t="str">
        <f>B3</f>
        <v>City of Mendota</v>
      </c>
      <c r="C339" s="60"/>
      <c r="D339" s="60" t="str">
        <f>B4</f>
        <v>Fresno County</v>
      </c>
      <c r="E339" s="60" t="s">
        <v>1463</v>
      </c>
      <c r="F339" s="60" t="s">
        <v>191</v>
      </c>
      <c r="G339" s="60" t="s">
        <v>1464</v>
      </c>
      <c r="H339" s="58"/>
      <c r="I339" s="58"/>
      <c r="J339" s="58"/>
      <c r="K339" s="58"/>
    </row>
    <row r="340" spans="1:13" x14ac:dyDescent="0.3">
      <c r="A340" t="s">
        <v>1712</v>
      </c>
      <c r="B340" s="10">
        <f>'Ref. ACS-5-YR'!H1205</f>
        <v>173600</v>
      </c>
      <c r="C340" s="55"/>
      <c r="D340" s="10">
        <f>'Ref. ACS-5-YR'!R1205</f>
        <v>271000</v>
      </c>
      <c r="E340" s="55">
        <f>B340/D340</f>
        <v>0.64059040590405902</v>
      </c>
      <c r="F340" s="10">
        <f>'Ref. ACS-5-YR'!AB1205</f>
        <v>538500</v>
      </c>
      <c r="G340" s="55">
        <f>B340/F340</f>
        <v>0.32237697307335189</v>
      </c>
      <c r="H340" s="54"/>
      <c r="I340" s="54"/>
      <c r="J340" s="54"/>
      <c r="K340" s="54"/>
    </row>
    <row r="341" spans="1:13" x14ac:dyDescent="0.3">
      <c r="A341" t="s">
        <v>1713</v>
      </c>
    </row>
    <row r="342" spans="1:13" x14ac:dyDescent="0.3">
      <c r="A342" s="372" t="s">
        <v>2559</v>
      </c>
      <c r="B342" s="372"/>
      <c r="C342" s="372"/>
      <c r="D342" s="372"/>
      <c r="E342" s="372"/>
      <c r="F342" s="372"/>
      <c r="G342" s="372"/>
      <c r="H342" s="378"/>
      <c r="I342" s="378"/>
    </row>
    <row r="345" spans="1:13" x14ac:dyDescent="0.3">
      <c r="A345" s="88" t="s">
        <v>1714</v>
      </c>
    </row>
    <row r="346" spans="1:13" x14ac:dyDescent="0.3">
      <c r="A346" s="80"/>
      <c r="B346" s="51">
        <v>1980</v>
      </c>
      <c r="C346" s="51">
        <v>1990</v>
      </c>
      <c r="D346" s="51">
        <v>2000</v>
      </c>
      <c r="E346" s="51">
        <v>2010</v>
      </c>
      <c r="F346" s="51">
        <v>2020</v>
      </c>
      <c r="H346" s="52"/>
      <c r="I346" s="52"/>
      <c r="J346" s="52"/>
      <c r="K346" s="52"/>
    </row>
    <row r="347" spans="1:13" x14ac:dyDescent="0.3">
      <c r="A347" s="13" t="s">
        <v>1715</v>
      </c>
      <c r="B347" s="10">
        <f>'Ref. DC-1980'!B18</f>
        <v>41200</v>
      </c>
      <c r="C347" s="10">
        <f>'Ref. DC-1990'!B95</f>
        <v>56500</v>
      </c>
      <c r="D347" s="10">
        <f>'Ref. DC-2000'!B64</f>
        <v>80400</v>
      </c>
      <c r="E347" s="10">
        <f>'Ref. ACS-5-YR'!B1205</f>
        <v>151000</v>
      </c>
      <c r="F347" s="10">
        <f>'Ref. ACS-5-YR'!H1205</f>
        <v>173600</v>
      </c>
      <c r="H347" s="24"/>
      <c r="I347" s="24"/>
      <c r="J347" s="24"/>
      <c r="K347" s="24"/>
    </row>
    <row r="348" spans="1:13" x14ac:dyDescent="0.3">
      <c r="A348" s="13" t="s">
        <v>195</v>
      </c>
      <c r="B348" s="3"/>
      <c r="C348" s="4">
        <f>(C347-B347)/B347</f>
        <v>0.37135922330097088</v>
      </c>
      <c r="D348" s="4">
        <f t="shared" ref="D348:F348" si="10">(D347-C347)/C347</f>
        <v>0.4230088495575221</v>
      </c>
      <c r="E348" s="4">
        <f t="shared" si="10"/>
        <v>0.87810945273631846</v>
      </c>
      <c r="F348" s="4">
        <f t="shared" si="10"/>
        <v>0.14966887417218544</v>
      </c>
      <c r="H348" s="19"/>
      <c r="I348" s="19"/>
      <c r="J348" s="19"/>
      <c r="K348" s="19"/>
    </row>
    <row r="349" spans="1:13" x14ac:dyDescent="0.3">
      <c r="A349" t="s">
        <v>1716</v>
      </c>
    </row>
    <row r="350" spans="1:13" x14ac:dyDescent="0.3">
      <c r="A350" s="372" t="s">
        <v>2559</v>
      </c>
      <c r="B350" s="372"/>
      <c r="C350" s="372"/>
      <c r="D350" s="372"/>
      <c r="E350" s="372"/>
      <c r="F350" s="372"/>
      <c r="G350" s="372"/>
      <c r="H350" s="381"/>
      <c r="I350" s="381"/>
    </row>
    <row r="351" spans="1:13" x14ac:dyDescent="0.3">
      <c r="A351" s="375" t="s">
        <v>2491</v>
      </c>
      <c r="B351" s="375"/>
      <c r="C351" s="375"/>
      <c r="D351" s="375"/>
      <c r="E351" s="375"/>
      <c r="F351" s="375"/>
      <c r="G351" s="375"/>
    </row>
    <row r="354" spans="13:14" ht="28.8" x14ac:dyDescent="0.3">
      <c r="M354" s="42" t="str">
        <f>A349</f>
        <v>Source: U.S. Census Bureau, Census 1980(ORG STF1), 1990(STF3), 2000(SF3); ACS 06-10, 16-20 (5-year Estimates), Table B25077</v>
      </c>
    </row>
    <row r="355" spans="13:14" ht="63" customHeight="1" x14ac:dyDescent="0.3">
      <c r="M355" s="84" t="s">
        <v>2505</v>
      </c>
    </row>
    <row r="356" spans="13:14" x14ac:dyDescent="0.3">
      <c r="M356"/>
    </row>
    <row r="357" spans="13:14" x14ac:dyDescent="0.3">
      <c r="M357" s="88" t="s">
        <v>164</v>
      </c>
      <c r="N357" s="1" t="s">
        <v>2563</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1717</v>
      </c>
    </row>
    <row r="383" spans="13:13" ht="57.6" x14ac:dyDescent="0.3">
      <c r="M383" s="294" t="s">
        <v>1718</v>
      </c>
    </row>
    <row r="384" spans="13:13" ht="28.8" x14ac:dyDescent="0.3">
      <c r="M384" s="295" t="s">
        <v>2564</v>
      </c>
    </row>
    <row r="385" spans="13:13" x14ac:dyDescent="0.3">
      <c r="M385"/>
    </row>
    <row r="386" spans="13:13" x14ac:dyDescent="0.3">
      <c r="M386" s="88" t="s">
        <v>165</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1717</v>
      </c>
    </row>
    <row r="416" spans="13:13" x14ac:dyDescent="0.3">
      <c r="M416" s="294" t="s">
        <v>1719</v>
      </c>
    </row>
    <row r="417" spans="13:13" ht="28.8" x14ac:dyDescent="0.3">
      <c r="M417" s="295" t="s">
        <v>2564</v>
      </c>
    </row>
    <row r="419" spans="13:13" x14ac:dyDescent="0.3">
      <c r="M419" s="88" t="s">
        <v>166</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1717</v>
      </c>
    </row>
    <row r="451" spans="13:13" ht="43.2" x14ac:dyDescent="0.3">
      <c r="M451" s="294" t="s">
        <v>1720</v>
      </c>
    </row>
    <row r="452" spans="13:13" ht="28.8" x14ac:dyDescent="0.3">
      <c r="M452" s="295" t="s">
        <v>2564</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N1:N4"/>
    <mergeCell ref="A333:I333"/>
    <mergeCell ref="A131:G131"/>
    <mergeCell ref="A143:G143"/>
    <mergeCell ref="A319:I319"/>
    <mergeCell ref="A326:I326"/>
    <mergeCell ref="A1:M1"/>
    <mergeCell ref="A2:L2"/>
    <mergeCell ref="A342:I342"/>
    <mergeCell ref="A350:I350"/>
    <mergeCell ref="A117:G117"/>
    <mergeCell ref="A174:K181"/>
    <mergeCell ref="A351:G351"/>
    <mergeCell ref="A334:I334"/>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2534</v>
      </c>
    </row>
    <row r="2" spans="1:18" x14ac:dyDescent="0.3">
      <c r="A2" t="s">
        <v>2548</v>
      </c>
    </row>
    <row r="4" spans="1:18" ht="43.95" customHeight="1" x14ac:dyDescent="0.3">
      <c r="A4" s="387" t="s">
        <v>2549</v>
      </c>
      <c r="B4" s="387"/>
      <c r="C4" s="387"/>
      <c r="D4" s="387"/>
      <c r="E4" s="387"/>
      <c r="F4" s="387"/>
      <c r="G4" s="387"/>
      <c r="H4" s="387"/>
      <c r="I4" s="387"/>
      <c r="J4" s="387"/>
      <c r="K4" s="387"/>
      <c r="L4" s="387"/>
      <c r="M4" s="387"/>
      <c r="N4" s="387"/>
      <c r="O4" s="387"/>
      <c r="P4" s="387"/>
      <c r="Q4" s="387"/>
      <c r="R4" s="387"/>
    </row>
    <row r="6" spans="1:18" ht="30" customHeight="1" x14ac:dyDescent="0.3">
      <c r="A6" s="387" t="s">
        <v>2550</v>
      </c>
      <c r="B6" s="387"/>
      <c r="C6" s="387"/>
      <c r="D6" s="387"/>
      <c r="E6" s="387"/>
      <c r="F6" s="387"/>
      <c r="G6" s="387"/>
      <c r="H6" s="387"/>
      <c r="I6" s="387"/>
      <c r="J6" s="387"/>
      <c r="K6" s="387"/>
      <c r="L6" s="387"/>
      <c r="M6" s="387"/>
      <c r="N6" s="387"/>
      <c r="O6" s="387"/>
      <c r="P6" s="387"/>
      <c r="Q6" s="387"/>
      <c r="R6" s="387"/>
    </row>
    <row r="8" spans="1:18" ht="44.4" customHeight="1" x14ac:dyDescent="0.3">
      <c r="A8" s="387" t="s">
        <v>2551</v>
      </c>
      <c r="B8" s="387"/>
      <c r="C8" s="387"/>
      <c r="D8" s="387"/>
      <c r="E8" s="387"/>
      <c r="F8" s="387"/>
      <c r="G8" s="387"/>
      <c r="H8" s="387"/>
      <c r="I8" s="387"/>
      <c r="J8" s="387"/>
      <c r="K8" s="387"/>
      <c r="L8" s="387"/>
      <c r="M8" s="387"/>
      <c r="N8" s="387"/>
      <c r="O8" s="387"/>
      <c r="P8" s="387"/>
      <c r="Q8" s="387"/>
      <c r="R8" s="387"/>
    </row>
    <row r="10" spans="1:18" ht="43.2" customHeight="1" x14ac:dyDescent="0.3">
      <c r="A10" s="387" t="s">
        <v>2552</v>
      </c>
      <c r="B10" s="387"/>
      <c r="C10" s="387"/>
      <c r="D10" s="387"/>
      <c r="E10" s="387"/>
      <c r="F10" s="387"/>
      <c r="G10" s="387"/>
      <c r="H10" s="387"/>
      <c r="I10" s="387"/>
      <c r="J10" s="387"/>
      <c r="K10" s="387"/>
      <c r="L10" s="387"/>
      <c r="M10" s="387"/>
      <c r="N10" s="387"/>
      <c r="O10" s="387"/>
      <c r="P10" s="387"/>
      <c r="Q10" s="387"/>
      <c r="R10" s="387"/>
    </row>
    <row r="12" spans="1:18" ht="31.95" customHeight="1" x14ac:dyDescent="0.3">
      <c r="A12" s="387" t="s">
        <v>2553</v>
      </c>
      <c r="B12" s="387"/>
      <c r="C12" s="387"/>
      <c r="D12" s="387"/>
      <c r="E12" s="387"/>
      <c r="F12" s="387"/>
      <c r="G12" s="387"/>
      <c r="H12" s="387"/>
      <c r="I12" s="387"/>
      <c r="J12" s="387"/>
      <c r="K12" s="387"/>
      <c r="L12" s="387"/>
      <c r="M12" s="387"/>
      <c r="N12" s="387"/>
      <c r="O12" s="387"/>
      <c r="P12" s="387"/>
      <c r="Q12" s="387"/>
      <c r="R12" s="387"/>
    </row>
    <row r="14" spans="1:18" ht="28.2" customHeight="1" x14ac:dyDescent="0.3">
      <c r="A14" s="387" t="s">
        <v>2554</v>
      </c>
      <c r="B14" s="387"/>
      <c r="C14" s="387"/>
      <c r="D14" s="387"/>
      <c r="E14" s="387"/>
      <c r="F14" s="387"/>
      <c r="G14" s="387"/>
      <c r="H14" s="387"/>
      <c r="I14" s="387"/>
      <c r="J14" s="387"/>
      <c r="K14" s="387"/>
      <c r="L14" s="387"/>
      <c r="M14" s="387"/>
      <c r="N14" s="387"/>
      <c r="O14" s="387"/>
      <c r="P14" s="387"/>
      <c r="Q14" s="387"/>
      <c r="R14" s="38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88" t="s">
        <v>1721</v>
      </c>
      <c r="C1" s="388"/>
      <c r="D1" s="388"/>
      <c r="E1" s="388"/>
      <c r="F1" s="388"/>
      <c r="G1" s="388"/>
    </row>
    <row r="2" spans="1:31" x14ac:dyDescent="0.3">
      <c r="A2" t="s">
        <v>190</v>
      </c>
      <c r="B2" s="389" t="str">
        <f>Population!B3</f>
        <v>City of Mendota</v>
      </c>
      <c r="C2" s="389"/>
      <c r="D2" s="389"/>
      <c r="E2" s="389"/>
      <c r="F2" s="389"/>
      <c r="G2" s="389"/>
      <c r="H2" s="389"/>
      <c r="I2" s="389"/>
      <c r="J2" s="389"/>
      <c r="K2" s="389"/>
      <c r="L2" s="389" t="str">
        <f>Population!B4</f>
        <v>Fresno County</v>
      </c>
      <c r="M2" s="389"/>
      <c r="N2" s="389"/>
      <c r="O2" s="389"/>
      <c r="P2" s="389"/>
      <c r="Q2" s="389"/>
      <c r="R2" s="389"/>
      <c r="S2" s="389"/>
      <c r="T2" s="389"/>
      <c r="U2" s="389"/>
      <c r="V2" s="389" t="s">
        <v>191</v>
      </c>
      <c r="W2" s="389"/>
      <c r="X2" s="389"/>
      <c r="Y2" s="389"/>
      <c r="Z2" s="389"/>
      <c r="AA2" s="389"/>
      <c r="AB2" s="389"/>
      <c r="AC2" s="389"/>
      <c r="AD2" s="389"/>
      <c r="AE2" s="389"/>
    </row>
    <row r="3" spans="1:31" s="22" customFormat="1" ht="43.2" x14ac:dyDescent="0.3">
      <c r="A3" s="195"/>
      <c r="B3" s="390">
        <v>2010</v>
      </c>
      <c r="C3" s="390"/>
      <c r="D3" s="390"/>
      <c r="E3" s="390">
        <v>2015</v>
      </c>
      <c r="F3" s="390"/>
      <c r="G3" s="390"/>
      <c r="H3" s="390">
        <v>2020</v>
      </c>
      <c r="I3" s="390"/>
      <c r="J3" s="390"/>
      <c r="K3" s="21" t="s">
        <v>1722</v>
      </c>
      <c r="L3" s="390">
        <v>2010</v>
      </c>
      <c r="M3" s="390"/>
      <c r="N3" s="390"/>
      <c r="O3" s="390">
        <v>2015</v>
      </c>
      <c r="P3" s="390"/>
      <c r="Q3" s="390"/>
      <c r="R3" s="390">
        <v>2020</v>
      </c>
      <c r="S3" s="390"/>
      <c r="T3" s="390"/>
      <c r="U3" s="21" t="s">
        <v>1722</v>
      </c>
      <c r="V3" s="390">
        <v>2010</v>
      </c>
      <c r="W3" s="390"/>
      <c r="X3" s="390"/>
      <c r="Y3" s="390">
        <v>2015</v>
      </c>
      <c r="Z3" s="390"/>
      <c r="AA3" s="390"/>
      <c r="AB3" s="390">
        <v>2020</v>
      </c>
      <c r="AC3" s="390"/>
      <c r="AD3" s="390"/>
      <c r="AE3" s="21" t="s">
        <v>1722</v>
      </c>
    </row>
    <row r="4" spans="1:31" x14ac:dyDescent="0.3">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x14ac:dyDescent="0.3">
      <c r="A5" s="201" t="s">
        <v>1723</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x14ac:dyDescent="0.3">
      <c r="B6" s="199" t="s">
        <v>1724</v>
      </c>
      <c r="C6" s="199"/>
      <c r="D6" s="199" t="s">
        <v>1725</v>
      </c>
      <c r="E6" s="199" t="s">
        <v>1724</v>
      </c>
      <c r="F6" s="199"/>
      <c r="G6" s="199" t="s">
        <v>1725</v>
      </c>
      <c r="H6" s="199" t="s">
        <v>1724</v>
      </c>
      <c r="I6" s="199"/>
      <c r="J6" s="199" t="s">
        <v>1725</v>
      </c>
      <c r="K6" t="s">
        <v>190</v>
      </c>
      <c r="L6" s="199" t="s">
        <v>1724</v>
      </c>
      <c r="M6" s="199"/>
      <c r="N6" s="199" t="s">
        <v>1725</v>
      </c>
      <c r="O6" s="199" t="s">
        <v>1724</v>
      </c>
      <c r="P6" s="199"/>
      <c r="Q6" s="199" t="s">
        <v>1725</v>
      </c>
      <c r="R6" s="199" t="s">
        <v>1724</v>
      </c>
      <c r="S6" s="199"/>
      <c r="T6" s="199" t="s">
        <v>1725</v>
      </c>
      <c r="U6" t="s">
        <v>190</v>
      </c>
      <c r="V6" s="199" t="s">
        <v>1724</v>
      </c>
      <c r="W6" s="199"/>
      <c r="X6" s="199" t="s">
        <v>1725</v>
      </c>
      <c r="Y6" s="199" t="s">
        <v>1724</v>
      </c>
      <c r="Z6" s="199"/>
      <c r="AA6" s="199" t="s">
        <v>1725</v>
      </c>
      <c r="AB6" s="199" t="s">
        <v>1724</v>
      </c>
      <c r="AC6" s="199"/>
      <c r="AD6" s="199" t="s">
        <v>1725</v>
      </c>
      <c r="AE6" t="s">
        <v>190</v>
      </c>
    </row>
    <row r="7" spans="1:31" x14ac:dyDescent="0.3">
      <c r="A7" t="s">
        <v>192</v>
      </c>
      <c r="B7" s="2">
        <v>10459</v>
      </c>
      <c r="C7" s="27" t="s">
        <v>190</v>
      </c>
      <c r="D7" s="2">
        <v>14.545454545454501</v>
      </c>
      <c r="E7" s="2">
        <v>11402</v>
      </c>
      <c r="F7" s="27" t="s">
        <v>190</v>
      </c>
      <c r="G7" s="14">
        <v>18.181818181818102</v>
      </c>
      <c r="H7" s="2">
        <v>12173</v>
      </c>
      <c r="I7" s="27" t="s">
        <v>190</v>
      </c>
      <c r="J7" s="14">
        <v>13.939394</v>
      </c>
      <c r="K7" s="27">
        <v>0.16387799980877713</v>
      </c>
      <c r="L7" s="2">
        <v>908830</v>
      </c>
      <c r="M7" s="27" t="s">
        <v>190</v>
      </c>
      <c r="N7" s="2">
        <v>0</v>
      </c>
      <c r="O7" s="2">
        <v>956749</v>
      </c>
      <c r="P7" s="27" t="s">
        <v>190</v>
      </c>
      <c r="Q7" s="14">
        <v>0</v>
      </c>
      <c r="R7" s="2">
        <v>990204</v>
      </c>
      <c r="S7" s="27" t="s">
        <v>190</v>
      </c>
      <c r="T7" s="14">
        <v>0</v>
      </c>
      <c r="U7" s="27">
        <v>0.09</v>
      </c>
      <c r="V7" s="2">
        <v>36637290</v>
      </c>
      <c r="W7" s="27" t="s">
        <v>190</v>
      </c>
      <c r="X7" s="2">
        <v>0</v>
      </c>
      <c r="Y7" s="2">
        <v>38421464</v>
      </c>
      <c r="Z7" s="27" t="s">
        <v>190</v>
      </c>
      <c r="AA7" s="14">
        <v>0</v>
      </c>
      <c r="AB7" s="2">
        <v>39346023</v>
      </c>
      <c r="AC7" s="27" t="s">
        <v>190</v>
      </c>
      <c r="AD7" s="14">
        <v>0</v>
      </c>
      <c r="AE7" s="27">
        <v>7.3999999999999996E-2</v>
      </c>
    </row>
    <row r="8" spans="1:31" x14ac:dyDescent="0.3">
      <c r="A8" t="s">
        <v>199</v>
      </c>
      <c r="B8" s="2">
        <v>5645</v>
      </c>
      <c r="C8" s="27">
        <v>0.53972655129553493</v>
      </c>
      <c r="D8" s="2">
        <v>238.18181818181799</v>
      </c>
      <c r="E8" s="2">
        <v>5819</v>
      </c>
      <c r="F8" s="27">
        <v>0.51034906156814597</v>
      </c>
      <c r="G8" s="14">
        <v>187.87878787878699</v>
      </c>
      <c r="H8" s="2">
        <v>6192</v>
      </c>
      <c r="I8" s="27">
        <v>0.50866672143267888</v>
      </c>
      <c r="J8" s="14">
        <v>253.33332799999999</v>
      </c>
      <c r="K8" s="27">
        <v>9.689991142604075E-2</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200</v>
      </c>
      <c r="B9" s="2">
        <v>694</v>
      </c>
      <c r="C9" s="27">
        <v>6.6354335978583034E-2</v>
      </c>
      <c r="D9" s="2">
        <v>132.12121212121201</v>
      </c>
      <c r="E9" s="2">
        <v>488</v>
      </c>
      <c r="F9" s="27">
        <v>4.2799508858095074E-2</v>
      </c>
      <c r="G9" s="14">
        <v>78.181818181818201</v>
      </c>
      <c r="H9" s="2">
        <v>619</v>
      </c>
      <c r="I9" s="27">
        <v>5.0850242339604043E-2</v>
      </c>
      <c r="J9" s="14">
        <v>152.72728000000001</v>
      </c>
      <c r="K9" s="27">
        <v>-0.10806916426512968</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1726</v>
      </c>
      <c r="B10" s="2">
        <v>459</v>
      </c>
      <c r="C10" s="27">
        <v>4.3885648723587342E-2</v>
      </c>
      <c r="D10" s="2">
        <v>99.393939393939405</v>
      </c>
      <c r="E10" s="2">
        <v>608</v>
      </c>
      <c r="F10" s="27">
        <v>5.3323978249429922E-2</v>
      </c>
      <c r="G10" s="14">
        <v>88.484848484848399</v>
      </c>
      <c r="H10" s="2">
        <v>750</v>
      </c>
      <c r="I10" s="27">
        <v>6.1611763739423314E-2</v>
      </c>
      <c r="J10" s="14">
        <v>134.545456</v>
      </c>
      <c r="K10" s="27">
        <v>0.63398692810457513</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1727</v>
      </c>
      <c r="B11" s="2">
        <v>474</v>
      </c>
      <c r="C11" s="27">
        <v>4.5319820250501963E-2</v>
      </c>
      <c r="D11" s="2">
        <v>99.393939393939405</v>
      </c>
      <c r="E11" s="2">
        <v>429</v>
      </c>
      <c r="F11" s="27">
        <v>3.7624978074022104E-2</v>
      </c>
      <c r="G11" s="14">
        <v>69.090909090909093</v>
      </c>
      <c r="H11" s="2">
        <v>788</v>
      </c>
      <c r="I11" s="27">
        <v>6.4733426435554089E-2</v>
      </c>
      <c r="J11" s="14">
        <v>127.272728</v>
      </c>
      <c r="K11" s="27">
        <v>0.66244725738396626</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1728</v>
      </c>
      <c r="B12" s="2">
        <v>365</v>
      </c>
      <c r="C12" s="27">
        <v>3.4898173821589065E-2</v>
      </c>
      <c r="D12" s="2">
        <v>99.393939393939405</v>
      </c>
      <c r="E12" s="2">
        <v>314</v>
      </c>
      <c r="F12" s="27">
        <v>2.7539028240659534E-2</v>
      </c>
      <c r="G12" s="14">
        <v>61.818181818181799</v>
      </c>
      <c r="H12" s="2">
        <v>330</v>
      </c>
      <c r="I12" s="27">
        <v>2.7109176045346257E-2</v>
      </c>
      <c r="J12" s="14">
        <v>85.454544100000007</v>
      </c>
      <c r="K12" s="27">
        <v>-9.5890410958904104E-2</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1729</v>
      </c>
      <c r="B13" s="2">
        <v>179</v>
      </c>
      <c r="C13" s="27">
        <v>1.7114446887847787E-2</v>
      </c>
      <c r="D13" s="2">
        <v>66.060606060606005</v>
      </c>
      <c r="E13" s="2">
        <v>266</v>
      </c>
      <c r="F13" s="27">
        <v>2.3329240484125591E-2</v>
      </c>
      <c r="G13" s="14">
        <v>61.212121212121197</v>
      </c>
      <c r="H13" s="2">
        <v>197</v>
      </c>
      <c r="I13" s="27">
        <v>1.6183356608888522E-2</v>
      </c>
      <c r="J13" s="14">
        <v>60.606059999999999</v>
      </c>
      <c r="K13" s="27">
        <v>0.1005586592178771</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205</v>
      </c>
      <c r="B14" s="2">
        <v>83</v>
      </c>
      <c r="C14" s="27">
        <v>7.9357491155942258E-3</v>
      </c>
      <c r="D14" s="2">
        <v>38.787878787878697</v>
      </c>
      <c r="E14" s="2">
        <v>85</v>
      </c>
      <c r="F14" s="27">
        <v>7.4548324855288547E-3</v>
      </c>
      <c r="G14" s="14">
        <v>38.787878787878697</v>
      </c>
      <c r="H14" s="2">
        <v>147</v>
      </c>
      <c r="I14" s="27">
        <v>1.2075905692926969E-2</v>
      </c>
      <c r="J14" s="14">
        <v>54.5454559</v>
      </c>
      <c r="K14" s="27">
        <v>0.77108433734939763</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206</v>
      </c>
      <c r="B15" s="2">
        <v>172</v>
      </c>
      <c r="C15" s="27">
        <v>1.6445166841954299E-2</v>
      </c>
      <c r="D15" s="2">
        <v>76.363636363636303</v>
      </c>
      <c r="E15" s="2">
        <v>55</v>
      </c>
      <c r="F15" s="27">
        <v>4.823715137695141E-3</v>
      </c>
      <c r="G15" s="14">
        <v>27.878787878787801</v>
      </c>
      <c r="H15" s="2">
        <v>60</v>
      </c>
      <c r="I15" s="27">
        <v>4.9289410991538649E-3</v>
      </c>
      <c r="J15" s="14">
        <v>30.909089999999999</v>
      </c>
      <c r="K15" s="27">
        <v>-0.65116279069767447</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1730</v>
      </c>
      <c r="B16" s="2">
        <v>562</v>
      </c>
      <c r="C16" s="27">
        <v>5.3733626541734393E-2</v>
      </c>
      <c r="D16" s="2">
        <v>133.333333333333</v>
      </c>
      <c r="E16" s="2">
        <v>287</v>
      </c>
      <c r="F16" s="27">
        <v>2.5171022627609192E-2</v>
      </c>
      <c r="G16" s="14">
        <v>64.848484848484802</v>
      </c>
      <c r="H16" s="2">
        <v>201</v>
      </c>
      <c r="I16" s="27">
        <v>1.6511952682165449E-2</v>
      </c>
      <c r="J16" s="14">
        <v>69.090909999999994</v>
      </c>
      <c r="K16" s="27">
        <v>-0.64234875444839856</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1731</v>
      </c>
      <c r="B17" s="2">
        <v>334</v>
      </c>
      <c r="C17" s="27">
        <v>3.1934219332632185E-2</v>
      </c>
      <c r="D17" s="2">
        <v>68.484848484848399</v>
      </c>
      <c r="E17" s="2">
        <v>501</v>
      </c>
      <c r="F17" s="27">
        <v>4.3939659708823013E-2</v>
      </c>
      <c r="G17" s="14">
        <v>104.24242424242399</v>
      </c>
      <c r="H17" s="2">
        <v>295</v>
      </c>
      <c r="I17" s="27">
        <v>2.4233960404173169E-2</v>
      </c>
      <c r="J17" s="14">
        <v>71.515150000000006</v>
      </c>
      <c r="K17" s="27">
        <v>-0.11676646706586827</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1732</v>
      </c>
      <c r="B18" s="2">
        <v>332</v>
      </c>
      <c r="C18" s="27">
        <v>3.1742996462376903E-2</v>
      </c>
      <c r="D18" s="2">
        <v>75.151515151515099</v>
      </c>
      <c r="E18" s="2">
        <v>580</v>
      </c>
      <c r="F18" s="27">
        <v>5.0868268724785122E-2</v>
      </c>
      <c r="G18" s="14">
        <v>100.60606060606</v>
      </c>
      <c r="H18" s="2">
        <v>216</v>
      </c>
      <c r="I18" s="27">
        <v>1.7744187956953913E-2</v>
      </c>
      <c r="J18" s="14">
        <v>56.969695999999999</v>
      </c>
      <c r="K18" s="27">
        <v>-0.3493975903614458</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1733</v>
      </c>
      <c r="B19" s="2">
        <v>358</v>
      </c>
      <c r="C19" s="27">
        <v>3.4228893775695574E-2</v>
      </c>
      <c r="D19" s="2">
        <v>89.696969696969703</v>
      </c>
      <c r="E19" s="2">
        <v>576</v>
      </c>
      <c r="F19" s="27">
        <v>5.0517453078407298E-2</v>
      </c>
      <c r="G19" s="14">
        <v>126.06060606060601</v>
      </c>
      <c r="H19" s="2">
        <v>489</v>
      </c>
      <c r="I19" s="27">
        <v>4.0170869958104004E-2</v>
      </c>
      <c r="J19" s="14">
        <v>90.909090000000006</v>
      </c>
      <c r="K19" s="27">
        <v>0.36592178770949718</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1734</v>
      </c>
      <c r="B20" s="2">
        <v>486</v>
      </c>
      <c r="C20" s="27">
        <v>4.6467157472033657E-2</v>
      </c>
      <c r="D20" s="2">
        <v>106.666666666666</v>
      </c>
      <c r="E20" s="2">
        <v>324</v>
      </c>
      <c r="F20" s="27">
        <v>2.8416067356604104E-2</v>
      </c>
      <c r="G20" s="14">
        <v>70.909090909090907</v>
      </c>
      <c r="H20" s="2">
        <v>356</v>
      </c>
      <c r="I20" s="27">
        <v>2.9245050521646266E-2</v>
      </c>
      <c r="J20" s="14">
        <v>83.636359999999996</v>
      </c>
      <c r="K20" s="27">
        <v>-0.26748971193415638</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1735</v>
      </c>
      <c r="B21" s="2">
        <v>516</v>
      </c>
      <c r="C21" s="27">
        <v>4.9335500525862892E-2</v>
      </c>
      <c r="D21" s="2">
        <v>101.818181818181</v>
      </c>
      <c r="E21" s="2">
        <v>207</v>
      </c>
      <c r="F21" s="27">
        <v>1.8154709700052622E-2</v>
      </c>
      <c r="G21" s="14">
        <v>53.3333333333333</v>
      </c>
      <c r="H21" s="2">
        <v>396</v>
      </c>
      <c r="I21" s="27">
        <v>3.2531011254415508E-2</v>
      </c>
      <c r="J21" s="14">
        <v>82.424239999999998</v>
      </c>
      <c r="K21" s="27">
        <v>-0.23255813953488372</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1736</v>
      </c>
      <c r="B22" s="2">
        <v>155</v>
      </c>
      <c r="C22" s="27">
        <v>1.4819772444784397E-2</v>
      </c>
      <c r="D22" s="2">
        <v>42.424242424242401</v>
      </c>
      <c r="E22" s="2">
        <v>381</v>
      </c>
      <c r="F22" s="27">
        <v>3.3415190317488158E-2</v>
      </c>
      <c r="G22" s="14">
        <v>76.969696969696898</v>
      </c>
      <c r="H22" s="2">
        <v>358</v>
      </c>
      <c r="I22" s="27">
        <v>2.9409348558284729E-2</v>
      </c>
      <c r="J22" s="14">
        <v>92.121215800000002</v>
      </c>
      <c r="K22" s="27">
        <v>1.3096774193548386</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1737</v>
      </c>
      <c r="B23" s="2">
        <v>132</v>
      </c>
      <c r="C23" s="27">
        <v>1.2620709436848647E-2</v>
      </c>
      <c r="D23" s="2">
        <v>43.636363636363598</v>
      </c>
      <c r="E23" s="2">
        <v>200</v>
      </c>
      <c r="F23" s="27">
        <v>1.7540782318891422E-2</v>
      </c>
      <c r="G23" s="14">
        <v>56.969696969696898</v>
      </c>
      <c r="H23" s="2">
        <v>303</v>
      </c>
      <c r="I23" s="27">
        <v>2.4891152550727019E-2</v>
      </c>
      <c r="J23" s="14">
        <v>62.4242439</v>
      </c>
      <c r="K23" s="27">
        <v>1.2954545454545454</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1738</v>
      </c>
      <c r="B24" s="2">
        <v>58</v>
      </c>
      <c r="C24" s="27">
        <v>5.5454632374031931E-3</v>
      </c>
      <c r="D24" s="2">
        <v>36.969696969696898</v>
      </c>
      <c r="E24" s="2">
        <v>69</v>
      </c>
      <c r="F24" s="27">
        <v>6.0515699000175411E-3</v>
      </c>
      <c r="G24" s="14">
        <v>31.515151515151501</v>
      </c>
      <c r="H24" s="2">
        <v>129</v>
      </c>
      <c r="I24" s="27">
        <v>1.0597223363180809E-2</v>
      </c>
      <c r="J24" s="14">
        <v>49.696968099999999</v>
      </c>
      <c r="K24" s="27">
        <v>1.2241379310344827</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1739</v>
      </c>
      <c r="B25" s="2">
        <v>79</v>
      </c>
      <c r="C25" s="27">
        <v>7.5533033750836602E-3</v>
      </c>
      <c r="D25" s="2">
        <v>41.212121212121197</v>
      </c>
      <c r="E25" s="2">
        <v>214</v>
      </c>
      <c r="F25" s="27">
        <v>1.8768637081213822E-2</v>
      </c>
      <c r="G25" s="14">
        <v>59.393939393939398</v>
      </c>
      <c r="H25" s="2">
        <v>129</v>
      </c>
      <c r="I25" s="27">
        <v>1.0597223363180809E-2</v>
      </c>
      <c r="J25" s="14">
        <v>57.5757561</v>
      </c>
      <c r="K25" s="27">
        <v>0.63291139240506333</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1740</v>
      </c>
      <c r="B26" s="2">
        <v>44</v>
      </c>
      <c r="C26" s="27">
        <v>4.2069031456162158E-3</v>
      </c>
      <c r="D26" s="2">
        <v>21.818181818181799</v>
      </c>
      <c r="E26" s="2">
        <v>74</v>
      </c>
      <c r="F26" s="27">
        <v>6.4900894579898267E-3</v>
      </c>
      <c r="G26" s="14">
        <v>35.757575757575701</v>
      </c>
      <c r="H26" s="2">
        <v>150</v>
      </c>
      <c r="I26" s="27">
        <v>1.2322352747884662E-2</v>
      </c>
      <c r="J26" s="14">
        <v>77.575760000000002</v>
      </c>
      <c r="K26" s="27">
        <v>2.4090909090909092</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1741</v>
      </c>
      <c r="B27" s="2">
        <v>25</v>
      </c>
      <c r="C27" s="27">
        <v>2.3902858781910319E-3</v>
      </c>
      <c r="D27" s="2">
        <v>16.363636363636299</v>
      </c>
      <c r="E27" s="2">
        <v>0</v>
      </c>
      <c r="F27" s="27">
        <v>0</v>
      </c>
      <c r="G27" s="14">
        <v>11.5151515151515</v>
      </c>
      <c r="H27" s="2">
        <v>91</v>
      </c>
      <c r="I27" s="27">
        <v>7.4755606670500289E-3</v>
      </c>
      <c r="J27" s="14">
        <v>45.4545441</v>
      </c>
      <c r="K27" s="27">
        <v>2.64</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1742</v>
      </c>
      <c r="B28" s="2">
        <v>18</v>
      </c>
      <c r="C28" s="27">
        <v>1.7210058322975428E-3</v>
      </c>
      <c r="D28" s="2">
        <v>16.363636363636299</v>
      </c>
      <c r="E28" s="2">
        <v>67</v>
      </c>
      <c r="F28" s="27">
        <v>5.8761620768286267E-3</v>
      </c>
      <c r="G28" s="14">
        <v>31.515151515151501</v>
      </c>
      <c r="H28" s="2">
        <v>30</v>
      </c>
      <c r="I28" s="27">
        <v>2.4644705495769324E-3</v>
      </c>
      <c r="J28" s="14">
        <v>18.181818</v>
      </c>
      <c r="K28" s="27">
        <v>0.66666666666666663</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1743</v>
      </c>
      <c r="B29" s="2">
        <v>57</v>
      </c>
      <c r="C29" s="27">
        <v>5.4498518022755519E-3</v>
      </c>
      <c r="D29" s="2">
        <v>24.2424242424242</v>
      </c>
      <c r="E29" s="2">
        <v>38</v>
      </c>
      <c r="F29" s="27">
        <v>3.3327486405893701E-3</v>
      </c>
      <c r="G29" s="14">
        <v>21.2121212121212</v>
      </c>
      <c r="H29" s="2">
        <v>91</v>
      </c>
      <c r="I29" s="27">
        <v>7.4755606670500289E-3</v>
      </c>
      <c r="J29" s="14">
        <v>31.515152</v>
      </c>
      <c r="K29" s="27">
        <v>0.59649122807017541</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1744</v>
      </c>
      <c r="B30" s="2">
        <v>39</v>
      </c>
      <c r="C30" s="27">
        <v>3.7288459699780095E-3</v>
      </c>
      <c r="D30" s="2">
        <v>18.7878787878787</v>
      </c>
      <c r="E30" s="2">
        <v>12</v>
      </c>
      <c r="F30" s="27">
        <v>1.0524469391334855E-3</v>
      </c>
      <c r="G30" s="14">
        <v>11.5151515151515</v>
      </c>
      <c r="H30" s="2">
        <v>53</v>
      </c>
      <c r="I30" s="27">
        <v>4.3538979709192476E-3</v>
      </c>
      <c r="J30" s="14">
        <v>42.4242439</v>
      </c>
      <c r="K30" s="27">
        <v>0.35897435897435898</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1745</v>
      </c>
      <c r="B31" s="2">
        <v>24</v>
      </c>
      <c r="C31" s="27">
        <v>2.2946744430633902E-3</v>
      </c>
      <c r="D31" s="2">
        <v>16.969696969696901</v>
      </c>
      <c r="E31" s="2">
        <v>44</v>
      </c>
      <c r="F31" s="27">
        <v>3.858972110156113E-3</v>
      </c>
      <c r="G31" s="14">
        <v>27.878787878787801</v>
      </c>
      <c r="H31" s="2">
        <v>14</v>
      </c>
      <c r="I31" s="27">
        <v>1.1500862564692352E-3</v>
      </c>
      <c r="J31" s="14">
        <v>14.545455</v>
      </c>
      <c r="K31" s="27">
        <v>-0.41666666666666669</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223</v>
      </c>
      <c r="B32" s="2">
        <v>4814</v>
      </c>
      <c r="C32" s="27">
        <v>0.46027344870446507</v>
      </c>
      <c r="D32" s="2">
        <v>238.18181818181799</v>
      </c>
      <c r="E32" s="2">
        <v>5583</v>
      </c>
      <c r="F32" s="27">
        <v>0.48965093843185409</v>
      </c>
      <c r="G32" s="14">
        <v>187.87878787878699</v>
      </c>
      <c r="H32" s="2">
        <v>5981</v>
      </c>
      <c r="I32" s="27">
        <v>0.49133327856732112</v>
      </c>
      <c r="J32" s="14">
        <v>253.33332799999999</v>
      </c>
      <c r="K32" s="27">
        <v>0.24241794765267968</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200</v>
      </c>
      <c r="B33" s="2">
        <v>588</v>
      </c>
      <c r="C33" s="27">
        <v>5.6219523855053063E-2</v>
      </c>
      <c r="D33" s="2">
        <v>117.575757575757</v>
      </c>
      <c r="E33" s="2">
        <v>741</v>
      </c>
      <c r="F33" s="27">
        <v>6.4988598491492716E-2</v>
      </c>
      <c r="G33" s="14">
        <v>106.666666666666</v>
      </c>
      <c r="H33" s="2">
        <v>671</v>
      </c>
      <c r="I33" s="27">
        <v>5.5121991292204055E-2</v>
      </c>
      <c r="J33" s="14">
        <v>128.484848</v>
      </c>
      <c r="K33" s="27">
        <v>0.141156462585034</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1726</v>
      </c>
      <c r="B34" s="2">
        <v>535</v>
      </c>
      <c r="C34" s="27">
        <v>5.1152117793288078E-2</v>
      </c>
      <c r="D34" s="2">
        <v>89.696969696969703</v>
      </c>
      <c r="E34" s="2">
        <v>464</v>
      </c>
      <c r="F34" s="27">
        <v>4.0694614979828098E-2</v>
      </c>
      <c r="G34" s="14">
        <v>76.969696969696898</v>
      </c>
      <c r="H34" s="2">
        <v>615</v>
      </c>
      <c r="I34" s="27">
        <v>5.0521646266327117E-2</v>
      </c>
      <c r="J34" s="14">
        <v>101.818184</v>
      </c>
      <c r="K34" s="27">
        <v>0.14953271028037382</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1727</v>
      </c>
      <c r="B35" s="2">
        <v>350</v>
      </c>
      <c r="C35" s="27">
        <v>3.3464002294674444E-2</v>
      </c>
      <c r="D35" s="2">
        <v>63.636363636363598</v>
      </c>
      <c r="E35" s="2">
        <v>575</v>
      </c>
      <c r="F35" s="27">
        <v>5.0429749166812837E-2</v>
      </c>
      <c r="G35" s="14">
        <v>107.272727272727</v>
      </c>
      <c r="H35" s="2">
        <v>633</v>
      </c>
      <c r="I35" s="27">
        <v>5.2000328596073279E-2</v>
      </c>
      <c r="J35" s="14">
        <v>97.575760000000002</v>
      </c>
      <c r="K35" s="27">
        <v>0.80857142857142861</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1728</v>
      </c>
      <c r="B36" s="2">
        <v>419</v>
      </c>
      <c r="C36" s="27">
        <v>4.0061191318481688E-2</v>
      </c>
      <c r="D36" s="2">
        <v>108.484848484848</v>
      </c>
      <c r="E36" s="2">
        <v>210</v>
      </c>
      <c r="F36" s="27">
        <v>1.8417821434835994E-2</v>
      </c>
      <c r="G36" s="14">
        <v>47.272727272727202</v>
      </c>
      <c r="H36" s="2">
        <v>354</v>
      </c>
      <c r="I36" s="27">
        <v>2.9080752485007803E-2</v>
      </c>
      <c r="J36" s="14">
        <v>83.636359999999996</v>
      </c>
      <c r="K36" s="27">
        <v>-0.15513126491646778</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1729</v>
      </c>
      <c r="B37" s="2">
        <v>181</v>
      </c>
      <c r="C37" s="27">
        <v>1.7305669758103069E-2</v>
      </c>
      <c r="D37" s="2">
        <v>61.818181818181799</v>
      </c>
      <c r="E37" s="2">
        <v>114</v>
      </c>
      <c r="F37" s="27">
        <v>9.9982459217681108E-3</v>
      </c>
      <c r="G37" s="14">
        <v>42.424242424242401</v>
      </c>
      <c r="H37" s="2">
        <v>175</v>
      </c>
      <c r="I37" s="27">
        <v>1.437607820586544E-2</v>
      </c>
      <c r="J37" s="14">
        <v>55.757576</v>
      </c>
      <c r="K37" s="27">
        <v>-3.3149171270718231E-2</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205</v>
      </c>
      <c r="B38" s="2">
        <v>82</v>
      </c>
      <c r="C38" s="27">
        <v>7.8401376804665846E-3</v>
      </c>
      <c r="D38" s="2">
        <v>46.060606060605998</v>
      </c>
      <c r="E38" s="2">
        <v>147</v>
      </c>
      <c r="F38" s="27">
        <v>1.2892475004385196E-2</v>
      </c>
      <c r="G38" s="14">
        <v>53.939393939393902</v>
      </c>
      <c r="H38" s="2">
        <v>115</v>
      </c>
      <c r="I38" s="27">
        <v>9.4471371067115749E-3</v>
      </c>
      <c r="J38" s="14">
        <v>48.484848</v>
      </c>
      <c r="K38" s="27">
        <v>0.40243902439024393</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206</v>
      </c>
      <c r="B39" s="2">
        <v>84</v>
      </c>
      <c r="C39" s="27">
        <v>8.031360550721867E-3</v>
      </c>
      <c r="D39" s="2">
        <v>43.636363636363598</v>
      </c>
      <c r="E39" s="2">
        <v>129</v>
      </c>
      <c r="F39" s="27">
        <v>1.1313804595684967E-2</v>
      </c>
      <c r="G39" s="14">
        <v>50.303030303030297</v>
      </c>
      <c r="H39" s="2">
        <v>117</v>
      </c>
      <c r="I39" s="27">
        <v>9.6114351433500365E-3</v>
      </c>
      <c r="J39" s="14">
        <v>65.454544100000007</v>
      </c>
      <c r="K39" s="27">
        <v>0.39285714285714285</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1730</v>
      </c>
      <c r="B40" s="2">
        <v>264</v>
      </c>
      <c r="C40" s="27">
        <v>2.5241418873697293E-2</v>
      </c>
      <c r="D40" s="2">
        <v>82.424242424242394</v>
      </c>
      <c r="E40" s="2">
        <v>166</v>
      </c>
      <c r="F40" s="27">
        <v>1.4558849324679881E-2</v>
      </c>
      <c r="G40" s="14">
        <v>52.727272727272698</v>
      </c>
      <c r="H40" s="2">
        <v>330</v>
      </c>
      <c r="I40" s="27">
        <v>2.7109176045346257E-2</v>
      </c>
      <c r="J40" s="14">
        <v>100</v>
      </c>
      <c r="K40" s="27">
        <v>0.25</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1731</v>
      </c>
      <c r="B41" s="2">
        <v>334</v>
      </c>
      <c r="C41" s="27">
        <v>3.1934219332632185E-2</v>
      </c>
      <c r="D41" s="2">
        <v>77.575757575757507</v>
      </c>
      <c r="E41" s="2">
        <v>530</v>
      </c>
      <c r="F41" s="27">
        <v>4.6483073145062268E-2</v>
      </c>
      <c r="G41" s="14">
        <v>83.636363636363598</v>
      </c>
      <c r="H41" s="2">
        <v>414</v>
      </c>
      <c r="I41" s="27">
        <v>3.4009693584161671E-2</v>
      </c>
      <c r="J41" s="14">
        <v>96.969695999999999</v>
      </c>
      <c r="K41" s="27">
        <v>0.23952095808383234</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1732</v>
      </c>
      <c r="B42" s="2">
        <v>299</v>
      </c>
      <c r="C42" s="27">
        <v>2.8587819103164738E-2</v>
      </c>
      <c r="D42" s="2">
        <v>82.424242424242394</v>
      </c>
      <c r="E42" s="2">
        <v>443</v>
      </c>
      <c r="F42" s="27">
        <v>3.8852832836344504E-2</v>
      </c>
      <c r="G42" s="14">
        <v>83.636363636363598</v>
      </c>
      <c r="H42" s="2">
        <v>348</v>
      </c>
      <c r="I42" s="27">
        <v>2.8587858375092416E-2</v>
      </c>
      <c r="J42" s="14">
        <v>86.060609999999997</v>
      </c>
      <c r="K42" s="27">
        <v>0.16387959866220736</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1733</v>
      </c>
      <c r="B43" s="2">
        <v>369</v>
      </c>
      <c r="C43" s="27">
        <v>3.528061956209963E-2</v>
      </c>
      <c r="D43" s="2">
        <v>70.303030303030297</v>
      </c>
      <c r="E43" s="2">
        <v>360</v>
      </c>
      <c r="F43" s="27">
        <v>3.1573408174004558E-2</v>
      </c>
      <c r="G43" s="14">
        <v>77.575757575757507</v>
      </c>
      <c r="H43" s="2">
        <v>521</v>
      </c>
      <c r="I43" s="27">
        <v>4.2799638544319396E-2</v>
      </c>
      <c r="J43" s="14">
        <v>89.696969999999993</v>
      </c>
      <c r="K43" s="27">
        <v>0.41192411924119243</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1734</v>
      </c>
      <c r="B44" s="2">
        <v>428</v>
      </c>
      <c r="C44" s="27">
        <v>4.0921694234630462E-2</v>
      </c>
      <c r="D44" s="2">
        <v>91.515151515151501</v>
      </c>
      <c r="E44" s="2">
        <v>263</v>
      </c>
      <c r="F44" s="27">
        <v>2.3066128749342222E-2</v>
      </c>
      <c r="G44" s="14">
        <v>52.121212121212103</v>
      </c>
      <c r="H44" s="2">
        <v>288</v>
      </c>
      <c r="I44" s="27">
        <v>2.3658917275938551E-2</v>
      </c>
      <c r="J44" s="14">
        <v>95.757576</v>
      </c>
      <c r="K44" s="27">
        <v>-0.32710280373831774</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1735</v>
      </c>
      <c r="B45" s="2">
        <v>160</v>
      </c>
      <c r="C45" s="27">
        <v>1.5297829620422603E-2</v>
      </c>
      <c r="D45" s="2">
        <v>47.878787878787797</v>
      </c>
      <c r="E45" s="2">
        <v>249</v>
      </c>
      <c r="F45" s="27">
        <v>2.1838273987019822E-2</v>
      </c>
      <c r="G45" s="14">
        <v>57.5757575757575</v>
      </c>
      <c r="H45" s="2">
        <v>389</v>
      </c>
      <c r="I45" s="27">
        <v>3.1955968126180893E-2</v>
      </c>
      <c r="J45" s="14">
        <v>92.727270000000004</v>
      </c>
      <c r="K45" s="27">
        <v>1.4312499999999999</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1736</v>
      </c>
      <c r="B46" s="2">
        <v>202</v>
      </c>
      <c r="C46" s="27">
        <v>1.9313509895783537E-2</v>
      </c>
      <c r="D46" s="2">
        <v>69.090909090909093</v>
      </c>
      <c r="E46" s="2">
        <v>325</v>
      </c>
      <c r="F46" s="27">
        <v>2.8503771268198561E-2</v>
      </c>
      <c r="G46" s="14">
        <v>74.545454545454504</v>
      </c>
      <c r="H46" s="2">
        <v>192</v>
      </c>
      <c r="I46" s="27">
        <v>1.5772611517292368E-2</v>
      </c>
      <c r="J46" s="14">
        <v>51.515152</v>
      </c>
      <c r="K46" s="27">
        <v>-4.9504950495049507E-2</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1737</v>
      </c>
      <c r="B47" s="2">
        <v>212</v>
      </c>
      <c r="C47" s="27">
        <v>2.0269624247059949E-2</v>
      </c>
      <c r="D47" s="2">
        <v>64.242424242424207</v>
      </c>
      <c r="E47" s="2">
        <v>334</v>
      </c>
      <c r="F47" s="27">
        <v>2.9293106472548677E-2</v>
      </c>
      <c r="G47" s="14">
        <v>60</v>
      </c>
      <c r="H47" s="2">
        <v>247</v>
      </c>
      <c r="I47" s="27">
        <v>2.0290807524850078E-2</v>
      </c>
      <c r="J47" s="14">
        <v>64.242424</v>
      </c>
      <c r="K47" s="27">
        <v>0.1650943396226415</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1738</v>
      </c>
      <c r="B48" s="2">
        <v>26</v>
      </c>
      <c r="C48" s="27">
        <v>2.485897313318673E-3</v>
      </c>
      <c r="D48" s="2">
        <v>15.151515151515101</v>
      </c>
      <c r="E48" s="2">
        <v>74</v>
      </c>
      <c r="F48" s="27">
        <v>6.4900894579898267E-3</v>
      </c>
      <c r="G48" s="14">
        <v>32.121212121212103</v>
      </c>
      <c r="H48" s="2">
        <v>35</v>
      </c>
      <c r="I48" s="27">
        <v>2.8752156411730881E-3</v>
      </c>
      <c r="J48" s="14">
        <v>24.848483999999999</v>
      </c>
      <c r="K48" s="27">
        <v>0.34615384615384615</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1739</v>
      </c>
      <c r="B49" s="2">
        <v>52</v>
      </c>
      <c r="C49" s="27">
        <v>4.971794626637346E-3</v>
      </c>
      <c r="D49" s="2">
        <v>34.545454545454497</v>
      </c>
      <c r="E49" s="2">
        <v>14</v>
      </c>
      <c r="F49" s="27">
        <v>1.2278547623223997E-3</v>
      </c>
      <c r="G49" s="14">
        <v>13.3333333333333</v>
      </c>
      <c r="H49" s="2">
        <v>129</v>
      </c>
      <c r="I49" s="27">
        <v>1.0597223363180809E-2</v>
      </c>
      <c r="J49" s="14">
        <v>55.151516000000001</v>
      </c>
      <c r="K49" s="27">
        <v>1.4807692307692308</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1740</v>
      </c>
      <c r="B50" s="2">
        <v>6</v>
      </c>
      <c r="C50" s="27">
        <v>5.7366861076584756E-4</v>
      </c>
      <c r="D50" s="2">
        <v>8.4848484848484809</v>
      </c>
      <c r="E50" s="2">
        <v>94</v>
      </c>
      <c r="F50" s="27">
        <v>8.2441676898789683E-3</v>
      </c>
      <c r="G50" s="14">
        <v>47.878787878787797</v>
      </c>
      <c r="H50" s="2">
        <v>61</v>
      </c>
      <c r="I50" s="27">
        <v>5.0110901174730965E-3</v>
      </c>
      <c r="J50" s="14">
        <v>20</v>
      </c>
      <c r="K50" s="27">
        <v>9.1666666666666661</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1741</v>
      </c>
      <c r="B51" s="2">
        <v>34</v>
      </c>
      <c r="C51" s="27">
        <v>3.2507887943398033E-3</v>
      </c>
      <c r="D51" s="2">
        <v>29.090909090909101</v>
      </c>
      <c r="E51" s="2">
        <v>52</v>
      </c>
      <c r="F51" s="27">
        <v>4.5606034029117698E-3</v>
      </c>
      <c r="G51" s="14">
        <v>27.878787878787801</v>
      </c>
      <c r="H51" s="2">
        <v>42</v>
      </c>
      <c r="I51" s="27">
        <v>3.4502587694077054E-3</v>
      </c>
      <c r="J51" s="14">
        <v>24.848483999999999</v>
      </c>
      <c r="K51" s="27">
        <v>0.23529411764705882</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1742</v>
      </c>
      <c r="B52" s="2">
        <v>103</v>
      </c>
      <c r="C52" s="27">
        <v>9.8479778181470509E-3</v>
      </c>
      <c r="D52" s="2">
        <v>32.121212121212103</v>
      </c>
      <c r="E52" s="2">
        <v>87</v>
      </c>
      <c r="F52" s="27">
        <v>7.6302403087177692E-3</v>
      </c>
      <c r="G52" s="14">
        <v>36.363636363636303</v>
      </c>
      <c r="H52" s="2">
        <v>118</v>
      </c>
      <c r="I52" s="27">
        <v>9.6935841616692681E-3</v>
      </c>
      <c r="J52" s="14">
        <v>58.181820000000002</v>
      </c>
      <c r="K52" s="27">
        <v>0.14563106796116504</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1743</v>
      </c>
      <c r="B53" s="2">
        <v>60</v>
      </c>
      <c r="C53" s="27">
        <v>5.7366861076584763E-3</v>
      </c>
      <c r="D53" s="2">
        <v>26.6666666666666</v>
      </c>
      <c r="E53" s="2">
        <v>14</v>
      </c>
      <c r="F53" s="27">
        <v>1.2278547623223997E-3</v>
      </c>
      <c r="G53" s="14">
        <v>13.9393939393939</v>
      </c>
      <c r="H53" s="2">
        <v>89</v>
      </c>
      <c r="I53" s="27">
        <v>7.3112626304115665E-3</v>
      </c>
      <c r="J53" s="14">
        <v>47.878788</v>
      </c>
      <c r="K53" s="27">
        <v>0.48333333333333334</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1744</v>
      </c>
      <c r="B54" s="2">
        <v>16</v>
      </c>
      <c r="C54" s="27">
        <v>1.5297829620422602E-3</v>
      </c>
      <c r="D54" s="2">
        <v>11.5151515151515</v>
      </c>
      <c r="E54" s="2">
        <v>130</v>
      </c>
      <c r="F54" s="27">
        <v>1.1401508507279424E-2</v>
      </c>
      <c r="G54" s="14">
        <v>49.696969696969703</v>
      </c>
      <c r="H54" s="2">
        <v>98</v>
      </c>
      <c r="I54" s="27">
        <v>8.0506037952846471E-3</v>
      </c>
      <c r="J54" s="14">
        <v>41.212119999999999</v>
      </c>
      <c r="K54" s="27">
        <v>5.125</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1745</v>
      </c>
      <c r="B55" s="2">
        <v>10</v>
      </c>
      <c r="C55" s="27">
        <v>9.5611435127641268E-4</v>
      </c>
      <c r="D55" s="2">
        <v>9.0909090909090899</v>
      </c>
      <c r="E55" s="2">
        <v>68</v>
      </c>
      <c r="F55" s="27">
        <v>5.9638659884230835E-3</v>
      </c>
      <c r="G55" s="14">
        <v>30.909090909090899</v>
      </c>
      <c r="H55" s="2">
        <v>0</v>
      </c>
      <c r="I55" s="27">
        <v>0</v>
      </c>
      <c r="J55" s="14">
        <v>12.727273</v>
      </c>
      <c r="K55" s="27">
        <v>-1</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row>
    <row r="57" spans="1:31" x14ac:dyDescent="0.3">
      <c r="A57" s="201" t="s">
        <v>1746</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x14ac:dyDescent="0.3">
      <c r="B58" s="199" t="s">
        <v>1724</v>
      </c>
      <c r="C58" s="199"/>
      <c r="D58" s="199" t="s">
        <v>1725</v>
      </c>
      <c r="E58" s="199" t="s">
        <v>1724</v>
      </c>
      <c r="F58" s="199"/>
      <c r="G58" s="199" t="s">
        <v>1725</v>
      </c>
      <c r="H58" s="199" t="s">
        <v>1724</v>
      </c>
      <c r="I58" s="199"/>
      <c r="J58" s="199" t="s">
        <v>1725</v>
      </c>
      <c r="K58" t="s">
        <v>190</v>
      </c>
      <c r="L58" s="199" t="s">
        <v>1724</v>
      </c>
      <c r="M58" s="199"/>
      <c r="N58" s="199" t="s">
        <v>1725</v>
      </c>
      <c r="O58" s="199" t="s">
        <v>1724</v>
      </c>
      <c r="P58" s="199"/>
      <c r="Q58" s="199" t="s">
        <v>1725</v>
      </c>
      <c r="R58" s="199" t="s">
        <v>1724</v>
      </c>
      <c r="S58" s="199"/>
      <c r="T58" s="199" t="s">
        <v>1725</v>
      </c>
      <c r="U58" t="s">
        <v>190</v>
      </c>
      <c r="V58" s="199" t="s">
        <v>1724</v>
      </c>
      <c r="W58" s="199"/>
      <c r="X58" s="199" t="s">
        <v>1725</v>
      </c>
      <c r="Y58" s="199" t="s">
        <v>1724</v>
      </c>
      <c r="Z58" s="199"/>
      <c r="AA58" s="199" t="s">
        <v>1725</v>
      </c>
      <c r="AB58" s="199" t="s">
        <v>1724</v>
      </c>
      <c r="AC58" s="199"/>
      <c r="AD58" s="199" t="s">
        <v>1725</v>
      </c>
      <c r="AE58" t="s">
        <v>190</v>
      </c>
    </row>
    <row r="59" spans="1:31" x14ac:dyDescent="0.3">
      <c r="A59" t="s">
        <v>1747</v>
      </c>
      <c r="B59" s="14">
        <v>24.2</v>
      </c>
      <c r="C59" s="27" t="s">
        <v>190</v>
      </c>
      <c r="D59" s="14">
        <v>0.84848484848483996</v>
      </c>
      <c r="E59" s="14">
        <v>28</v>
      </c>
      <c r="F59" s="27" t="s">
        <v>190</v>
      </c>
      <c r="G59" s="14">
        <v>1.2121212121212099</v>
      </c>
      <c r="H59" s="14">
        <v>24.9</v>
      </c>
      <c r="I59" s="27" t="s">
        <v>190</v>
      </c>
      <c r="J59" s="14">
        <v>1.87878788</v>
      </c>
      <c r="K59" s="27">
        <v>2.8925619834710717E-2</v>
      </c>
      <c r="L59" s="14">
        <v>30.4</v>
      </c>
      <c r="M59" s="27" t="s">
        <v>190</v>
      </c>
      <c r="N59" s="14">
        <v>0.06</v>
      </c>
      <c r="O59" s="14">
        <v>31.4</v>
      </c>
      <c r="P59" s="27" t="s">
        <v>190</v>
      </c>
      <c r="Q59" s="14">
        <v>0.06</v>
      </c>
      <c r="R59" s="14">
        <v>32.4</v>
      </c>
      <c r="S59" s="27" t="s">
        <v>190</v>
      </c>
      <c r="T59" s="14">
        <v>0.12</v>
      </c>
      <c r="U59" s="27">
        <v>6.6000000000000003E-2</v>
      </c>
      <c r="V59" s="14">
        <v>34.9</v>
      </c>
      <c r="W59" s="27" t="s">
        <v>190</v>
      </c>
      <c r="X59" s="14">
        <v>0.06</v>
      </c>
      <c r="Y59" s="14">
        <v>35.799999999999997</v>
      </c>
      <c r="Z59" s="27" t="s">
        <v>190</v>
      </c>
      <c r="AA59" s="14">
        <v>0.06</v>
      </c>
      <c r="AB59" s="14">
        <v>36.700000000000003</v>
      </c>
      <c r="AC59" s="27" t="s">
        <v>190</v>
      </c>
      <c r="AD59" s="14">
        <v>0.06</v>
      </c>
      <c r="AE59" s="27">
        <v>5.1999999999999998E-2</v>
      </c>
    </row>
    <row r="60" spans="1:31" x14ac:dyDescent="0.3">
      <c r="A60" t="s">
        <v>1748</v>
      </c>
      <c r="B60" s="14">
        <v>24.2</v>
      </c>
      <c r="C60" s="27" t="s">
        <v>190</v>
      </c>
      <c r="D60" s="14">
        <v>0.90909090909089996</v>
      </c>
      <c r="E60" s="14">
        <v>29</v>
      </c>
      <c r="F60" s="27" t="s">
        <v>190</v>
      </c>
      <c r="G60" s="14">
        <v>1.4545454545454499</v>
      </c>
      <c r="H60" s="14">
        <v>25.1</v>
      </c>
      <c r="I60" s="27" t="s">
        <v>190</v>
      </c>
      <c r="J60" s="14">
        <v>3.3333332499999999</v>
      </c>
      <c r="K60" s="27">
        <v>3.719008264462819E-2</v>
      </c>
      <c r="L60" s="14">
        <v>29.5</v>
      </c>
      <c r="M60" s="27" t="s">
        <v>190</v>
      </c>
      <c r="N60" s="14">
        <v>0.06</v>
      </c>
      <c r="O60" s="14">
        <v>30.5</v>
      </c>
      <c r="P60" s="27" t="s">
        <v>190</v>
      </c>
      <c r="Q60" s="14">
        <v>0.12</v>
      </c>
      <c r="R60" s="14">
        <v>31.6</v>
      </c>
      <c r="S60" s="27" t="s">
        <v>190</v>
      </c>
      <c r="T60" s="14">
        <v>0.12</v>
      </c>
      <c r="U60" s="27">
        <v>7.0999999999999994E-2</v>
      </c>
      <c r="V60" s="14">
        <v>33.700000000000003</v>
      </c>
      <c r="W60" s="27" t="s">
        <v>190</v>
      </c>
      <c r="X60" s="14">
        <v>0.06</v>
      </c>
      <c r="Y60" s="14">
        <v>34.700000000000003</v>
      </c>
      <c r="Z60" s="27" t="s">
        <v>190</v>
      </c>
      <c r="AA60" s="14">
        <v>0.06</v>
      </c>
      <c r="AB60" s="14">
        <v>35.6</v>
      </c>
      <c r="AC60" s="27" t="s">
        <v>190</v>
      </c>
      <c r="AD60" s="14">
        <v>0.06</v>
      </c>
      <c r="AE60" s="27">
        <v>5.6000000000000001E-2</v>
      </c>
    </row>
    <row r="61" spans="1:31" x14ac:dyDescent="0.3">
      <c r="A61" t="s">
        <v>1749</v>
      </c>
      <c r="B61" s="14">
        <v>24.1</v>
      </c>
      <c r="C61" s="27" t="s">
        <v>190</v>
      </c>
      <c r="D61" s="14">
        <v>1.63636363636363</v>
      </c>
      <c r="E61" s="14">
        <v>27.2</v>
      </c>
      <c r="F61" s="27" t="s">
        <v>190</v>
      </c>
      <c r="G61" s="14">
        <v>1.27272727272727</v>
      </c>
      <c r="H61" s="14">
        <v>24.8</v>
      </c>
      <c r="I61" s="27" t="s">
        <v>190</v>
      </c>
      <c r="J61" s="14">
        <v>1.8181818700000001</v>
      </c>
      <c r="K61" s="27">
        <v>2.9045643153526941E-2</v>
      </c>
      <c r="L61" s="14">
        <v>31.4</v>
      </c>
      <c r="M61" s="27" t="s">
        <v>190</v>
      </c>
      <c r="N61" s="14">
        <v>0.12</v>
      </c>
      <c r="O61" s="14">
        <v>32.299999999999997</v>
      </c>
      <c r="P61" s="27" t="s">
        <v>190</v>
      </c>
      <c r="Q61" s="14">
        <v>0.12</v>
      </c>
      <c r="R61" s="14">
        <v>33.299999999999997</v>
      </c>
      <c r="S61" s="27" t="s">
        <v>190</v>
      </c>
      <c r="T61" s="14">
        <v>0.12</v>
      </c>
      <c r="U61" s="27">
        <v>6.0999999999999999E-2</v>
      </c>
      <c r="V61" s="14">
        <v>36</v>
      </c>
      <c r="W61" s="27" t="s">
        <v>190</v>
      </c>
      <c r="X61" s="14">
        <v>0.06</v>
      </c>
      <c r="Y61" s="14">
        <v>37</v>
      </c>
      <c r="Z61" s="27" t="s">
        <v>190</v>
      </c>
      <c r="AA61" s="14">
        <v>0.06</v>
      </c>
      <c r="AB61" s="14">
        <v>37.9</v>
      </c>
      <c r="AC61" s="27" t="s">
        <v>190</v>
      </c>
      <c r="AD61" s="14">
        <v>0.06</v>
      </c>
      <c r="AE61" s="27">
        <v>5.2999999999999999E-2</v>
      </c>
    </row>
    <row r="62" spans="1:31" x14ac:dyDescent="0.3">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row>
    <row r="63" spans="1:31" x14ac:dyDescent="0.3">
      <c r="A63" s="201" t="s">
        <v>1750</v>
      </c>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x14ac:dyDescent="0.3">
      <c r="B64" s="199" t="s">
        <v>1724</v>
      </c>
      <c r="C64" s="199"/>
      <c r="D64" s="199" t="s">
        <v>1725</v>
      </c>
      <c r="E64" s="199" t="s">
        <v>1724</v>
      </c>
      <c r="F64" s="199"/>
      <c r="G64" s="199" t="s">
        <v>1725</v>
      </c>
      <c r="H64" s="199" t="s">
        <v>1724</v>
      </c>
      <c r="I64" s="199"/>
      <c r="J64" s="199" t="s">
        <v>1725</v>
      </c>
      <c r="K64" t="s">
        <v>190</v>
      </c>
      <c r="L64" s="199" t="s">
        <v>1724</v>
      </c>
      <c r="M64" s="199"/>
      <c r="N64" s="199" t="s">
        <v>1725</v>
      </c>
      <c r="O64" s="199" t="s">
        <v>1724</v>
      </c>
      <c r="P64" s="199"/>
      <c r="Q64" s="199" t="s">
        <v>1725</v>
      </c>
      <c r="R64" s="199" t="s">
        <v>1724</v>
      </c>
      <c r="S64" s="199"/>
      <c r="T64" s="199" t="s">
        <v>1725</v>
      </c>
      <c r="U64" t="s">
        <v>190</v>
      </c>
      <c r="V64" s="199" t="s">
        <v>1724</v>
      </c>
      <c r="W64" s="199"/>
      <c r="X64" s="199" t="s">
        <v>1725</v>
      </c>
      <c r="Y64" s="199" t="s">
        <v>1724</v>
      </c>
      <c r="Z64" s="199"/>
      <c r="AA64" s="199" t="s">
        <v>1725</v>
      </c>
      <c r="AB64" s="199" t="s">
        <v>1724</v>
      </c>
      <c r="AC64" s="199"/>
      <c r="AD64" s="199" t="s">
        <v>1725</v>
      </c>
      <c r="AE64" t="s">
        <v>190</v>
      </c>
    </row>
    <row r="65" spans="1:31" x14ac:dyDescent="0.3">
      <c r="A65" t="s">
        <v>192</v>
      </c>
      <c r="B65" s="2">
        <v>10459</v>
      </c>
      <c r="C65" s="27" t="s">
        <v>190</v>
      </c>
      <c r="D65" s="2">
        <v>14.545454545454501</v>
      </c>
      <c r="E65" s="2">
        <v>11402</v>
      </c>
      <c r="F65" s="27" t="s">
        <v>190</v>
      </c>
      <c r="G65" s="14">
        <v>18.181818181818102</v>
      </c>
      <c r="H65" s="2">
        <v>12173</v>
      </c>
      <c r="I65" s="27" t="s">
        <v>190</v>
      </c>
      <c r="J65" s="14">
        <v>13.939394</v>
      </c>
      <c r="K65" s="27">
        <v>0.16387799980877713</v>
      </c>
      <c r="L65" s="2">
        <v>908830</v>
      </c>
      <c r="M65" s="27" t="s">
        <v>190</v>
      </c>
      <c r="N65" s="2">
        <v>0</v>
      </c>
      <c r="O65" s="2">
        <v>956749</v>
      </c>
      <c r="P65" s="27" t="s">
        <v>190</v>
      </c>
      <c r="Q65" s="14">
        <v>0</v>
      </c>
      <c r="R65" s="2">
        <v>990204</v>
      </c>
      <c r="S65" s="27" t="s">
        <v>190</v>
      </c>
      <c r="T65" s="14">
        <v>0</v>
      </c>
      <c r="U65" s="27">
        <v>0.09</v>
      </c>
      <c r="V65" s="2">
        <v>36637290</v>
      </c>
      <c r="W65" s="27" t="s">
        <v>190</v>
      </c>
      <c r="X65" s="2">
        <v>0</v>
      </c>
      <c r="Y65" s="2">
        <v>38421464</v>
      </c>
      <c r="Z65" s="27" t="s">
        <v>190</v>
      </c>
      <c r="AA65" s="14">
        <v>0</v>
      </c>
      <c r="AB65" s="2">
        <v>39346023</v>
      </c>
      <c r="AC65" s="27" t="s">
        <v>190</v>
      </c>
      <c r="AD65" s="14">
        <v>0</v>
      </c>
      <c r="AE65" s="27">
        <v>7.3999999999999996E-2</v>
      </c>
    </row>
    <row r="66" spans="1:31" x14ac:dyDescent="0.3">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row>
    <row r="67" spans="1:31" x14ac:dyDescent="0.3">
      <c r="A67" s="201" t="s">
        <v>1751</v>
      </c>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x14ac:dyDescent="0.3">
      <c r="B68" s="199" t="s">
        <v>1724</v>
      </c>
      <c r="C68" s="199"/>
      <c r="D68" s="199" t="s">
        <v>1725</v>
      </c>
      <c r="E68" s="199" t="s">
        <v>1724</v>
      </c>
      <c r="F68" s="199"/>
      <c r="G68" s="199" t="s">
        <v>1725</v>
      </c>
      <c r="H68" s="199" t="s">
        <v>1724</v>
      </c>
      <c r="I68" s="199"/>
      <c r="J68" s="199" t="s">
        <v>1725</v>
      </c>
      <c r="K68" t="s">
        <v>190</v>
      </c>
      <c r="L68" s="199" t="s">
        <v>1724</v>
      </c>
      <c r="M68" s="199"/>
      <c r="N68" s="199" t="s">
        <v>1725</v>
      </c>
      <c r="O68" s="199" t="s">
        <v>1724</v>
      </c>
      <c r="P68" s="199"/>
      <c r="Q68" s="199" t="s">
        <v>1725</v>
      </c>
      <c r="R68" s="199" t="s">
        <v>1724</v>
      </c>
      <c r="S68" s="199"/>
      <c r="T68" s="199" t="s">
        <v>1725</v>
      </c>
      <c r="U68" t="s">
        <v>190</v>
      </c>
      <c r="V68" s="199" t="s">
        <v>1724</v>
      </c>
      <c r="W68" s="199"/>
      <c r="X68" s="199" t="s">
        <v>1725</v>
      </c>
      <c r="Y68" s="199" t="s">
        <v>1724</v>
      </c>
      <c r="Z68" s="199"/>
      <c r="AA68" s="199" t="s">
        <v>1725</v>
      </c>
      <c r="AB68" s="199" t="s">
        <v>1724</v>
      </c>
      <c r="AC68" s="199"/>
      <c r="AD68" s="199" t="s">
        <v>1725</v>
      </c>
      <c r="AE68" t="s">
        <v>190</v>
      </c>
    </row>
    <row r="69" spans="1:31" x14ac:dyDescent="0.3">
      <c r="A69" t="s">
        <v>192</v>
      </c>
      <c r="B69" s="2">
        <v>10459</v>
      </c>
      <c r="C69" s="27" t="s">
        <v>190</v>
      </c>
      <c r="D69" s="2">
        <v>14.545454545454501</v>
      </c>
      <c r="E69" s="2">
        <v>11402</v>
      </c>
      <c r="F69" s="27" t="s">
        <v>190</v>
      </c>
      <c r="G69" s="14">
        <v>18.181818181818102</v>
      </c>
      <c r="H69" s="2">
        <v>12173</v>
      </c>
      <c r="I69" s="27" t="s">
        <v>190</v>
      </c>
      <c r="J69" s="14">
        <v>13.939394</v>
      </c>
      <c r="K69" s="27">
        <v>0.16387799980877713</v>
      </c>
      <c r="L69" s="2">
        <v>908830</v>
      </c>
      <c r="M69" s="27" t="s">
        <v>190</v>
      </c>
      <c r="N69" s="2">
        <v>0</v>
      </c>
      <c r="O69" s="2">
        <v>956749</v>
      </c>
      <c r="P69" s="27" t="s">
        <v>190</v>
      </c>
      <c r="Q69" s="14">
        <v>0</v>
      </c>
      <c r="R69" s="2">
        <v>990204</v>
      </c>
      <c r="S69" s="27" t="s">
        <v>190</v>
      </c>
      <c r="T69" s="14">
        <v>0</v>
      </c>
      <c r="U69" s="27">
        <v>0.09</v>
      </c>
      <c r="V69" s="2">
        <v>36637290</v>
      </c>
      <c r="W69" s="27" t="s">
        <v>190</v>
      </c>
      <c r="X69" s="2">
        <v>0</v>
      </c>
      <c r="Y69" s="2">
        <v>38421464</v>
      </c>
      <c r="Z69" s="27" t="s">
        <v>190</v>
      </c>
      <c r="AA69" s="14">
        <v>0</v>
      </c>
      <c r="AB69" s="2">
        <v>39346023</v>
      </c>
      <c r="AC69" s="27" t="s">
        <v>190</v>
      </c>
      <c r="AD69" s="14">
        <v>0</v>
      </c>
      <c r="AE69" s="27">
        <v>7.3999999999999996E-2</v>
      </c>
    </row>
    <row r="70" spans="1:31" x14ac:dyDescent="0.3">
      <c r="A70" t="s">
        <v>238</v>
      </c>
      <c r="B70" s="2">
        <v>8996</v>
      </c>
      <c r="C70" s="27">
        <v>0.86012047040826078</v>
      </c>
      <c r="D70" s="2">
        <v>290.30303030303003</v>
      </c>
      <c r="E70" s="2">
        <v>9653</v>
      </c>
      <c r="F70" s="27">
        <v>0.84660585862129456</v>
      </c>
      <c r="G70" s="14">
        <v>282.42424242424198</v>
      </c>
      <c r="H70" s="2">
        <v>4371</v>
      </c>
      <c r="I70" s="27">
        <v>0.35907335907335908</v>
      </c>
      <c r="J70" s="14">
        <v>556.36364700000001</v>
      </c>
      <c r="K70" s="27">
        <v>-0.51411738550466879</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1752</v>
      </c>
      <c r="B71" s="2">
        <v>57</v>
      </c>
      <c r="C71" s="27">
        <v>5.4498518022755519E-3</v>
      </c>
      <c r="D71" s="2">
        <v>53.939393939393902</v>
      </c>
      <c r="E71" s="2">
        <v>79</v>
      </c>
      <c r="F71" s="27">
        <v>6.9286090159621115E-3</v>
      </c>
      <c r="G71" s="14">
        <v>40.606060606060602</v>
      </c>
      <c r="H71" s="2">
        <v>31</v>
      </c>
      <c r="I71" s="27">
        <v>2.5466195678961637E-3</v>
      </c>
      <c r="J71" s="14">
        <v>29.090910000000001</v>
      </c>
      <c r="K71" s="27">
        <v>-0.45614035087719296</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1753</v>
      </c>
      <c r="B72" s="2">
        <v>171</v>
      </c>
      <c r="C72" s="27">
        <v>1.6349555406826657E-2</v>
      </c>
      <c r="D72" s="2">
        <v>84.848484848484802</v>
      </c>
      <c r="E72" s="2">
        <v>17</v>
      </c>
      <c r="F72" s="27">
        <v>1.4909664971057709E-3</v>
      </c>
      <c r="G72" s="14">
        <v>18.7878787878787</v>
      </c>
      <c r="H72" s="2">
        <v>9</v>
      </c>
      <c r="I72" s="27">
        <v>7.3934116487307973E-4</v>
      </c>
      <c r="J72" s="14">
        <v>9.0909089999999999</v>
      </c>
      <c r="K72" s="27">
        <v>-0.94736842105263153</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241</v>
      </c>
      <c r="B73" s="2">
        <v>127</v>
      </c>
      <c r="C73" s="27">
        <v>1.2142652261210441E-2</v>
      </c>
      <c r="D73" s="2">
        <v>76.969696969696898</v>
      </c>
      <c r="E73" s="2">
        <v>70</v>
      </c>
      <c r="F73" s="27">
        <v>6.1392738116119979E-3</v>
      </c>
      <c r="G73" s="14">
        <v>66.6666666666666</v>
      </c>
      <c r="H73" s="2">
        <v>0</v>
      </c>
      <c r="I73" s="27">
        <v>0</v>
      </c>
      <c r="J73" s="14">
        <v>12.727273</v>
      </c>
      <c r="K73" s="27">
        <v>-1</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1754</v>
      </c>
      <c r="B74" s="2">
        <v>91</v>
      </c>
      <c r="C74" s="27">
        <v>8.7006405966153551E-3</v>
      </c>
      <c r="D74" s="2">
        <v>83.636363636363598</v>
      </c>
      <c r="E74" s="2">
        <v>0</v>
      </c>
      <c r="F74" s="27">
        <v>0</v>
      </c>
      <c r="G74" s="14">
        <v>11.5151515151515</v>
      </c>
      <c r="H74" s="2">
        <v>0</v>
      </c>
      <c r="I74" s="27">
        <v>0</v>
      </c>
      <c r="J74" s="14">
        <v>12.727273</v>
      </c>
      <c r="K74" s="27">
        <v>-1</v>
      </c>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243</v>
      </c>
      <c r="B75" s="2">
        <v>1008</v>
      </c>
      <c r="C75" s="27">
        <v>9.6376326608662397E-2</v>
      </c>
      <c r="D75" s="2">
        <v>224.84848484848399</v>
      </c>
      <c r="E75" s="2">
        <v>1304</v>
      </c>
      <c r="F75" s="27">
        <v>0.11436590071917208</v>
      </c>
      <c r="G75" s="14">
        <v>241.81818181818099</v>
      </c>
      <c r="H75" s="2">
        <v>7606</v>
      </c>
      <c r="I75" s="27">
        <v>0.62482543333607166</v>
      </c>
      <c r="J75" s="14">
        <v>562.42425500000002</v>
      </c>
      <c r="K75" s="27">
        <v>6.5456349206349209</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1755</v>
      </c>
      <c r="B76" s="2">
        <v>9</v>
      </c>
      <c r="C76" s="27">
        <v>8.605029161487714E-4</v>
      </c>
      <c r="D76" s="2">
        <v>8.4848484848484809</v>
      </c>
      <c r="E76" s="2">
        <v>279</v>
      </c>
      <c r="F76" s="27">
        <v>2.4469391334853534E-2</v>
      </c>
      <c r="G76" s="14">
        <v>130.30303030303</v>
      </c>
      <c r="H76" s="2">
        <v>156</v>
      </c>
      <c r="I76" s="27">
        <v>1.2815246857800049E-2</v>
      </c>
      <c r="J76" s="14">
        <v>89.696969999999993</v>
      </c>
      <c r="K76" s="27">
        <v>16.333333333333332</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245</v>
      </c>
      <c r="B77" s="2">
        <v>9</v>
      </c>
      <c r="C77" s="27">
        <v>8.605029161487714E-4</v>
      </c>
      <c r="D77" s="2">
        <v>8.4848484848484809</v>
      </c>
      <c r="E77" s="2">
        <v>272</v>
      </c>
      <c r="F77" s="27">
        <v>2.3855463953692334E-2</v>
      </c>
      <c r="G77" s="14">
        <v>129.69696969696901</v>
      </c>
      <c r="H77" s="2">
        <v>29</v>
      </c>
      <c r="I77" s="27">
        <v>2.3823215312577016E-3</v>
      </c>
      <c r="J77" s="14">
        <v>21.818182</v>
      </c>
      <c r="K77" s="27">
        <v>2.2222222222222223</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1756</v>
      </c>
      <c r="B78" s="2">
        <v>0</v>
      </c>
      <c r="C78" s="27">
        <v>0</v>
      </c>
      <c r="D78" s="2">
        <v>80</v>
      </c>
      <c r="E78" s="2">
        <v>7</v>
      </c>
      <c r="F78" s="27">
        <v>6.1392738116119983E-4</v>
      </c>
      <c r="G78" s="14">
        <v>6.0606060606060597</v>
      </c>
      <c r="H78" s="2">
        <v>127</v>
      </c>
      <c r="I78" s="27">
        <v>1.0432925326542348E-2</v>
      </c>
      <c r="J78" s="14">
        <v>86.666664100000006</v>
      </c>
      <c r="K78" s="27"/>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row>
    <row r="80" spans="1:31" x14ac:dyDescent="0.3">
      <c r="A80" s="201" t="s">
        <v>1757</v>
      </c>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row>
    <row r="81" spans="1:31" x14ac:dyDescent="0.3">
      <c r="B81" s="199" t="s">
        <v>1724</v>
      </c>
      <c r="C81" s="199"/>
      <c r="D81" s="199" t="s">
        <v>1725</v>
      </c>
      <c r="E81" s="199" t="s">
        <v>1724</v>
      </c>
      <c r="F81" s="199"/>
      <c r="G81" s="199" t="s">
        <v>1725</v>
      </c>
      <c r="H81" s="199" t="s">
        <v>1724</v>
      </c>
      <c r="I81" s="199"/>
      <c r="J81" s="199" t="s">
        <v>1725</v>
      </c>
      <c r="K81" t="s">
        <v>190</v>
      </c>
      <c r="L81" s="199" t="s">
        <v>1724</v>
      </c>
      <c r="M81" s="199"/>
      <c r="N81" s="199" t="s">
        <v>1725</v>
      </c>
      <c r="O81" s="199" t="s">
        <v>1724</v>
      </c>
      <c r="P81" s="199"/>
      <c r="Q81" s="199" t="s">
        <v>1725</v>
      </c>
      <c r="R81" s="199" t="s">
        <v>1724</v>
      </c>
      <c r="S81" s="199"/>
      <c r="T81" s="199" t="s">
        <v>1725</v>
      </c>
      <c r="U81" t="s">
        <v>190</v>
      </c>
      <c r="V81" s="199" t="s">
        <v>1724</v>
      </c>
      <c r="W81" s="199"/>
      <c r="X81" s="199" t="s">
        <v>1725</v>
      </c>
      <c r="Y81" s="199" t="s">
        <v>1724</v>
      </c>
      <c r="Z81" s="199"/>
      <c r="AA81" s="199" t="s">
        <v>1725</v>
      </c>
      <c r="AB81" s="199" t="s">
        <v>1724</v>
      </c>
      <c r="AC81" s="199"/>
      <c r="AD81" s="199" t="s">
        <v>1725</v>
      </c>
      <c r="AE81" t="s">
        <v>190</v>
      </c>
    </row>
    <row r="82" spans="1:31" x14ac:dyDescent="0.3">
      <c r="A82" t="s">
        <v>192</v>
      </c>
      <c r="B82" s="2">
        <v>10459</v>
      </c>
      <c r="C82" s="27" t="s">
        <v>190</v>
      </c>
      <c r="D82" s="2">
        <v>14.545454545454501</v>
      </c>
      <c r="E82" s="2">
        <v>11402</v>
      </c>
      <c r="F82" s="27" t="s">
        <v>190</v>
      </c>
      <c r="G82" s="14">
        <v>18.181818181818102</v>
      </c>
      <c r="H82" s="2">
        <v>12173</v>
      </c>
      <c r="I82" s="27" t="s">
        <v>190</v>
      </c>
      <c r="J82" s="14">
        <v>13.939394</v>
      </c>
      <c r="K82" s="27">
        <v>0.16387799980877713</v>
      </c>
      <c r="L82" s="2">
        <v>908830</v>
      </c>
      <c r="M82" s="27" t="s">
        <v>190</v>
      </c>
      <c r="N82" s="2">
        <v>0</v>
      </c>
      <c r="O82" s="2">
        <v>956749</v>
      </c>
      <c r="P82" s="27" t="s">
        <v>190</v>
      </c>
      <c r="Q82" s="14">
        <v>0</v>
      </c>
      <c r="R82" s="2">
        <v>990204</v>
      </c>
      <c r="S82" s="27" t="s">
        <v>190</v>
      </c>
      <c r="T82" s="14">
        <v>0</v>
      </c>
      <c r="U82" s="27">
        <v>0.09</v>
      </c>
      <c r="V82" s="2">
        <v>36637290</v>
      </c>
      <c r="W82" s="27" t="s">
        <v>190</v>
      </c>
      <c r="X82" s="2">
        <v>0</v>
      </c>
      <c r="Y82" s="2">
        <v>38421464</v>
      </c>
      <c r="Z82" s="27" t="s">
        <v>190</v>
      </c>
      <c r="AA82" s="14">
        <v>0</v>
      </c>
      <c r="AB82" s="2">
        <v>39346023</v>
      </c>
      <c r="AC82" s="27" t="s">
        <v>190</v>
      </c>
      <c r="AD82" s="14">
        <v>0</v>
      </c>
      <c r="AE82" s="27">
        <v>7.3999999999999996E-2</v>
      </c>
    </row>
    <row r="83" spans="1:31" x14ac:dyDescent="0.3">
      <c r="A83" t="s">
        <v>1758</v>
      </c>
      <c r="B83" s="2">
        <v>250</v>
      </c>
      <c r="C83" s="27">
        <v>2.3902858781910317E-2</v>
      </c>
      <c r="D83" s="2">
        <v>120.60606060606</v>
      </c>
      <c r="E83" s="2">
        <v>225</v>
      </c>
      <c r="F83" s="27">
        <v>1.9733380108752849E-2</v>
      </c>
      <c r="G83" s="14">
        <v>100.60606060606</v>
      </c>
      <c r="H83" s="2">
        <v>483</v>
      </c>
      <c r="I83" s="27">
        <v>3.9677975848188614E-2</v>
      </c>
      <c r="J83" s="14">
        <v>246.060608</v>
      </c>
      <c r="K83" s="27">
        <v>0.93200000000000005</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251</v>
      </c>
      <c r="B84" s="2">
        <v>0</v>
      </c>
      <c r="C84" s="27">
        <v>0</v>
      </c>
      <c r="D84" s="2">
        <v>80</v>
      </c>
      <c r="E84" s="2">
        <v>111</v>
      </c>
      <c r="F84" s="27">
        <v>9.7351341869847396E-3</v>
      </c>
      <c r="G84" s="14">
        <v>78.787878787878796</v>
      </c>
      <c r="H84" s="2">
        <v>438</v>
      </c>
      <c r="I84" s="27">
        <v>3.5981270023823217E-2</v>
      </c>
      <c r="J84" s="14">
        <v>244.84848</v>
      </c>
      <c r="K84" s="27"/>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1759</v>
      </c>
      <c r="B85" s="2">
        <v>0</v>
      </c>
      <c r="C85" s="27">
        <v>0</v>
      </c>
      <c r="D85" s="2">
        <v>80</v>
      </c>
      <c r="E85" s="2">
        <v>37</v>
      </c>
      <c r="F85" s="27">
        <v>3.2450447289949134E-3</v>
      </c>
      <c r="G85" s="14">
        <v>27.878787878787801</v>
      </c>
      <c r="H85" s="2">
        <v>0</v>
      </c>
      <c r="I85" s="27">
        <v>0</v>
      </c>
      <c r="J85" s="14">
        <v>12.727273</v>
      </c>
      <c r="K85" s="27"/>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1760</v>
      </c>
      <c r="B86" s="2">
        <v>32</v>
      </c>
      <c r="C86" s="27">
        <v>3.0595659240845205E-3</v>
      </c>
      <c r="D86" s="2">
        <v>22.424242424242401</v>
      </c>
      <c r="E86" s="2">
        <v>0</v>
      </c>
      <c r="F86" s="27">
        <v>0</v>
      </c>
      <c r="G86" s="14">
        <v>11.5151515151515</v>
      </c>
      <c r="H86" s="2">
        <v>9</v>
      </c>
      <c r="I86" s="27">
        <v>7.3934116487307973E-4</v>
      </c>
      <c r="J86" s="14">
        <v>9.0909089999999999</v>
      </c>
      <c r="K86" s="27">
        <v>-0.71875</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254</v>
      </c>
      <c r="B87" s="2">
        <v>127</v>
      </c>
      <c r="C87" s="27">
        <v>1.2142652261210441E-2</v>
      </c>
      <c r="D87" s="2">
        <v>76.969696969696898</v>
      </c>
      <c r="E87" s="2">
        <v>70</v>
      </c>
      <c r="F87" s="27">
        <v>6.1392738116119979E-3</v>
      </c>
      <c r="G87" s="14">
        <v>66.6666666666666</v>
      </c>
      <c r="H87" s="2">
        <v>0</v>
      </c>
      <c r="I87" s="27">
        <v>0</v>
      </c>
      <c r="J87" s="14">
        <v>12.727273</v>
      </c>
      <c r="K87" s="27">
        <v>-1</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1761</v>
      </c>
      <c r="B88" s="2">
        <v>91</v>
      </c>
      <c r="C88" s="27">
        <v>8.7006405966153551E-3</v>
      </c>
      <c r="D88" s="2">
        <v>83.636363636363598</v>
      </c>
      <c r="E88" s="2">
        <v>0</v>
      </c>
      <c r="F88" s="27">
        <v>0</v>
      </c>
      <c r="G88" s="14">
        <v>11.5151515151515</v>
      </c>
      <c r="H88" s="2">
        <v>0</v>
      </c>
      <c r="I88" s="27">
        <v>0</v>
      </c>
      <c r="J88" s="14">
        <v>12.727273</v>
      </c>
      <c r="K88" s="27">
        <v>-1</v>
      </c>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256</v>
      </c>
      <c r="B89" s="2">
        <v>0</v>
      </c>
      <c r="C89" s="27">
        <v>0</v>
      </c>
      <c r="D89" s="2">
        <v>80</v>
      </c>
      <c r="E89" s="2">
        <v>0</v>
      </c>
      <c r="F89" s="27">
        <v>0</v>
      </c>
      <c r="G89" s="14">
        <v>11.5151515151515</v>
      </c>
      <c r="H89" s="2">
        <v>0</v>
      </c>
      <c r="I89" s="27">
        <v>0</v>
      </c>
      <c r="J89" s="14">
        <v>12.727273</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1762</v>
      </c>
      <c r="B90" s="2">
        <v>0</v>
      </c>
      <c r="C90" s="27">
        <v>0</v>
      </c>
      <c r="D90" s="2">
        <v>80</v>
      </c>
      <c r="E90" s="2">
        <v>7</v>
      </c>
      <c r="F90" s="27">
        <v>6.1392738116119983E-4</v>
      </c>
      <c r="G90" s="14">
        <v>6.0606060606060597</v>
      </c>
      <c r="H90" s="2">
        <v>36</v>
      </c>
      <c r="I90" s="27">
        <v>2.9573646594923189E-3</v>
      </c>
      <c r="J90" s="14">
        <v>34.5454559</v>
      </c>
      <c r="K90" s="27"/>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258</v>
      </c>
      <c r="B91" s="2">
        <v>0</v>
      </c>
      <c r="C91" s="27">
        <v>0</v>
      </c>
      <c r="D91" s="2">
        <v>80</v>
      </c>
      <c r="E91" s="2">
        <v>0</v>
      </c>
      <c r="F91" s="27">
        <v>0</v>
      </c>
      <c r="G91" s="14">
        <v>11.5151515151515</v>
      </c>
      <c r="H91" s="2">
        <v>0</v>
      </c>
      <c r="I91" s="27">
        <v>0</v>
      </c>
      <c r="J91" s="14">
        <v>12.727273</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1763</v>
      </c>
      <c r="B92" s="2">
        <v>0</v>
      </c>
      <c r="C92" s="27">
        <v>0</v>
      </c>
      <c r="D92" s="2">
        <v>80</v>
      </c>
      <c r="E92" s="2">
        <v>7</v>
      </c>
      <c r="F92" s="27">
        <v>6.1392738116119983E-4</v>
      </c>
      <c r="G92" s="14">
        <v>6.0606060606060597</v>
      </c>
      <c r="H92" s="2">
        <v>36</v>
      </c>
      <c r="I92" s="27">
        <v>2.9573646594923189E-3</v>
      </c>
      <c r="J92" s="14">
        <v>34.5454559</v>
      </c>
      <c r="K92" s="27"/>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264</v>
      </c>
      <c r="B93" s="2">
        <v>10209</v>
      </c>
      <c r="C93" s="27">
        <v>0.97609714121808966</v>
      </c>
      <c r="D93" s="2">
        <v>122.424242424242</v>
      </c>
      <c r="E93" s="2">
        <v>11177</v>
      </c>
      <c r="F93" s="27">
        <v>0.98026661989124719</v>
      </c>
      <c r="G93" s="14">
        <v>101.818181818181</v>
      </c>
      <c r="H93" s="2">
        <v>11690</v>
      </c>
      <c r="I93" s="27">
        <v>0.96032202415181134</v>
      </c>
      <c r="J93" s="14">
        <v>245.454544</v>
      </c>
      <c r="K93" s="27">
        <v>0.14506807718679596</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251</v>
      </c>
      <c r="B94" s="2">
        <v>8996</v>
      </c>
      <c r="C94" s="27">
        <v>0.86012047040826078</v>
      </c>
      <c r="D94" s="2">
        <v>290.30303030303003</v>
      </c>
      <c r="E94" s="2">
        <v>9542</v>
      </c>
      <c r="F94" s="27">
        <v>0.83687072443430977</v>
      </c>
      <c r="G94" s="14">
        <v>290.90909090909003</v>
      </c>
      <c r="H94" s="2">
        <v>3933</v>
      </c>
      <c r="I94" s="27">
        <v>0.32309208904953585</v>
      </c>
      <c r="J94" s="14">
        <v>555.75756799999999</v>
      </c>
      <c r="K94" s="27">
        <v>-0.56280569141840819</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1759</v>
      </c>
      <c r="B95" s="2">
        <v>57</v>
      </c>
      <c r="C95" s="27">
        <v>5.4498518022755519E-3</v>
      </c>
      <c r="D95" s="2">
        <v>53.939393939393902</v>
      </c>
      <c r="E95" s="2">
        <v>42</v>
      </c>
      <c r="F95" s="27">
        <v>3.6835642869671986E-3</v>
      </c>
      <c r="G95" s="14">
        <v>28.484848484848399</v>
      </c>
      <c r="H95" s="2">
        <v>31</v>
      </c>
      <c r="I95" s="27">
        <v>2.5466195678961637E-3</v>
      </c>
      <c r="J95" s="14">
        <v>29.090910000000001</v>
      </c>
      <c r="K95" s="27">
        <v>-0.45614035087719296</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1760</v>
      </c>
      <c r="B96" s="2">
        <v>139</v>
      </c>
      <c r="C96" s="27">
        <v>1.3289989482742137E-2</v>
      </c>
      <c r="D96" s="2">
        <v>87.272727272727195</v>
      </c>
      <c r="E96" s="2">
        <v>17</v>
      </c>
      <c r="F96" s="27">
        <v>1.4909664971057709E-3</v>
      </c>
      <c r="G96" s="14">
        <v>18.7878787878787</v>
      </c>
      <c r="H96" s="2">
        <v>0</v>
      </c>
      <c r="I96" s="27">
        <v>0</v>
      </c>
      <c r="J96" s="14">
        <v>12.727273</v>
      </c>
      <c r="K96" s="27">
        <v>-1</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254</v>
      </c>
      <c r="B97" s="2">
        <v>0</v>
      </c>
      <c r="C97" s="27">
        <v>0</v>
      </c>
      <c r="D97" s="2">
        <v>80</v>
      </c>
      <c r="E97" s="2">
        <v>0</v>
      </c>
      <c r="F97" s="27">
        <v>0</v>
      </c>
      <c r="G97" s="14">
        <v>11.5151515151515</v>
      </c>
      <c r="H97" s="2">
        <v>0</v>
      </c>
      <c r="I97" s="27">
        <v>0</v>
      </c>
      <c r="J97" s="14">
        <v>12.727273</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1761</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256</v>
      </c>
      <c r="B99" s="2">
        <v>1008</v>
      </c>
      <c r="C99" s="27">
        <v>9.6376326608662397E-2</v>
      </c>
      <c r="D99" s="2">
        <v>224.84848484848399</v>
      </c>
      <c r="E99" s="2">
        <v>1304</v>
      </c>
      <c r="F99" s="27">
        <v>0.11436590071917208</v>
      </c>
      <c r="G99" s="14">
        <v>241.81818181818099</v>
      </c>
      <c r="H99" s="2">
        <v>7606</v>
      </c>
      <c r="I99" s="27">
        <v>0.62482543333607166</v>
      </c>
      <c r="J99" s="14">
        <v>562.42425500000002</v>
      </c>
      <c r="K99" s="27">
        <v>6.5456349206349209</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1762</v>
      </c>
      <c r="B100" s="2">
        <v>9</v>
      </c>
      <c r="C100" s="27">
        <v>8.605029161487714E-4</v>
      </c>
      <c r="D100" s="2">
        <v>8.4848484848484809</v>
      </c>
      <c r="E100" s="2">
        <v>272</v>
      </c>
      <c r="F100" s="27">
        <v>2.3855463953692334E-2</v>
      </c>
      <c r="G100" s="14">
        <v>129.69696969696901</v>
      </c>
      <c r="H100" s="2">
        <v>120</v>
      </c>
      <c r="I100" s="27">
        <v>9.8578821983077297E-3</v>
      </c>
      <c r="J100" s="14">
        <v>81.818183899999994</v>
      </c>
      <c r="K100" s="27">
        <v>12.333333333333334</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258</v>
      </c>
      <c r="B101" s="2">
        <v>9</v>
      </c>
      <c r="C101" s="27">
        <v>8.605029161487714E-4</v>
      </c>
      <c r="D101" s="2">
        <v>8.4848484848484809</v>
      </c>
      <c r="E101" s="2">
        <v>272</v>
      </c>
      <c r="F101" s="27">
        <v>2.3855463953692334E-2</v>
      </c>
      <c r="G101" s="14">
        <v>129.69696969696901</v>
      </c>
      <c r="H101" s="2">
        <v>29</v>
      </c>
      <c r="I101" s="27">
        <v>2.3823215312577016E-3</v>
      </c>
      <c r="J101" s="14">
        <v>21.818182</v>
      </c>
      <c r="K101" s="27">
        <v>2.2222222222222223</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1763</v>
      </c>
      <c r="B102" s="2">
        <v>0</v>
      </c>
      <c r="C102" s="27">
        <v>0</v>
      </c>
      <c r="D102" s="2">
        <v>80</v>
      </c>
      <c r="E102" s="2">
        <v>0</v>
      </c>
      <c r="F102" s="27">
        <v>0</v>
      </c>
      <c r="G102" s="14">
        <v>11.5151515151515</v>
      </c>
      <c r="H102" s="2">
        <v>91</v>
      </c>
      <c r="I102" s="27">
        <v>7.4755606670500289E-3</v>
      </c>
      <c r="J102" s="14">
        <v>77.575760000000002</v>
      </c>
      <c r="K102" s="27"/>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row>
    <row r="104" spans="1:31" x14ac:dyDescent="0.3">
      <c r="A104" s="201" t="s">
        <v>1764</v>
      </c>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row>
    <row r="105" spans="1:31" x14ac:dyDescent="0.3">
      <c r="B105" s="199" t="s">
        <v>1724</v>
      </c>
      <c r="C105" s="199"/>
      <c r="D105" s="199" t="s">
        <v>1725</v>
      </c>
      <c r="E105" s="199" t="s">
        <v>1724</v>
      </c>
      <c r="F105" s="199"/>
      <c r="G105" s="199" t="s">
        <v>1725</v>
      </c>
      <c r="H105" s="199" t="s">
        <v>1724</v>
      </c>
      <c r="I105" s="199"/>
      <c r="J105" s="199" t="s">
        <v>1725</v>
      </c>
      <c r="K105" t="s">
        <v>190</v>
      </c>
      <c r="L105" s="199" t="s">
        <v>1724</v>
      </c>
      <c r="M105" s="199"/>
      <c r="N105" s="199" t="s">
        <v>1725</v>
      </c>
      <c r="O105" s="199" t="s">
        <v>1724</v>
      </c>
      <c r="P105" s="199"/>
      <c r="Q105" s="199" t="s">
        <v>1725</v>
      </c>
      <c r="R105" s="199" t="s">
        <v>1724</v>
      </c>
      <c r="S105" s="199"/>
      <c r="T105" s="199" t="s">
        <v>1725</v>
      </c>
      <c r="U105" t="s">
        <v>190</v>
      </c>
      <c r="V105" s="199" t="s">
        <v>1724</v>
      </c>
      <c r="W105" s="199"/>
      <c r="X105" s="199" t="s">
        <v>1725</v>
      </c>
      <c r="Y105" s="199" t="s">
        <v>1724</v>
      </c>
      <c r="Z105" s="199"/>
      <c r="AA105" s="199" t="s">
        <v>1725</v>
      </c>
      <c r="AB105" s="199" t="s">
        <v>1724</v>
      </c>
      <c r="AC105" s="199"/>
      <c r="AD105" s="199" t="s">
        <v>1725</v>
      </c>
      <c r="AE105" t="s">
        <v>190</v>
      </c>
    </row>
    <row r="106" spans="1:31" x14ac:dyDescent="0.3">
      <c r="A106" t="s">
        <v>192</v>
      </c>
      <c r="B106" s="2">
        <v>2840</v>
      </c>
      <c r="C106" s="27" t="s">
        <v>190</v>
      </c>
      <c r="D106" s="2">
        <v>323.030303030303</v>
      </c>
      <c r="E106" s="2">
        <v>3472</v>
      </c>
      <c r="F106" s="27" t="s">
        <v>190</v>
      </c>
      <c r="G106" s="14">
        <v>284.24242424242402</v>
      </c>
      <c r="H106" s="2">
        <v>3629</v>
      </c>
      <c r="I106" s="27" t="s">
        <v>190</v>
      </c>
      <c r="J106" s="14">
        <v>253.33332799999999</v>
      </c>
      <c r="K106" s="27">
        <v>0.27781690140845072</v>
      </c>
      <c r="L106" s="2">
        <v>351673</v>
      </c>
      <c r="M106" s="27" t="s">
        <v>190</v>
      </c>
      <c r="N106" s="2">
        <v>1889</v>
      </c>
      <c r="O106" s="2">
        <v>360312</v>
      </c>
      <c r="P106" s="27" t="s">
        <v>190</v>
      </c>
      <c r="Q106" s="14">
        <v>2069.6999999999998</v>
      </c>
      <c r="R106" s="2">
        <v>397002</v>
      </c>
      <c r="S106" s="27" t="s">
        <v>190</v>
      </c>
      <c r="T106" s="14">
        <v>1870.91</v>
      </c>
      <c r="U106" s="27">
        <v>0.129</v>
      </c>
      <c r="V106" s="2">
        <v>16271905</v>
      </c>
      <c r="W106" s="27" t="s">
        <v>190</v>
      </c>
      <c r="X106" s="2">
        <v>11227</v>
      </c>
      <c r="Y106" s="2">
        <v>16869052</v>
      </c>
      <c r="Z106" s="27" t="s">
        <v>190</v>
      </c>
      <c r="AA106" s="14">
        <v>10595.76</v>
      </c>
      <c r="AB106" s="2">
        <v>18239892</v>
      </c>
      <c r="AC106" s="27" t="s">
        <v>190</v>
      </c>
      <c r="AD106" s="14">
        <v>14295.15</v>
      </c>
      <c r="AE106" s="27">
        <v>0.121</v>
      </c>
    </row>
    <row r="107" spans="1:31" x14ac:dyDescent="0.3">
      <c r="A107" t="s">
        <v>1765</v>
      </c>
      <c r="B107" s="2">
        <v>2589</v>
      </c>
      <c r="C107" s="27">
        <v>0.91161971830985911</v>
      </c>
      <c r="D107" s="2">
        <v>303.030303030303</v>
      </c>
      <c r="E107" s="2">
        <v>3320</v>
      </c>
      <c r="F107" s="27">
        <v>0.95622119815668205</v>
      </c>
      <c r="G107" s="14">
        <v>287.27272727272702</v>
      </c>
      <c r="H107" s="2">
        <v>3407</v>
      </c>
      <c r="I107" s="27">
        <v>0.93882612289887024</v>
      </c>
      <c r="J107" s="14">
        <v>250.30302399999999</v>
      </c>
      <c r="K107" s="27">
        <v>0.31595210505986865</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1766</v>
      </c>
      <c r="B108" s="2">
        <v>1396</v>
      </c>
      <c r="C108" s="27">
        <v>0.4915492957746479</v>
      </c>
      <c r="D108" s="2">
        <v>173.333333333333</v>
      </c>
      <c r="E108" s="2">
        <v>1644</v>
      </c>
      <c r="F108" s="27">
        <v>0.47350230414746541</v>
      </c>
      <c r="G108" s="14">
        <v>174.54545454545399</v>
      </c>
      <c r="H108" s="2">
        <v>1907</v>
      </c>
      <c r="I108" s="27">
        <v>0.52548911545880406</v>
      </c>
      <c r="J108" s="14">
        <v>192.121216</v>
      </c>
      <c r="K108" s="27">
        <v>0.36604584527220629</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1767</v>
      </c>
      <c r="B109" s="2">
        <v>1193</v>
      </c>
      <c r="C109" s="27">
        <v>0.42007042253521126</v>
      </c>
      <c r="D109" s="2">
        <v>216.363636363636</v>
      </c>
      <c r="E109" s="2">
        <v>1676</v>
      </c>
      <c r="F109" s="27">
        <v>0.48271889400921658</v>
      </c>
      <c r="G109" s="14">
        <v>241.81818181818099</v>
      </c>
      <c r="H109" s="2">
        <v>1500</v>
      </c>
      <c r="I109" s="27">
        <v>0.41333700744006613</v>
      </c>
      <c r="J109" s="14">
        <v>248.484848</v>
      </c>
      <c r="K109" s="27">
        <v>0.25733445096395641</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1508</v>
      </c>
      <c r="B110" s="2">
        <v>282</v>
      </c>
      <c r="C110" s="27">
        <v>9.929577464788733E-2</v>
      </c>
      <c r="D110" s="2">
        <v>65.454545454545396</v>
      </c>
      <c r="E110" s="2">
        <v>267</v>
      </c>
      <c r="F110" s="27">
        <v>7.6900921658986168E-2</v>
      </c>
      <c r="G110" s="14">
        <v>89.696969696969703</v>
      </c>
      <c r="H110" s="2">
        <v>524</v>
      </c>
      <c r="I110" s="27">
        <v>0.14439239459906311</v>
      </c>
      <c r="J110" s="14">
        <v>138.78787199999999</v>
      </c>
      <c r="K110" s="27">
        <v>0.85815602836879434</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1509</v>
      </c>
      <c r="B111" s="2">
        <v>289</v>
      </c>
      <c r="C111" s="27">
        <v>0.10176056338028169</v>
      </c>
      <c r="D111" s="2">
        <v>146.666666666666</v>
      </c>
      <c r="E111" s="2">
        <v>85</v>
      </c>
      <c r="F111" s="27">
        <v>2.4481566820276499E-2</v>
      </c>
      <c r="G111" s="14">
        <v>47.878787878787797</v>
      </c>
      <c r="H111" s="2">
        <v>91</v>
      </c>
      <c r="I111" s="27">
        <v>2.5075778451364012E-2</v>
      </c>
      <c r="J111" s="14">
        <v>54.5454559</v>
      </c>
      <c r="K111" s="27">
        <v>-0.68512110726643594</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1510</v>
      </c>
      <c r="B112" s="2">
        <v>68</v>
      </c>
      <c r="C112" s="27">
        <v>2.3943661971830985E-2</v>
      </c>
      <c r="D112" s="2">
        <v>38.181818181818102</v>
      </c>
      <c r="E112" s="2">
        <v>508</v>
      </c>
      <c r="F112" s="27">
        <v>0.14631336405529954</v>
      </c>
      <c r="G112" s="14">
        <v>150.30303030303</v>
      </c>
      <c r="H112" s="2">
        <v>278</v>
      </c>
      <c r="I112" s="27">
        <v>7.6605125378892261E-2</v>
      </c>
      <c r="J112" s="14">
        <v>104.242424</v>
      </c>
      <c r="K112" s="27">
        <v>3.0882352941176472</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1768</v>
      </c>
      <c r="B113" s="2">
        <v>288</v>
      </c>
      <c r="C113" s="27">
        <v>0.10140845070422536</v>
      </c>
      <c r="D113" s="2">
        <v>101.212121212121</v>
      </c>
      <c r="E113" s="2">
        <v>344</v>
      </c>
      <c r="F113" s="27">
        <v>9.9078341013824886E-2</v>
      </c>
      <c r="G113" s="14">
        <v>106.06060606060601</v>
      </c>
      <c r="H113" s="2">
        <v>172</v>
      </c>
      <c r="I113" s="27">
        <v>4.7395976853127582E-2</v>
      </c>
      <c r="J113" s="14">
        <v>73.939390000000003</v>
      </c>
      <c r="K113" s="27">
        <v>-0.40277777777777779</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1769</v>
      </c>
      <c r="B114" s="2">
        <v>266</v>
      </c>
      <c r="C114" s="27">
        <v>9.3661971830985916E-2</v>
      </c>
      <c r="D114" s="2">
        <v>100.60606060606</v>
      </c>
      <c r="E114" s="2">
        <v>472</v>
      </c>
      <c r="F114" s="27">
        <v>0.13594470046082949</v>
      </c>
      <c r="G114" s="14">
        <v>129.69696969696901</v>
      </c>
      <c r="H114" s="2">
        <v>435</v>
      </c>
      <c r="I114" s="27">
        <v>0.11986773215761917</v>
      </c>
      <c r="J114" s="14">
        <v>175.75756799999999</v>
      </c>
      <c r="K114" s="27">
        <v>0.63533834586466165</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1770</v>
      </c>
      <c r="B115" s="2">
        <v>0</v>
      </c>
      <c r="C115" s="27">
        <v>0</v>
      </c>
      <c r="D115" s="2">
        <v>80</v>
      </c>
      <c r="E115" s="2">
        <v>56</v>
      </c>
      <c r="F115" s="27">
        <v>1.6129032258064516E-2</v>
      </c>
      <c r="G115" s="14">
        <v>32.727272727272698</v>
      </c>
      <c r="H115" s="2">
        <v>0</v>
      </c>
      <c r="I115" s="27">
        <v>0</v>
      </c>
      <c r="J115" s="14">
        <v>12.727273</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1771</v>
      </c>
      <c r="B116" s="2">
        <v>0</v>
      </c>
      <c r="C116" s="27">
        <v>0</v>
      </c>
      <c r="D116" s="2">
        <v>80</v>
      </c>
      <c r="E116" s="2">
        <v>56</v>
      </c>
      <c r="F116" s="27">
        <v>1.6129032258064516E-2</v>
      </c>
      <c r="G116" s="14">
        <v>32.727272727272698</v>
      </c>
      <c r="H116" s="2">
        <v>0</v>
      </c>
      <c r="I116" s="27">
        <v>0</v>
      </c>
      <c r="J116" s="14">
        <v>12.727273</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1772</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1773</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1774</v>
      </c>
      <c r="B119" s="2">
        <v>0</v>
      </c>
      <c r="C119" s="27">
        <v>0</v>
      </c>
      <c r="D119" s="2">
        <v>80</v>
      </c>
      <c r="E119" s="2">
        <v>0</v>
      </c>
      <c r="F119" s="27">
        <v>0</v>
      </c>
      <c r="G119" s="14">
        <v>11.5151515151515</v>
      </c>
      <c r="H119" s="2">
        <v>0</v>
      </c>
      <c r="I119" s="27">
        <v>0</v>
      </c>
      <c r="J119" s="14">
        <v>12.727273</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1518</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1519</v>
      </c>
      <c r="B121" s="2">
        <v>0</v>
      </c>
      <c r="C121" s="27">
        <v>0</v>
      </c>
      <c r="D121" s="2">
        <v>80</v>
      </c>
      <c r="E121" s="2">
        <v>0</v>
      </c>
      <c r="F121" s="27">
        <v>0</v>
      </c>
      <c r="G121" s="14">
        <v>11.5151515151515</v>
      </c>
      <c r="H121" s="2">
        <v>0</v>
      </c>
      <c r="I121" s="27">
        <v>0</v>
      </c>
      <c r="J121" s="14">
        <v>12.727273</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1520</v>
      </c>
      <c r="B122" s="2">
        <v>0</v>
      </c>
      <c r="C122" s="27">
        <v>0</v>
      </c>
      <c r="D122" s="2">
        <v>80</v>
      </c>
      <c r="E122" s="2">
        <v>0</v>
      </c>
      <c r="F122" s="27">
        <v>0</v>
      </c>
      <c r="G122" s="14">
        <v>11.5151515151515</v>
      </c>
      <c r="H122" s="2">
        <v>0</v>
      </c>
      <c r="I122" s="27">
        <v>0</v>
      </c>
      <c r="J122" s="14">
        <v>12.727273</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1521</v>
      </c>
      <c r="B123" s="2">
        <v>0</v>
      </c>
      <c r="C123" s="27">
        <v>0</v>
      </c>
      <c r="D123" s="2">
        <v>80</v>
      </c>
      <c r="E123" s="2">
        <v>0</v>
      </c>
      <c r="F123" s="27">
        <v>0</v>
      </c>
      <c r="G123" s="14">
        <v>11.5151515151515</v>
      </c>
      <c r="H123" s="2">
        <v>0</v>
      </c>
      <c r="I123" s="27">
        <v>0</v>
      </c>
      <c r="J123" s="14">
        <v>12.727273</v>
      </c>
      <c r="K123" s="27"/>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1522</v>
      </c>
      <c r="B124" s="2">
        <v>22</v>
      </c>
      <c r="C124" s="27">
        <v>7.7464788732394367E-3</v>
      </c>
      <c r="D124" s="2">
        <v>14.545454545454501</v>
      </c>
      <c r="E124" s="2">
        <v>83</v>
      </c>
      <c r="F124" s="27">
        <v>2.3905529953917051E-2</v>
      </c>
      <c r="G124" s="14">
        <v>32.121212121212103</v>
      </c>
      <c r="H124" s="2">
        <v>27</v>
      </c>
      <c r="I124" s="27">
        <v>7.4400661339211905E-3</v>
      </c>
      <c r="J124" s="14">
        <v>26.666665999999999</v>
      </c>
      <c r="K124" s="27">
        <v>0.22727272727272727</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1524</v>
      </c>
      <c r="B125" s="2">
        <v>219</v>
      </c>
      <c r="C125" s="27">
        <v>7.7112676056338023E-2</v>
      </c>
      <c r="D125" s="2">
        <v>93.3333333333333</v>
      </c>
      <c r="E125" s="2">
        <v>8</v>
      </c>
      <c r="F125" s="27">
        <v>2.304147465437788E-3</v>
      </c>
      <c r="G125" s="14">
        <v>8.4848484848484809</v>
      </c>
      <c r="H125" s="2">
        <v>113</v>
      </c>
      <c r="I125" s="27">
        <v>3.1138054560484983E-2</v>
      </c>
      <c r="J125" s="14">
        <v>53.939392099999999</v>
      </c>
      <c r="K125" s="27">
        <v>-0.48401826484018262</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1775</v>
      </c>
      <c r="B126" s="2">
        <v>10</v>
      </c>
      <c r="C126" s="27">
        <v>3.5211267605633804E-3</v>
      </c>
      <c r="D126" s="2">
        <v>9.6969696969696901</v>
      </c>
      <c r="E126" s="2">
        <v>5</v>
      </c>
      <c r="F126" s="27">
        <v>1.4400921658986176E-3</v>
      </c>
      <c r="G126" s="14">
        <v>6.0606060606060597</v>
      </c>
      <c r="H126" s="2">
        <v>82</v>
      </c>
      <c r="I126" s="27">
        <v>2.2595756406723615E-2</v>
      </c>
      <c r="J126" s="14">
        <v>42.4242439</v>
      </c>
      <c r="K126" s="27">
        <v>7.2</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row>
    <row r="128" spans="1:31" x14ac:dyDescent="0.3">
      <c r="A128" s="201" t="s">
        <v>1776</v>
      </c>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row>
    <row r="129" spans="1:31" x14ac:dyDescent="0.3">
      <c r="B129" s="199" t="s">
        <v>1724</v>
      </c>
      <c r="C129" s="199"/>
      <c r="D129" s="199" t="s">
        <v>1725</v>
      </c>
      <c r="E129" s="199" t="s">
        <v>1724</v>
      </c>
      <c r="F129" s="199"/>
      <c r="G129" s="199" t="s">
        <v>1725</v>
      </c>
      <c r="H129" s="199" t="s">
        <v>1724</v>
      </c>
      <c r="I129" s="199"/>
      <c r="J129" s="199" t="s">
        <v>1725</v>
      </c>
      <c r="K129" t="s">
        <v>190</v>
      </c>
      <c r="L129" s="199" t="s">
        <v>1724</v>
      </c>
      <c r="M129" s="199"/>
      <c r="N129" s="199" t="s">
        <v>1725</v>
      </c>
      <c r="O129" s="199" t="s">
        <v>1724</v>
      </c>
      <c r="P129" s="199"/>
      <c r="Q129" s="199" t="s">
        <v>1725</v>
      </c>
      <c r="R129" s="199" t="s">
        <v>1724</v>
      </c>
      <c r="S129" s="199"/>
      <c r="T129" s="199" t="s">
        <v>1725</v>
      </c>
      <c r="U129" t="s">
        <v>190</v>
      </c>
      <c r="V129" s="199" t="s">
        <v>1724</v>
      </c>
      <c r="W129" s="199"/>
      <c r="X129" s="199" t="s">
        <v>1725</v>
      </c>
      <c r="Y129" s="199" t="s">
        <v>1724</v>
      </c>
      <c r="Z129" s="199"/>
      <c r="AA129" s="199" t="s">
        <v>1725</v>
      </c>
      <c r="AB129" s="199" t="s">
        <v>1724</v>
      </c>
      <c r="AC129" s="199"/>
      <c r="AD129" s="199" t="s">
        <v>1725</v>
      </c>
      <c r="AE129" t="s">
        <v>190</v>
      </c>
    </row>
    <row r="130" spans="1:31" x14ac:dyDescent="0.3">
      <c r="A130" t="s">
        <v>192</v>
      </c>
      <c r="B130" s="2">
        <v>2830</v>
      </c>
      <c r="C130" s="27" t="s">
        <v>190</v>
      </c>
      <c r="D130" s="2">
        <v>324.24242424242402</v>
      </c>
      <c r="E130" s="2">
        <v>3467</v>
      </c>
      <c r="F130" s="27" t="s">
        <v>190</v>
      </c>
      <c r="G130" s="14">
        <v>283.636363636363</v>
      </c>
      <c r="H130" s="2">
        <v>3547</v>
      </c>
      <c r="I130" s="27" t="s">
        <v>190</v>
      </c>
      <c r="J130" s="14">
        <v>244.84848</v>
      </c>
      <c r="K130" s="27">
        <v>0.25335689045936394</v>
      </c>
      <c r="L130" s="2">
        <v>338614</v>
      </c>
      <c r="M130" s="27" t="s">
        <v>190</v>
      </c>
      <c r="N130" s="2">
        <v>1864</v>
      </c>
      <c r="O130" s="2">
        <v>345323</v>
      </c>
      <c r="P130" s="27" t="s">
        <v>190</v>
      </c>
      <c r="Q130" s="14">
        <v>1970.91</v>
      </c>
      <c r="R130" s="2">
        <v>374636</v>
      </c>
      <c r="S130" s="27" t="s">
        <v>190</v>
      </c>
      <c r="T130" s="14">
        <v>1927.27</v>
      </c>
      <c r="U130" s="27">
        <v>0.106</v>
      </c>
      <c r="V130" s="2">
        <v>15466086</v>
      </c>
      <c r="W130" s="27" t="s">
        <v>190</v>
      </c>
      <c r="X130" s="2">
        <v>11853</v>
      </c>
      <c r="Y130" s="2">
        <v>15968724</v>
      </c>
      <c r="Z130" s="27" t="s">
        <v>190</v>
      </c>
      <c r="AA130" s="14">
        <v>11384.24</v>
      </c>
      <c r="AB130" s="2">
        <v>16710195</v>
      </c>
      <c r="AC130" s="27" t="s">
        <v>190</v>
      </c>
      <c r="AD130" s="14">
        <v>15007.88</v>
      </c>
      <c r="AE130" s="27">
        <v>0.08</v>
      </c>
    </row>
    <row r="131" spans="1:31" x14ac:dyDescent="0.3">
      <c r="A131" t="s">
        <v>1547</v>
      </c>
      <c r="B131" s="2">
        <v>125</v>
      </c>
      <c r="C131" s="27">
        <v>4.4169611307420496E-2</v>
      </c>
      <c r="D131" s="2">
        <v>58.181818181818201</v>
      </c>
      <c r="E131" s="2">
        <v>72</v>
      </c>
      <c r="F131" s="27">
        <v>2.0767233919815404E-2</v>
      </c>
      <c r="G131" s="14">
        <v>45.454545454545404</v>
      </c>
      <c r="H131" s="2">
        <v>85</v>
      </c>
      <c r="I131" s="27">
        <v>2.3963913166055822E-2</v>
      </c>
      <c r="J131" s="14">
        <v>41.818179999999998</v>
      </c>
      <c r="K131" s="27">
        <v>-0.32</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1548</v>
      </c>
      <c r="B132" s="2">
        <v>269</v>
      </c>
      <c r="C132" s="27">
        <v>9.5053003533568908E-2</v>
      </c>
      <c r="D132" s="2">
        <v>75.151515151515099</v>
      </c>
      <c r="E132" s="2">
        <v>256</v>
      </c>
      <c r="F132" s="27">
        <v>7.3839053937121424E-2</v>
      </c>
      <c r="G132" s="14">
        <v>67.878787878787804</v>
      </c>
      <c r="H132" s="2">
        <v>432</v>
      </c>
      <c r="I132" s="27">
        <v>0.12179306456160136</v>
      </c>
      <c r="J132" s="14">
        <v>104.848488</v>
      </c>
      <c r="K132" s="27">
        <v>0.60594795539033453</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1549</v>
      </c>
      <c r="B133" s="2">
        <v>282</v>
      </c>
      <c r="C133" s="27">
        <v>9.9646643109540634E-2</v>
      </c>
      <c r="D133" s="2">
        <v>64.242424242424207</v>
      </c>
      <c r="E133" s="2">
        <v>261</v>
      </c>
      <c r="F133" s="27">
        <v>7.5281222959330832E-2</v>
      </c>
      <c r="G133" s="14">
        <v>63.636363636363598</v>
      </c>
      <c r="H133" s="2">
        <v>195</v>
      </c>
      <c r="I133" s="27">
        <v>5.4976036086833942E-2</v>
      </c>
      <c r="J133" s="14">
        <v>57.5757561</v>
      </c>
      <c r="K133" s="27">
        <v>-0.30851063829787234</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1550</v>
      </c>
      <c r="B134" s="2">
        <v>417</v>
      </c>
      <c r="C134" s="27">
        <v>0.14734982332155477</v>
      </c>
      <c r="D134" s="2">
        <v>139.39393939393901</v>
      </c>
      <c r="E134" s="2">
        <v>636</v>
      </c>
      <c r="F134" s="27">
        <v>0.18344389962503604</v>
      </c>
      <c r="G134" s="14">
        <v>175.75757575757501</v>
      </c>
      <c r="H134" s="2">
        <v>229</v>
      </c>
      <c r="I134" s="27">
        <v>6.4561601353256268E-2</v>
      </c>
      <c r="J134" s="14">
        <v>77.575760000000002</v>
      </c>
      <c r="K134" s="27">
        <v>-0.45083932853717024</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1551</v>
      </c>
      <c r="B135" s="2">
        <v>403</v>
      </c>
      <c r="C135" s="27">
        <v>0.14240282685512368</v>
      </c>
      <c r="D135" s="2">
        <v>113.333333333333</v>
      </c>
      <c r="E135" s="2">
        <v>639</v>
      </c>
      <c r="F135" s="27">
        <v>0.18430920103836171</v>
      </c>
      <c r="G135" s="14">
        <v>122.424242424242</v>
      </c>
      <c r="H135" s="2">
        <v>476</v>
      </c>
      <c r="I135" s="27">
        <v>0.1341979137299126</v>
      </c>
      <c r="J135" s="14">
        <v>107.272728</v>
      </c>
      <c r="K135" s="27">
        <v>0.18114143920595532</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1552</v>
      </c>
      <c r="B136" s="2">
        <v>58</v>
      </c>
      <c r="C136" s="27">
        <v>2.0494699646643109E-2</v>
      </c>
      <c r="D136" s="2">
        <v>32.121212121212103</v>
      </c>
      <c r="E136" s="2">
        <v>100</v>
      </c>
      <c r="F136" s="27">
        <v>2.884338044418806E-2</v>
      </c>
      <c r="G136" s="14">
        <v>40</v>
      </c>
      <c r="H136" s="2">
        <v>34</v>
      </c>
      <c r="I136" s="27">
        <v>9.5855652664223294E-3</v>
      </c>
      <c r="J136" s="14">
        <v>22.424242</v>
      </c>
      <c r="K136" s="27">
        <v>-0.41379310344827586</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1553</v>
      </c>
      <c r="B137" s="2">
        <v>559</v>
      </c>
      <c r="C137" s="27">
        <v>0.19752650176678446</v>
      </c>
      <c r="D137" s="2">
        <v>133.333333333333</v>
      </c>
      <c r="E137" s="2">
        <v>625</v>
      </c>
      <c r="F137" s="27">
        <v>0.18027112777617538</v>
      </c>
      <c r="G137" s="14">
        <v>162.42424242424201</v>
      </c>
      <c r="H137" s="2">
        <v>598</v>
      </c>
      <c r="I137" s="27">
        <v>0.16859317733295742</v>
      </c>
      <c r="J137" s="14">
        <v>136.96969999999999</v>
      </c>
      <c r="K137" s="27">
        <v>6.9767441860465115E-2</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1554</v>
      </c>
      <c r="B138" s="2">
        <v>0</v>
      </c>
      <c r="C138" s="27">
        <v>0</v>
      </c>
      <c r="D138" s="2">
        <v>80</v>
      </c>
      <c r="E138" s="2">
        <v>14</v>
      </c>
      <c r="F138" s="27">
        <v>4.0380732621863279E-3</v>
      </c>
      <c r="G138" s="14">
        <v>10.909090909090899</v>
      </c>
      <c r="H138" s="2">
        <v>114</v>
      </c>
      <c r="I138" s="27">
        <v>3.2139836481533693E-2</v>
      </c>
      <c r="J138" s="14">
        <v>60</v>
      </c>
      <c r="K138" s="27"/>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1555</v>
      </c>
      <c r="B139" s="2">
        <v>66</v>
      </c>
      <c r="C139" s="27">
        <v>2.3321554770318022E-2</v>
      </c>
      <c r="D139" s="2">
        <v>28.484848484848399</v>
      </c>
      <c r="E139" s="2">
        <v>89</v>
      </c>
      <c r="F139" s="27">
        <v>2.5670608595327372E-2</v>
      </c>
      <c r="G139" s="14">
        <v>38.787878787878697</v>
      </c>
      <c r="H139" s="2">
        <v>116</v>
      </c>
      <c r="I139" s="27">
        <v>3.2703693261911478E-2</v>
      </c>
      <c r="J139" s="14">
        <v>64.848489999999998</v>
      </c>
      <c r="K139" s="27">
        <v>0.75757575757575757</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1556</v>
      </c>
      <c r="B140" s="2">
        <v>283</v>
      </c>
      <c r="C140" s="27">
        <v>0.1</v>
      </c>
      <c r="D140" s="2">
        <v>70.303030303030297</v>
      </c>
      <c r="E140" s="2">
        <v>282</v>
      </c>
      <c r="F140" s="27">
        <v>8.1338332852610329E-2</v>
      </c>
      <c r="G140" s="14">
        <v>75.151515151515099</v>
      </c>
      <c r="H140" s="2">
        <v>515</v>
      </c>
      <c r="I140" s="27">
        <v>0.1451931209472794</v>
      </c>
      <c r="J140" s="14">
        <v>110.909088</v>
      </c>
      <c r="K140" s="27">
        <v>0.81978798586572443</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1557</v>
      </c>
      <c r="B141" s="2">
        <v>315</v>
      </c>
      <c r="C141" s="27">
        <v>0.11130742049469965</v>
      </c>
      <c r="D141" s="2">
        <v>115.757575757575</v>
      </c>
      <c r="E141" s="2">
        <v>385</v>
      </c>
      <c r="F141" s="27">
        <v>0.11104701471012403</v>
      </c>
      <c r="G141" s="14">
        <v>117.575757575757</v>
      </c>
      <c r="H141" s="2">
        <v>453</v>
      </c>
      <c r="I141" s="27">
        <v>0.12771356075556808</v>
      </c>
      <c r="J141" s="14">
        <v>158.78787199999999</v>
      </c>
      <c r="K141" s="27">
        <v>0.43809523809523809</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1558</v>
      </c>
      <c r="B142" s="2">
        <v>53</v>
      </c>
      <c r="C142" s="27">
        <v>1.872791519434629E-2</v>
      </c>
      <c r="D142" s="2">
        <v>38.181818181818102</v>
      </c>
      <c r="E142" s="2">
        <v>108</v>
      </c>
      <c r="F142" s="27">
        <v>3.1150850879723104E-2</v>
      </c>
      <c r="G142" s="14">
        <v>46.060606060605998</v>
      </c>
      <c r="H142" s="2">
        <v>300</v>
      </c>
      <c r="I142" s="27">
        <v>8.4578517056667607E-2</v>
      </c>
      <c r="J142" s="14">
        <v>147.27271999999999</v>
      </c>
      <c r="K142" s="27">
        <v>4.6603773584905657</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row>
    <row r="144" spans="1:31" x14ac:dyDescent="0.3">
      <c r="A144" s="201" t="s">
        <v>1777</v>
      </c>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row>
    <row r="145" spans="1:31" x14ac:dyDescent="0.3">
      <c r="B145" s="199" t="s">
        <v>1724</v>
      </c>
      <c r="C145" s="199"/>
      <c r="D145" s="199" t="s">
        <v>1725</v>
      </c>
      <c r="E145" s="199" t="s">
        <v>1724</v>
      </c>
      <c r="F145" s="199"/>
      <c r="G145" s="199" t="s">
        <v>1725</v>
      </c>
      <c r="H145" s="199" t="s">
        <v>1724</v>
      </c>
      <c r="I145" s="199"/>
      <c r="J145" s="199" t="s">
        <v>1725</v>
      </c>
      <c r="K145" t="s">
        <v>190</v>
      </c>
      <c r="L145" s="199" t="s">
        <v>1724</v>
      </c>
      <c r="M145" s="199"/>
      <c r="N145" s="199" t="s">
        <v>1725</v>
      </c>
      <c r="O145" s="199" t="s">
        <v>1724</v>
      </c>
      <c r="P145" s="199"/>
      <c r="Q145" s="199" t="s">
        <v>1725</v>
      </c>
      <c r="R145" s="199" t="s">
        <v>1724</v>
      </c>
      <c r="S145" s="199"/>
      <c r="T145" s="199" t="s">
        <v>1725</v>
      </c>
      <c r="U145" t="s">
        <v>190</v>
      </c>
      <c r="V145" s="199" t="s">
        <v>1724</v>
      </c>
      <c r="W145" s="199"/>
      <c r="X145" s="199" t="s">
        <v>1725</v>
      </c>
      <c r="Y145" s="199" t="s">
        <v>1724</v>
      </c>
      <c r="Z145" s="199"/>
      <c r="AA145" s="199" t="s">
        <v>1725</v>
      </c>
      <c r="AB145" s="199" t="s">
        <v>1724</v>
      </c>
      <c r="AC145" s="199"/>
      <c r="AD145" s="199" t="s">
        <v>1725</v>
      </c>
      <c r="AE145" t="s">
        <v>190</v>
      </c>
    </row>
    <row r="146" spans="1:31" x14ac:dyDescent="0.3">
      <c r="A146" t="s">
        <v>192</v>
      </c>
      <c r="B146" s="2">
        <v>2574</v>
      </c>
      <c r="C146" s="27" t="s">
        <v>190</v>
      </c>
      <c r="D146" s="2">
        <v>129.09090909090901</v>
      </c>
      <c r="E146" s="2">
        <v>2913</v>
      </c>
      <c r="F146" s="27" t="s">
        <v>190</v>
      </c>
      <c r="G146" s="14">
        <v>92.121212121212096</v>
      </c>
      <c r="H146" s="2">
        <v>2838</v>
      </c>
      <c r="I146" s="27" t="s">
        <v>190</v>
      </c>
      <c r="J146" s="14">
        <v>109.090912</v>
      </c>
      <c r="K146" s="27">
        <v>0.10256410256410256</v>
      </c>
      <c r="L146" s="2">
        <v>283836</v>
      </c>
      <c r="M146" s="27" t="s">
        <v>190</v>
      </c>
      <c r="N146" s="2">
        <v>853</v>
      </c>
      <c r="O146" s="2">
        <v>296305</v>
      </c>
      <c r="P146" s="27" t="s">
        <v>190</v>
      </c>
      <c r="Q146" s="14">
        <v>755.15</v>
      </c>
      <c r="R146" s="2">
        <v>310097</v>
      </c>
      <c r="S146" s="27" t="s">
        <v>190</v>
      </c>
      <c r="T146" s="14">
        <v>749.7</v>
      </c>
      <c r="U146" s="27">
        <v>9.2999999999999999E-2</v>
      </c>
      <c r="V146" s="2">
        <v>12392852</v>
      </c>
      <c r="W146" s="27" t="s">
        <v>190</v>
      </c>
      <c r="X146" s="2">
        <v>13533</v>
      </c>
      <c r="Y146" s="2">
        <v>12717801</v>
      </c>
      <c r="Z146" s="27" t="s">
        <v>190</v>
      </c>
      <c r="AA146" s="14">
        <v>11122.42</v>
      </c>
      <c r="AB146" s="2">
        <v>13103114</v>
      </c>
      <c r="AC146" s="27" t="s">
        <v>190</v>
      </c>
      <c r="AD146" s="14">
        <v>11237.58</v>
      </c>
      <c r="AE146" s="27">
        <v>5.7000000000000002E-2</v>
      </c>
    </row>
    <row r="147" spans="1:31" x14ac:dyDescent="0.3">
      <c r="A147" t="s">
        <v>1778</v>
      </c>
      <c r="B147" s="2">
        <v>313</v>
      </c>
      <c r="C147" s="27">
        <v>0.1216006216006216</v>
      </c>
      <c r="D147" s="2">
        <v>79.393939393939405</v>
      </c>
      <c r="E147" s="2">
        <v>171</v>
      </c>
      <c r="F147" s="27">
        <v>5.8702368692070031E-2</v>
      </c>
      <c r="G147" s="14">
        <v>43.636363636363598</v>
      </c>
      <c r="H147" s="2">
        <v>295</v>
      </c>
      <c r="I147" s="27">
        <v>0.10394644115574349</v>
      </c>
      <c r="J147" s="14">
        <v>81.818183899999994</v>
      </c>
      <c r="K147" s="27">
        <v>-5.7507987220447282E-2</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1779</v>
      </c>
      <c r="B148" s="2">
        <v>113</v>
      </c>
      <c r="C148" s="27">
        <v>4.3900543900543904E-2</v>
      </c>
      <c r="D148" s="2">
        <v>50.303030303030297</v>
      </c>
      <c r="E148" s="2">
        <v>56</v>
      </c>
      <c r="F148" s="27">
        <v>1.9224167524888432E-2</v>
      </c>
      <c r="G148" s="14">
        <v>24.2424242424242</v>
      </c>
      <c r="H148" s="2">
        <v>114</v>
      </c>
      <c r="I148" s="27">
        <v>4.0169133192389003E-2</v>
      </c>
      <c r="J148" s="14">
        <v>51.515152</v>
      </c>
      <c r="K148" s="27">
        <v>8.8495575221238937E-3</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1780</v>
      </c>
      <c r="B149" s="2">
        <v>42</v>
      </c>
      <c r="C149" s="27">
        <v>1.6317016317016316E-2</v>
      </c>
      <c r="D149" s="2">
        <v>24.2424242424242</v>
      </c>
      <c r="E149" s="2">
        <v>0</v>
      </c>
      <c r="F149" s="27">
        <v>0</v>
      </c>
      <c r="G149" s="14">
        <v>11.5151515151515</v>
      </c>
      <c r="H149" s="2">
        <v>16</v>
      </c>
      <c r="I149" s="27">
        <v>5.637773079633545E-3</v>
      </c>
      <c r="J149" s="14">
        <v>11.515152</v>
      </c>
      <c r="K149" s="27">
        <v>-0.61904761904761907</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1781</v>
      </c>
      <c r="B150" s="2">
        <v>71</v>
      </c>
      <c r="C150" s="27">
        <v>2.7583527583527584E-2</v>
      </c>
      <c r="D150" s="2">
        <v>36.969696969696898</v>
      </c>
      <c r="E150" s="2">
        <v>56</v>
      </c>
      <c r="F150" s="27">
        <v>1.9224167524888432E-2</v>
      </c>
      <c r="G150" s="14">
        <v>24.2424242424242</v>
      </c>
      <c r="H150" s="2">
        <v>98</v>
      </c>
      <c r="I150" s="27">
        <v>3.4531360112755462E-2</v>
      </c>
      <c r="J150" s="14">
        <v>51.515152</v>
      </c>
      <c r="K150" s="27">
        <v>0.38028169014084506</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1782</v>
      </c>
      <c r="B151" s="2">
        <v>200</v>
      </c>
      <c r="C151" s="27">
        <v>7.7700077700077697E-2</v>
      </c>
      <c r="D151" s="2">
        <v>68.484848484848399</v>
      </c>
      <c r="E151" s="2">
        <v>115</v>
      </c>
      <c r="F151" s="27">
        <v>3.9478201167181599E-2</v>
      </c>
      <c r="G151" s="14">
        <v>37.5757575757575</v>
      </c>
      <c r="H151" s="2">
        <v>181</v>
      </c>
      <c r="I151" s="27">
        <v>6.3777307963354471E-2</v>
      </c>
      <c r="J151" s="14">
        <v>74.545455899999993</v>
      </c>
      <c r="K151" s="27">
        <v>-9.5000000000000001E-2</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1783</v>
      </c>
      <c r="B152" s="2">
        <v>2261</v>
      </c>
      <c r="C152" s="27">
        <v>0.87839937839937843</v>
      </c>
      <c r="D152" s="2">
        <v>154.54545454545399</v>
      </c>
      <c r="E152" s="2">
        <v>2742</v>
      </c>
      <c r="F152" s="27">
        <v>0.94129763130792998</v>
      </c>
      <c r="G152" s="14">
        <v>106.06060606060601</v>
      </c>
      <c r="H152" s="2">
        <v>2543</v>
      </c>
      <c r="I152" s="27">
        <v>0.89605355884425653</v>
      </c>
      <c r="J152" s="14">
        <v>141.81817599999999</v>
      </c>
      <c r="K152" s="27">
        <v>0.12472357363998231</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row>
    <row r="154" spans="1:31" x14ac:dyDescent="0.3">
      <c r="A154" s="201" t="s">
        <v>1784</v>
      </c>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row>
    <row r="155" spans="1:31" x14ac:dyDescent="0.3">
      <c r="B155" s="199" t="s">
        <v>1724</v>
      </c>
      <c r="C155" s="199"/>
      <c r="D155" s="199" t="s">
        <v>1725</v>
      </c>
      <c r="E155" s="199" t="s">
        <v>1724</v>
      </c>
      <c r="F155" s="199"/>
      <c r="G155" s="199" t="s">
        <v>1725</v>
      </c>
      <c r="H155" s="199" t="s">
        <v>1724</v>
      </c>
      <c r="I155" s="199"/>
      <c r="J155" s="199" t="s">
        <v>1725</v>
      </c>
      <c r="K155" t="s">
        <v>190</v>
      </c>
      <c r="L155" s="199" t="s">
        <v>1724</v>
      </c>
      <c r="M155" s="199"/>
      <c r="N155" s="199" t="s">
        <v>1725</v>
      </c>
      <c r="O155" s="199" t="s">
        <v>1724</v>
      </c>
      <c r="P155" s="199"/>
      <c r="Q155" s="199" t="s">
        <v>1725</v>
      </c>
      <c r="R155" s="199" t="s">
        <v>1724</v>
      </c>
      <c r="S155" s="199"/>
      <c r="T155" s="199" t="s">
        <v>1725</v>
      </c>
      <c r="U155" t="s">
        <v>190</v>
      </c>
      <c r="V155" s="199" t="s">
        <v>1724</v>
      </c>
      <c r="W155" s="199"/>
      <c r="X155" s="199" t="s">
        <v>1725</v>
      </c>
      <c r="Y155" s="199" t="s">
        <v>1724</v>
      </c>
      <c r="Z155" s="199"/>
      <c r="AA155" s="199" t="s">
        <v>1725</v>
      </c>
      <c r="AB155" s="199" t="s">
        <v>1724</v>
      </c>
      <c r="AC155" s="199"/>
      <c r="AD155" s="199" t="s">
        <v>1725</v>
      </c>
      <c r="AE155" t="s">
        <v>190</v>
      </c>
    </row>
    <row r="156" spans="1:31" x14ac:dyDescent="0.3">
      <c r="A156" t="s">
        <v>192</v>
      </c>
      <c r="B156" s="2">
        <v>2574</v>
      </c>
      <c r="C156" s="27" t="s">
        <v>190</v>
      </c>
      <c r="D156" s="2">
        <v>129.09090909090901</v>
      </c>
      <c r="E156" s="2">
        <v>2913</v>
      </c>
      <c r="F156" s="27" t="s">
        <v>190</v>
      </c>
      <c r="G156" s="14">
        <v>92.121212121212096</v>
      </c>
      <c r="H156" s="2">
        <v>2838</v>
      </c>
      <c r="I156" s="27" t="s">
        <v>190</v>
      </c>
      <c r="J156" s="14">
        <v>109.090912</v>
      </c>
      <c r="K156" s="27">
        <v>0.10256410256410256</v>
      </c>
      <c r="L156" s="2">
        <v>283836</v>
      </c>
      <c r="M156" s="27" t="s">
        <v>190</v>
      </c>
      <c r="N156" s="2">
        <v>853</v>
      </c>
      <c r="O156" s="2">
        <v>296305</v>
      </c>
      <c r="P156" s="27" t="s">
        <v>190</v>
      </c>
      <c r="Q156" s="14">
        <v>755.15</v>
      </c>
      <c r="R156" s="2">
        <v>310097</v>
      </c>
      <c r="S156" s="27" t="s">
        <v>190</v>
      </c>
      <c r="T156" s="14">
        <v>749.7</v>
      </c>
      <c r="U156" s="27">
        <v>9.2999999999999999E-2</v>
      </c>
      <c r="V156" s="2">
        <v>12392852</v>
      </c>
      <c r="W156" s="27" t="s">
        <v>190</v>
      </c>
      <c r="X156" s="2">
        <v>13533</v>
      </c>
      <c r="Y156" s="2">
        <v>12717801</v>
      </c>
      <c r="Z156" s="27" t="s">
        <v>190</v>
      </c>
      <c r="AA156" s="14">
        <v>11122.42</v>
      </c>
      <c r="AB156" s="2">
        <v>13103114</v>
      </c>
      <c r="AC156" s="27" t="s">
        <v>190</v>
      </c>
      <c r="AD156" s="14">
        <v>11237.58</v>
      </c>
      <c r="AE156" s="27">
        <v>5.7000000000000002E-2</v>
      </c>
    </row>
    <row r="157" spans="1:31" x14ac:dyDescent="0.3">
      <c r="A157" t="s">
        <v>1785</v>
      </c>
      <c r="B157" s="2">
        <v>2153</v>
      </c>
      <c r="C157" s="27">
        <v>0.83644133644133645</v>
      </c>
      <c r="D157" s="2">
        <v>88.484848484848399</v>
      </c>
      <c r="E157" s="2">
        <v>2315</v>
      </c>
      <c r="F157" s="27">
        <v>0.79471335393065567</v>
      </c>
      <c r="G157" s="14">
        <v>67.272727272727195</v>
      </c>
      <c r="H157" s="2">
        <v>2408</v>
      </c>
      <c r="I157" s="27">
        <v>0.84848484848484851</v>
      </c>
      <c r="J157" s="14">
        <v>89.090909999999994</v>
      </c>
      <c r="K157" s="27">
        <v>0.11843938690199721</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1786</v>
      </c>
      <c r="B158" s="2">
        <v>1125</v>
      </c>
      <c r="C158" s="27">
        <v>0.43706293706293708</v>
      </c>
      <c r="D158" s="2">
        <v>120</v>
      </c>
      <c r="E158" s="2">
        <v>1219</v>
      </c>
      <c r="F158" s="27">
        <v>0.41846893237212496</v>
      </c>
      <c r="G158" s="14">
        <v>98.181818181818201</v>
      </c>
      <c r="H158" s="2">
        <v>1568</v>
      </c>
      <c r="I158" s="27">
        <v>0.55250176180408739</v>
      </c>
      <c r="J158" s="14">
        <v>122.42424</v>
      </c>
      <c r="K158" s="27">
        <v>0.39377777777777778</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1787</v>
      </c>
      <c r="B159" s="2">
        <v>1028</v>
      </c>
      <c r="C159" s="27">
        <v>0.39937839937839936</v>
      </c>
      <c r="D159" s="2">
        <v>104.84848484848401</v>
      </c>
      <c r="E159" s="2">
        <v>1096</v>
      </c>
      <c r="F159" s="27">
        <v>0.37624442155853072</v>
      </c>
      <c r="G159" s="14">
        <v>95.151515151515099</v>
      </c>
      <c r="H159" s="2">
        <v>840</v>
      </c>
      <c r="I159" s="27">
        <v>0.29598308668076112</v>
      </c>
      <c r="J159" s="14">
        <v>105.454544</v>
      </c>
      <c r="K159" s="27">
        <v>-0.1828793774319066</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1788</v>
      </c>
      <c r="B160" s="2">
        <v>393</v>
      </c>
      <c r="C160" s="27">
        <v>0.15268065268065267</v>
      </c>
      <c r="D160" s="2">
        <v>78.787878787878796</v>
      </c>
      <c r="E160" s="2">
        <v>300</v>
      </c>
      <c r="F160" s="27">
        <v>0.10298661174047374</v>
      </c>
      <c r="G160" s="14">
        <v>76.969696969696898</v>
      </c>
      <c r="H160" s="2">
        <v>267</v>
      </c>
      <c r="I160" s="27">
        <v>9.4080338266384775E-2</v>
      </c>
      <c r="J160" s="14">
        <v>68.484849999999994</v>
      </c>
      <c r="K160" s="27">
        <v>-0.32061068702290074</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1789</v>
      </c>
      <c r="B161" s="2">
        <v>635</v>
      </c>
      <c r="C161" s="27">
        <v>0.24669774669774669</v>
      </c>
      <c r="D161" s="2">
        <v>97.575757575757606</v>
      </c>
      <c r="E161" s="2">
        <v>796</v>
      </c>
      <c r="F161" s="27">
        <v>0.27325780981805697</v>
      </c>
      <c r="G161" s="14">
        <v>90.303030303030297</v>
      </c>
      <c r="H161" s="2">
        <v>573</v>
      </c>
      <c r="I161" s="27">
        <v>0.20190274841437633</v>
      </c>
      <c r="J161" s="14">
        <v>87.878784199999998</v>
      </c>
      <c r="K161" s="27">
        <v>-9.763779527559055E-2</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1790</v>
      </c>
      <c r="B162" s="2">
        <v>421</v>
      </c>
      <c r="C162" s="27">
        <v>0.16355866355866355</v>
      </c>
      <c r="D162" s="2">
        <v>102.424242424242</v>
      </c>
      <c r="E162" s="2">
        <v>598</v>
      </c>
      <c r="F162" s="27">
        <v>0.20528664606934433</v>
      </c>
      <c r="G162" s="14">
        <v>82.424242424242394</v>
      </c>
      <c r="H162" s="2">
        <v>430</v>
      </c>
      <c r="I162" s="27">
        <v>0.15151515151515152</v>
      </c>
      <c r="J162" s="14">
        <v>84.848489999999998</v>
      </c>
      <c r="K162" s="27">
        <v>2.1377672209026127E-2</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1791</v>
      </c>
      <c r="B163" s="2">
        <v>379</v>
      </c>
      <c r="C163" s="27">
        <v>0.14724164724164723</v>
      </c>
      <c r="D163" s="2">
        <v>95.757575757575694</v>
      </c>
      <c r="E163" s="2">
        <v>285</v>
      </c>
      <c r="F163" s="27">
        <v>9.7837281153450056E-2</v>
      </c>
      <c r="G163" s="14">
        <v>67.878787878787804</v>
      </c>
      <c r="H163" s="2">
        <v>280</v>
      </c>
      <c r="I163" s="27">
        <v>9.8661028893587036E-2</v>
      </c>
      <c r="J163" s="14">
        <v>79.393936199999999</v>
      </c>
      <c r="K163" s="27">
        <v>-0.26121372031662271</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1792</v>
      </c>
      <c r="B164" s="2">
        <v>42</v>
      </c>
      <c r="C164" s="27">
        <v>1.6317016317016316E-2</v>
      </c>
      <c r="D164" s="2">
        <v>30.909090909090899</v>
      </c>
      <c r="E164" s="2">
        <v>313</v>
      </c>
      <c r="F164" s="27">
        <v>0.10744936491589427</v>
      </c>
      <c r="G164" s="14">
        <v>61.212121212121197</v>
      </c>
      <c r="H164" s="2">
        <v>150</v>
      </c>
      <c r="I164" s="27">
        <v>5.2854122621564484E-2</v>
      </c>
      <c r="J164" s="14">
        <v>54.5454559</v>
      </c>
      <c r="K164" s="27">
        <v>2.5714285714285716</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row>
    <row r="166" spans="1:31" x14ac:dyDescent="0.3">
      <c r="A166" s="201" t="s">
        <v>1793</v>
      </c>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row>
    <row r="167" spans="1:31" x14ac:dyDescent="0.3">
      <c r="B167" s="199" t="s">
        <v>1724</v>
      </c>
      <c r="C167" s="199"/>
      <c r="D167" s="199" t="s">
        <v>1725</v>
      </c>
      <c r="E167" s="199" t="s">
        <v>1724</v>
      </c>
      <c r="F167" s="199"/>
      <c r="G167" s="199" t="s">
        <v>1725</v>
      </c>
      <c r="H167" s="199" t="s">
        <v>1724</v>
      </c>
      <c r="I167" s="199"/>
      <c r="J167" s="199" t="s">
        <v>1725</v>
      </c>
      <c r="K167" t="s">
        <v>190</v>
      </c>
      <c r="L167" s="199" t="s">
        <v>1724</v>
      </c>
      <c r="M167" s="199"/>
      <c r="N167" s="199" t="s">
        <v>1725</v>
      </c>
      <c r="O167" s="199" t="s">
        <v>1724</v>
      </c>
      <c r="P167" s="199"/>
      <c r="Q167" s="199" t="s">
        <v>1725</v>
      </c>
      <c r="R167" s="199" t="s">
        <v>1724</v>
      </c>
      <c r="S167" s="199"/>
      <c r="T167" s="199" t="s">
        <v>1725</v>
      </c>
      <c r="U167" t="s">
        <v>190</v>
      </c>
      <c r="V167" s="199" t="s">
        <v>1724</v>
      </c>
      <c r="W167" s="199"/>
      <c r="X167" s="199" t="s">
        <v>1725</v>
      </c>
      <c r="Y167" s="199" t="s">
        <v>1724</v>
      </c>
      <c r="Z167" s="199"/>
      <c r="AA167" s="199" t="s">
        <v>1725</v>
      </c>
      <c r="AB167" s="199" t="s">
        <v>1724</v>
      </c>
      <c r="AC167" s="199"/>
      <c r="AD167" s="199" t="s">
        <v>1725</v>
      </c>
      <c r="AE167" t="s">
        <v>190</v>
      </c>
    </row>
    <row r="168" spans="1:31" x14ac:dyDescent="0.3">
      <c r="A168" t="s">
        <v>192</v>
      </c>
      <c r="B168" s="2">
        <v>2153</v>
      </c>
      <c r="C168" s="27" t="s">
        <v>190</v>
      </c>
      <c r="D168" s="2">
        <v>88.484848484848399</v>
      </c>
      <c r="E168" s="2">
        <v>2315</v>
      </c>
      <c r="F168" s="27" t="s">
        <v>190</v>
      </c>
      <c r="G168" s="14">
        <v>67.272727272727195</v>
      </c>
      <c r="H168" s="2">
        <v>2408</v>
      </c>
      <c r="I168" s="27" t="s">
        <v>190</v>
      </c>
      <c r="J168" s="14">
        <v>89.090909999999994</v>
      </c>
      <c r="K168" s="27">
        <v>0.11843938690199721</v>
      </c>
      <c r="L168" s="2">
        <v>205821</v>
      </c>
      <c r="M168" s="27" t="s">
        <v>190</v>
      </c>
      <c r="N168" s="2">
        <v>1049</v>
      </c>
      <c r="O168" s="2">
        <v>216106</v>
      </c>
      <c r="P168" s="27" t="s">
        <v>190</v>
      </c>
      <c r="Q168" s="14">
        <v>941.82</v>
      </c>
      <c r="R168" s="2">
        <v>224051</v>
      </c>
      <c r="S168" s="27" t="s">
        <v>190</v>
      </c>
      <c r="T168" s="14">
        <v>1196.3599999999999</v>
      </c>
      <c r="U168" s="27">
        <v>8.8999999999999996E-2</v>
      </c>
      <c r="V168" s="2">
        <v>8495322</v>
      </c>
      <c r="W168" s="27" t="s">
        <v>190</v>
      </c>
      <c r="X168" s="2">
        <v>13850</v>
      </c>
      <c r="Y168" s="2">
        <v>8732734</v>
      </c>
      <c r="Z168" s="27" t="s">
        <v>190</v>
      </c>
      <c r="AA168" s="14">
        <v>13901.82</v>
      </c>
      <c r="AB168" s="2">
        <v>8986666</v>
      </c>
      <c r="AC168" s="27" t="s">
        <v>190</v>
      </c>
      <c r="AD168" s="14">
        <v>14521.21</v>
      </c>
      <c r="AE168" s="27">
        <v>5.8000000000000003E-2</v>
      </c>
    </row>
    <row r="169" spans="1:31" x14ac:dyDescent="0.3">
      <c r="A169" t="s">
        <v>1794</v>
      </c>
      <c r="B169" s="2">
        <v>1125</v>
      </c>
      <c r="C169" s="27">
        <v>0.5225267069205759</v>
      </c>
      <c r="D169" s="2">
        <v>120</v>
      </c>
      <c r="E169" s="2">
        <v>1219</v>
      </c>
      <c r="F169" s="27">
        <v>0.52656587473002159</v>
      </c>
      <c r="G169" s="14">
        <v>98.181818181818201</v>
      </c>
      <c r="H169" s="2">
        <v>1568</v>
      </c>
      <c r="I169" s="27">
        <v>0.65116279069767447</v>
      </c>
      <c r="J169" s="14">
        <v>122.42424</v>
      </c>
      <c r="K169" s="27">
        <v>0.39377777777777778</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1317</v>
      </c>
      <c r="B170" s="2">
        <v>737</v>
      </c>
      <c r="C170" s="27">
        <v>0.34231305155596842</v>
      </c>
      <c r="D170" s="2">
        <v>90.909090909090907</v>
      </c>
      <c r="E170" s="2">
        <v>702</v>
      </c>
      <c r="F170" s="27">
        <v>0.30323974082073435</v>
      </c>
      <c r="G170" s="14">
        <v>77.575757575757507</v>
      </c>
      <c r="H170" s="2">
        <v>1142</v>
      </c>
      <c r="I170" s="27">
        <v>0.47425249169435219</v>
      </c>
      <c r="J170" s="14">
        <v>113.333336</v>
      </c>
      <c r="K170" s="27">
        <v>0.54952510176390779</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1795</v>
      </c>
      <c r="B171" s="2">
        <v>183</v>
      </c>
      <c r="C171" s="27">
        <v>8.4997677659080353E-2</v>
      </c>
      <c r="D171" s="2">
        <v>61.212121212121197</v>
      </c>
      <c r="E171" s="2">
        <v>87</v>
      </c>
      <c r="F171" s="27">
        <v>3.7580993520518358E-2</v>
      </c>
      <c r="G171" s="14">
        <v>35.757575757575701</v>
      </c>
      <c r="H171" s="2">
        <v>222</v>
      </c>
      <c r="I171" s="27">
        <v>9.2192691029900325E-2</v>
      </c>
      <c r="J171" s="14">
        <v>81.818183899999994</v>
      </c>
      <c r="K171" s="27">
        <v>0.21311475409836064</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1796</v>
      </c>
      <c r="B172" s="2">
        <v>224</v>
      </c>
      <c r="C172" s="27">
        <v>0.10404087320018579</v>
      </c>
      <c r="D172" s="2">
        <v>58.787878787878803</v>
      </c>
      <c r="E172" s="2">
        <v>312</v>
      </c>
      <c r="F172" s="27">
        <v>0.13477321814254858</v>
      </c>
      <c r="G172" s="14">
        <v>54.545454545454497</v>
      </c>
      <c r="H172" s="2">
        <v>381</v>
      </c>
      <c r="I172" s="27">
        <v>0.15822259136212624</v>
      </c>
      <c r="J172" s="14">
        <v>68.484849999999994</v>
      </c>
      <c r="K172" s="27">
        <v>0.7008928571428571</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1797</v>
      </c>
      <c r="B173" s="2">
        <v>330</v>
      </c>
      <c r="C173" s="27">
        <v>0.15327450069670229</v>
      </c>
      <c r="D173" s="2">
        <v>67.272727272727195</v>
      </c>
      <c r="E173" s="2">
        <v>303</v>
      </c>
      <c r="F173" s="27">
        <v>0.13088552915766738</v>
      </c>
      <c r="G173" s="14">
        <v>62.424242424242401</v>
      </c>
      <c r="H173" s="2">
        <v>539</v>
      </c>
      <c r="I173" s="27">
        <v>0.22383720930232559</v>
      </c>
      <c r="J173" s="14">
        <v>98.787880000000001</v>
      </c>
      <c r="K173" s="27">
        <v>0.6333333333333333</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1798</v>
      </c>
      <c r="B174" s="2">
        <v>388</v>
      </c>
      <c r="C174" s="27">
        <v>0.18021365536460751</v>
      </c>
      <c r="D174" s="2">
        <v>79.393939393939405</v>
      </c>
      <c r="E174" s="2">
        <v>517</v>
      </c>
      <c r="F174" s="27">
        <v>0.22332613390928727</v>
      </c>
      <c r="G174" s="14">
        <v>76.363636363636303</v>
      </c>
      <c r="H174" s="2">
        <v>426</v>
      </c>
      <c r="I174" s="27">
        <v>0.17691029900332225</v>
      </c>
      <c r="J174" s="14">
        <v>88.484849999999994</v>
      </c>
      <c r="K174" s="27">
        <v>9.7938144329896906E-2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1799</v>
      </c>
      <c r="B175" s="2">
        <v>1028</v>
      </c>
      <c r="C175" s="27">
        <v>0.47747329307942404</v>
      </c>
      <c r="D175" s="2">
        <v>104.84848484848401</v>
      </c>
      <c r="E175" s="2">
        <v>1096</v>
      </c>
      <c r="F175" s="27">
        <v>0.47343412526997841</v>
      </c>
      <c r="G175" s="14">
        <v>95.151515151515099</v>
      </c>
      <c r="H175" s="2">
        <v>840</v>
      </c>
      <c r="I175" s="27">
        <v>0.34883720930232559</v>
      </c>
      <c r="J175" s="14">
        <v>105.454544</v>
      </c>
      <c r="K175" s="27">
        <v>-0.1828793774319066</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1800</v>
      </c>
      <c r="B176" s="2">
        <v>393</v>
      </c>
      <c r="C176" s="27">
        <v>0.18253599628425451</v>
      </c>
      <c r="D176" s="2">
        <v>78.787878787878796</v>
      </c>
      <c r="E176" s="2">
        <v>300</v>
      </c>
      <c r="F176" s="27">
        <v>0.12958963282937366</v>
      </c>
      <c r="G176" s="14">
        <v>76.969696969696898</v>
      </c>
      <c r="H176" s="2">
        <v>267</v>
      </c>
      <c r="I176" s="27">
        <v>0.11088039867109635</v>
      </c>
      <c r="J176" s="14">
        <v>68.484849999999994</v>
      </c>
      <c r="K176" s="27">
        <v>-0.32061068702290074</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1801</v>
      </c>
      <c r="B177" s="2">
        <v>246</v>
      </c>
      <c r="C177" s="27">
        <v>0.11425917324663261</v>
      </c>
      <c r="D177" s="2">
        <v>67.272727272727195</v>
      </c>
      <c r="E177" s="2">
        <v>193</v>
      </c>
      <c r="F177" s="27">
        <v>8.336933045356372E-2</v>
      </c>
      <c r="G177" s="14">
        <v>53.3333333333333</v>
      </c>
      <c r="H177" s="2">
        <v>107</v>
      </c>
      <c r="I177" s="27">
        <v>4.4435215946843853E-2</v>
      </c>
      <c r="J177" s="14">
        <v>46.6666679</v>
      </c>
      <c r="K177" s="27">
        <v>-0.56504065040650409</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1802</v>
      </c>
      <c r="B178" s="2">
        <v>100</v>
      </c>
      <c r="C178" s="27">
        <v>4.6446818392940084E-2</v>
      </c>
      <c r="D178" s="2">
        <v>45.454545454545404</v>
      </c>
      <c r="E178" s="2">
        <v>128</v>
      </c>
      <c r="F178" s="27">
        <v>5.529157667386609E-2</v>
      </c>
      <c r="G178" s="14">
        <v>45.454545454545404</v>
      </c>
      <c r="H178" s="2">
        <v>0</v>
      </c>
      <c r="I178" s="27">
        <v>0</v>
      </c>
      <c r="J178" s="14">
        <v>12.727273</v>
      </c>
      <c r="K178" s="27">
        <v>-1</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1803</v>
      </c>
      <c r="B179" s="2">
        <v>43</v>
      </c>
      <c r="C179" s="27">
        <v>1.9972131908964234E-2</v>
      </c>
      <c r="D179" s="2">
        <v>21.818181818181799</v>
      </c>
      <c r="E179" s="2">
        <v>38</v>
      </c>
      <c r="F179" s="27">
        <v>1.6414686825053995E-2</v>
      </c>
      <c r="G179" s="14">
        <v>26.6666666666666</v>
      </c>
      <c r="H179" s="2">
        <v>55</v>
      </c>
      <c r="I179" s="27">
        <v>2.2840531561461794E-2</v>
      </c>
      <c r="J179" s="14">
        <v>31.515152</v>
      </c>
      <c r="K179" s="27">
        <v>0.27906976744186046</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1804</v>
      </c>
      <c r="B180" s="2">
        <v>103</v>
      </c>
      <c r="C180" s="27">
        <v>4.7840222944728283E-2</v>
      </c>
      <c r="D180" s="2">
        <v>46.6666666666666</v>
      </c>
      <c r="E180" s="2">
        <v>27</v>
      </c>
      <c r="F180" s="27">
        <v>1.1663066954643628E-2</v>
      </c>
      <c r="G180" s="14">
        <v>20.606060606060598</v>
      </c>
      <c r="H180" s="2">
        <v>52</v>
      </c>
      <c r="I180" s="27">
        <v>2.1594684385382059E-2</v>
      </c>
      <c r="J180" s="14">
        <v>30.909089999999999</v>
      </c>
      <c r="K180" s="27">
        <v>-0.49514563106796117</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1805</v>
      </c>
      <c r="B181" s="2">
        <v>147</v>
      </c>
      <c r="C181" s="27">
        <v>6.827682303762192E-2</v>
      </c>
      <c r="D181" s="2">
        <v>51.515151515151501</v>
      </c>
      <c r="E181" s="2">
        <v>107</v>
      </c>
      <c r="F181" s="27">
        <v>4.6220302375809937E-2</v>
      </c>
      <c r="G181" s="14">
        <v>47.878787878787797</v>
      </c>
      <c r="H181" s="2">
        <v>160</v>
      </c>
      <c r="I181" s="27">
        <v>6.6445182724252497E-2</v>
      </c>
      <c r="J181" s="14">
        <v>51.515152</v>
      </c>
      <c r="K181" s="27">
        <v>8.8435374149659865E-2</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1806</v>
      </c>
      <c r="B182" s="2">
        <v>635</v>
      </c>
      <c r="C182" s="27">
        <v>0.29493729679516956</v>
      </c>
      <c r="D182" s="2">
        <v>97.575757575757606</v>
      </c>
      <c r="E182" s="2">
        <v>796</v>
      </c>
      <c r="F182" s="27">
        <v>0.34384449244060478</v>
      </c>
      <c r="G182" s="14">
        <v>90.303030303030297</v>
      </c>
      <c r="H182" s="2">
        <v>573</v>
      </c>
      <c r="I182" s="27">
        <v>0.23795681063122923</v>
      </c>
      <c r="J182" s="14">
        <v>87.878784199999998</v>
      </c>
      <c r="K182" s="27">
        <v>-9.763779527559055E-2</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1801</v>
      </c>
      <c r="B183" s="2">
        <v>462</v>
      </c>
      <c r="C183" s="27">
        <v>0.2145843009753832</v>
      </c>
      <c r="D183" s="2">
        <v>87.272727272727195</v>
      </c>
      <c r="E183" s="2">
        <v>528</v>
      </c>
      <c r="F183" s="27">
        <v>0.22807775377969763</v>
      </c>
      <c r="G183" s="14">
        <v>89.090909090909093</v>
      </c>
      <c r="H183" s="2">
        <v>414</v>
      </c>
      <c r="I183" s="27">
        <v>0.17192691029900331</v>
      </c>
      <c r="J183" s="14">
        <v>78.181816100000006</v>
      </c>
      <c r="K183" s="27">
        <v>-0.1038961038961039</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1802</v>
      </c>
      <c r="B184" s="2">
        <v>127</v>
      </c>
      <c r="C184" s="27">
        <v>5.8987459359033906E-2</v>
      </c>
      <c r="D184" s="2">
        <v>60</v>
      </c>
      <c r="E184" s="2">
        <v>32</v>
      </c>
      <c r="F184" s="27">
        <v>1.3822894168466522E-2</v>
      </c>
      <c r="G184" s="14">
        <v>21.818181818181799</v>
      </c>
      <c r="H184" s="2">
        <v>94</v>
      </c>
      <c r="I184" s="27">
        <v>3.9036544850498338E-2</v>
      </c>
      <c r="J184" s="14">
        <v>48.484848</v>
      </c>
      <c r="K184" s="27">
        <v>-0.25984251968503935</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1803</v>
      </c>
      <c r="B185" s="2">
        <v>161</v>
      </c>
      <c r="C185" s="27">
        <v>7.4779377612633535E-2</v>
      </c>
      <c r="D185" s="2">
        <v>63.030303030303003</v>
      </c>
      <c r="E185" s="2">
        <v>254</v>
      </c>
      <c r="F185" s="27">
        <v>0.10971922246220302</v>
      </c>
      <c r="G185" s="14">
        <v>60</v>
      </c>
      <c r="H185" s="2">
        <v>184</v>
      </c>
      <c r="I185" s="27">
        <v>7.6411960132890366E-2</v>
      </c>
      <c r="J185" s="14">
        <v>60.606059999999999</v>
      </c>
      <c r="K185" s="27">
        <v>0.14285714285714285</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1804</v>
      </c>
      <c r="B186" s="2">
        <v>174</v>
      </c>
      <c r="C186" s="27">
        <v>8.0817464003715742E-2</v>
      </c>
      <c r="D186" s="2">
        <v>50.303030303030297</v>
      </c>
      <c r="E186" s="2">
        <v>242</v>
      </c>
      <c r="F186" s="27">
        <v>0.10453563714902808</v>
      </c>
      <c r="G186" s="14">
        <v>61.818181818181799</v>
      </c>
      <c r="H186" s="2">
        <v>136</v>
      </c>
      <c r="I186" s="27">
        <v>5.647840531561462E-2</v>
      </c>
      <c r="J186" s="14">
        <v>47.878788</v>
      </c>
      <c r="K186" s="27">
        <v>-0.21839080459770116</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1805</v>
      </c>
      <c r="B187" s="2">
        <v>173</v>
      </c>
      <c r="C187" s="27">
        <v>8.0352995819786346E-2</v>
      </c>
      <c r="D187" s="2">
        <v>54.545454545454497</v>
      </c>
      <c r="E187" s="2">
        <v>268</v>
      </c>
      <c r="F187" s="27">
        <v>0.11576673866090713</v>
      </c>
      <c r="G187" s="14">
        <v>44.848484848484802</v>
      </c>
      <c r="H187" s="2">
        <v>159</v>
      </c>
      <c r="I187" s="27">
        <v>6.6029900332225916E-2</v>
      </c>
      <c r="J187" s="14">
        <v>51.515152</v>
      </c>
      <c r="K187" s="27">
        <v>-8.0924855491329481E-2</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row>
    <row r="189" spans="1:31" x14ac:dyDescent="0.3">
      <c r="A189" s="201" t="s">
        <v>1807</v>
      </c>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row>
    <row r="190" spans="1:31" x14ac:dyDescent="0.3">
      <c r="B190" s="199" t="s">
        <v>1724</v>
      </c>
      <c r="C190" s="199"/>
      <c r="D190" s="199" t="s">
        <v>1725</v>
      </c>
      <c r="E190" s="199" t="s">
        <v>1724</v>
      </c>
      <c r="F190" s="199"/>
      <c r="G190" s="199" t="s">
        <v>1725</v>
      </c>
      <c r="H190" s="199" t="s">
        <v>1724</v>
      </c>
      <c r="I190" s="199"/>
      <c r="J190" s="199" t="s">
        <v>1725</v>
      </c>
      <c r="K190" t="s">
        <v>190</v>
      </c>
      <c r="L190" s="199" t="s">
        <v>1724</v>
      </c>
      <c r="M190" s="199"/>
      <c r="N190" s="199" t="s">
        <v>1725</v>
      </c>
      <c r="O190" s="199" t="s">
        <v>1724</v>
      </c>
      <c r="P190" s="199"/>
      <c r="Q190" s="199" t="s">
        <v>1725</v>
      </c>
      <c r="R190" s="199" t="s">
        <v>1724</v>
      </c>
      <c r="S190" s="199"/>
      <c r="T190" s="199" t="s">
        <v>1725</v>
      </c>
      <c r="U190" t="s">
        <v>190</v>
      </c>
      <c r="V190" s="199" t="s">
        <v>1724</v>
      </c>
      <c r="W190" s="199"/>
      <c r="X190" s="199" t="s">
        <v>1725</v>
      </c>
      <c r="Y190" s="199" t="s">
        <v>1724</v>
      </c>
      <c r="Z190" s="199"/>
      <c r="AA190" s="199" t="s">
        <v>1725</v>
      </c>
      <c r="AB190" s="199" t="s">
        <v>1724</v>
      </c>
      <c r="AC190" s="199"/>
      <c r="AD190" s="199" t="s">
        <v>1725</v>
      </c>
      <c r="AE190" t="s">
        <v>190</v>
      </c>
    </row>
    <row r="191" spans="1:31" x14ac:dyDescent="0.3">
      <c r="A191" t="s">
        <v>192</v>
      </c>
      <c r="B191" s="2">
        <v>2574</v>
      </c>
      <c r="C191" s="27" t="s">
        <v>190</v>
      </c>
      <c r="D191" s="2">
        <v>129.09090909090901</v>
      </c>
      <c r="E191" s="2">
        <v>2913</v>
      </c>
      <c r="F191" s="27" t="s">
        <v>190</v>
      </c>
      <c r="G191" s="14">
        <v>92.121212121212096</v>
      </c>
      <c r="H191" s="2">
        <v>2838</v>
      </c>
      <c r="I191" s="27" t="s">
        <v>190</v>
      </c>
      <c r="J191" s="14">
        <v>109.090912</v>
      </c>
      <c r="K191" s="27">
        <v>0.10256410256410256</v>
      </c>
      <c r="L191" s="2">
        <v>283836</v>
      </c>
      <c r="M191" s="27" t="s">
        <v>190</v>
      </c>
      <c r="N191" s="2">
        <v>853</v>
      </c>
      <c r="O191" s="2">
        <v>296305</v>
      </c>
      <c r="P191" s="27" t="s">
        <v>190</v>
      </c>
      <c r="Q191" s="14">
        <v>755.15</v>
      </c>
      <c r="R191" s="2">
        <v>310097</v>
      </c>
      <c r="S191" s="27" t="s">
        <v>190</v>
      </c>
      <c r="T191" s="14">
        <v>749.7</v>
      </c>
      <c r="U191" s="27">
        <v>9.2999999999999999E-2</v>
      </c>
      <c r="V191" s="2">
        <v>12392852</v>
      </c>
      <c r="W191" s="27" t="s">
        <v>190</v>
      </c>
      <c r="X191" s="2">
        <v>13533</v>
      </c>
      <c r="Y191" s="2">
        <v>12717801</v>
      </c>
      <c r="Z191" s="27" t="s">
        <v>190</v>
      </c>
      <c r="AA191" s="14">
        <v>11122.42</v>
      </c>
      <c r="AB191" s="2">
        <v>13103114</v>
      </c>
      <c r="AC191" s="27" t="s">
        <v>190</v>
      </c>
      <c r="AD191" s="14">
        <v>11237.58</v>
      </c>
      <c r="AE191" s="27">
        <v>5.7000000000000002E-2</v>
      </c>
    </row>
    <row r="192" spans="1:31" x14ac:dyDescent="0.3">
      <c r="A192" t="s">
        <v>1808</v>
      </c>
      <c r="B192" s="2">
        <v>325</v>
      </c>
      <c r="C192" s="27">
        <v>0.12626262626262627</v>
      </c>
      <c r="D192" s="2">
        <v>43.030303030303003</v>
      </c>
      <c r="E192" s="2">
        <v>514</v>
      </c>
      <c r="F192" s="27">
        <v>0.17645039478201166</v>
      </c>
      <c r="G192" s="14">
        <v>68.484848484848399</v>
      </c>
      <c r="H192" s="2">
        <v>564</v>
      </c>
      <c r="I192" s="27">
        <v>0.19873150105708245</v>
      </c>
      <c r="J192" s="14">
        <v>95.151510000000002</v>
      </c>
      <c r="K192" s="27">
        <v>0.73538461538461541</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1348</v>
      </c>
      <c r="B193" s="2">
        <v>77</v>
      </c>
      <c r="C193" s="27">
        <v>2.9914529914529916E-2</v>
      </c>
      <c r="D193" s="2">
        <v>26.6666666666666</v>
      </c>
      <c r="E193" s="2">
        <v>70</v>
      </c>
      <c r="F193" s="27">
        <v>2.4030209406110538E-2</v>
      </c>
      <c r="G193" s="14">
        <v>27.878787878787801</v>
      </c>
      <c r="H193" s="2">
        <v>118</v>
      </c>
      <c r="I193" s="27">
        <v>4.1578576462297394E-2</v>
      </c>
      <c r="J193" s="14">
        <v>56.363636</v>
      </c>
      <c r="K193" s="27">
        <v>0.53246753246753242</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1809</v>
      </c>
      <c r="B194" s="2">
        <v>248</v>
      </c>
      <c r="C194" s="27">
        <v>9.6348096348096351E-2</v>
      </c>
      <c r="D194" s="2">
        <v>36.363636363636303</v>
      </c>
      <c r="E194" s="2">
        <v>444</v>
      </c>
      <c r="F194" s="27">
        <v>0.15242018537590113</v>
      </c>
      <c r="G194" s="14">
        <v>70.303030303030297</v>
      </c>
      <c r="H194" s="2">
        <v>446</v>
      </c>
      <c r="I194" s="27">
        <v>0.15715292459478505</v>
      </c>
      <c r="J194" s="14">
        <v>83.030304000000001</v>
      </c>
      <c r="K194" s="27">
        <v>0.79838709677419351</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1810</v>
      </c>
      <c r="B195" s="2">
        <v>248</v>
      </c>
      <c r="C195" s="27">
        <v>9.6348096348096351E-2</v>
      </c>
      <c r="D195" s="2">
        <v>36.363636363636303</v>
      </c>
      <c r="E195" s="2">
        <v>429</v>
      </c>
      <c r="F195" s="27">
        <v>0.14727085478887744</v>
      </c>
      <c r="G195" s="14">
        <v>68.484848484848399</v>
      </c>
      <c r="H195" s="2">
        <v>362</v>
      </c>
      <c r="I195" s="27">
        <v>0.12755461592670894</v>
      </c>
      <c r="J195" s="14">
        <v>66.666664100000006</v>
      </c>
      <c r="K195" s="27">
        <v>0.45967741935483869</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1811</v>
      </c>
      <c r="B196" s="2">
        <v>0</v>
      </c>
      <c r="C196" s="27">
        <v>0</v>
      </c>
      <c r="D196" s="2">
        <v>80</v>
      </c>
      <c r="E196" s="2">
        <v>15</v>
      </c>
      <c r="F196" s="27">
        <v>5.1493305870236872E-3</v>
      </c>
      <c r="G196" s="14">
        <v>13.9393939393939</v>
      </c>
      <c r="H196" s="2">
        <v>84</v>
      </c>
      <c r="I196" s="27">
        <v>2.9598308668076109E-2</v>
      </c>
      <c r="J196" s="14">
        <v>44.848483999999999</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1812</v>
      </c>
      <c r="B197" s="2">
        <v>2249</v>
      </c>
      <c r="C197" s="27">
        <v>0.8737373737373737</v>
      </c>
      <c r="D197" s="2">
        <v>121.818181818181</v>
      </c>
      <c r="E197" s="2">
        <v>2399</v>
      </c>
      <c r="F197" s="27">
        <v>0.82354960521798837</v>
      </c>
      <c r="G197" s="14">
        <v>89.696969696969703</v>
      </c>
      <c r="H197" s="2">
        <v>2274</v>
      </c>
      <c r="I197" s="27">
        <v>0.80126849894291752</v>
      </c>
      <c r="J197" s="14">
        <v>104.242424</v>
      </c>
      <c r="K197" s="27">
        <v>1.1116051578479324E-2</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1813</v>
      </c>
      <c r="B198" s="2">
        <v>302</v>
      </c>
      <c r="C198" s="27">
        <v>0.11732711732711733</v>
      </c>
      <c r="D198" s="2">
        <v>89.696969696969703</v>
      </c>
      <c r="E198" s="2">
        <v>215</v>
      </c>
      <c r="F198" s="27">
        <v>7.3807071747339512E-2</v>
      </c>
      <c r="G198" s="14">
        <v>61.818181818181799</v>
      </c>
      <c r="H198" s="2">
        <v>162</v>
      </c>
      <c r="I198" s="27">
        <v>5.7082452431289642E-2</v>
      </c>
      <c r="J198" s="14">
        <v>58.787880000000001</v>
      </c>
      <c r="K198" s="27">
        <v>-0.46357615894039733</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1809</v>
      </c>
      <c r="B199" s="2">
        <v>1947</v>
      </c>
      <c r="C199" s="27">
        <v>0.75641025641025639</v>
      </c>
      <c r="D199" s="2">
        <v>83.030303030303003</v>
      </c>
      <c r="E199" s="2">
        <v>2184</v>
      </c>
      <c r="F199" s="27">
        <v>0.74974253347064879</v>
      </c>
      <c r="G199" s="14">
        <v>80</v>
      </c>
      <c r="H199" s="2">
        <v>2112</v>
      </c>
      <c r="I199" s="27">
        <v>0.7441860465116279</v>
      </c>
      <c r="J199" s="14">
        <v>91.515150000000006</v>
      </c>
      <c r="K199" s="27">
        <v>8.4745762711864403E-2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1810</v>
      </c>
      <c r="B200" s="2">
        <v>1905</v>
      </c>
      <c r="C200" s="27">
        <v>0.74009324009324007</v>
      </c>
      <c r="D200" s="2">
        <v>90.303030303030297</v>
      </c>
      <c r="E200" s="2">
        <v>1886</v>
      </c>
      <c r="F200" s="27">
        <v>0.6474424991417782</v>
      </c>
      <c r="G200" s="14">
        <v>76.363636363636303</v>
      </c>
      <c r="H200" s="2">
        <v>2046</v>
      </c>
      <c r="I200" s="27">
        <v>0.72093023255813948</v>
      </c>
      <c r="J200" s="14">
        <v>89.090909999999994</v>
      </c>
      <c r="K200" s="27">
        <v>7.4015748031496062E-2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1811</v>
      </c>
      <c r="B201" s="2">
        <v>42</v>
      </c>
      <c r="C201" s="27">
        <v>1.6317016317016316E-2</v>
      </c>
      <c r="D201" s="2">
        <v>30.909090909090899</v>
      </c>
      <c r="E201" s="2">
        <v>298</v>
      </c>
      <c r="F201" s="27">
        <v>0.10230003432887058</v>
      </c>
      <c r="G201" s="14">
        <v>60</v>
      </c>
      <c r="H201" s="2">
        <v>66</v>
      </c>
      <c r="I201" s="27">
        <v>2.3255813953488372E-2</v>
      </c>
      <c r="J201" s="14">
        <v>32.121212</v>
      </c>
      <c r="K201" s="27">
        <v>0.5714285714285714</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row>
    <row r="203" spans="1:31" x14ac:dyDescent="0.3">
      <c r="A203" s="201" t="s">
        <v>1814</v>
      </c>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row>
    <row r="204" spans="1:31" x14ac:dyDescent="0.3">
      <c r="B204" s="199" t="s">
        <v>1724</v>
      </c>
      <c r="C204" s="199"/>
      <c r="D204" s="199" t="s">
        <v>1725</v>
      </c>
      <c r="E204" s="199" t="s">
        <v>1724</v>
      </c>
      <c r="F204" s="199"/>
      <c r="G204" s="199" t="s">
        <v>1725</v>
      </c>
      <c r="H204" s="199" t="s">
        <v>1724</v>
      </c>
      <c r="I204" s="199"/>
      <c r="J204" s="199" t="s">
        <v>1725</v>
      </c>
      <c r="K204" t="s">
        <v>190</v>
      </c>
      <c r="L204" s="199" t="s">
        <v>1724</v>
      </c>
      <c r="M204" s="199"/>
      <c r="N204" s="199" t="s">
        <v>1725</v>
      </c>
      <c r="O204" s="199" t="s">
        <v>1724</v>
      </c>
      <c r="P204" s="199"/>
      <c r="Q204" s="199" t="s">
        <v>1725</v>
      </c>
      <c r="R204" s="199" t="s">
        <v>1724</v>
      </c>
      <c r="S204" s="199"/>
      <c r="T204" s="199" t="s">
        <v>1725</v>
      </c>
      <c r="U204" t="s">
        <v>190</v>
      </c>
      <c r="V204" s="199" t="s">
        <v>1724</v>
      </c>
      <c r="W204" s="199"/>
      <c r="X204" s="199" t="s">
        <v>1725</v>
      </c>
      <c r="Y204" s="199" t="s">
        <v>1724</v>
      </c>
      <c r="Z204" s="199"/>
      <c r="AA204" s="199" t="s">
        <v>1725</v>
      </c>
      <c r="AB204" s="199" t="s">
        <v>1724</v>
      </c>
      <c r="AC204" s="199"/>
      <c r="AD204" s="199" t="s">
        <v>1725</v>
      </c>
      <c r="AE204" t="s">
        <v>190</v>
      </c>
    </row>
    <row r="205" spans="1:31" x14ac:dyDescent="0.3">
      <c r="A205" t="s">
        <v>192</v>
      </c>
      <c r="B205" s="2">
        <v>421</v>
      </c>
      <c r="C205" s="27" t="s">
        <v>190</v>
      </c>
      <c r="D205" s="2">
        <v>102.424242424242</v>
      </c>
      <c r="E205" s="2">
        <v>598</v>
      </c>
      <c r="F205" s="27" t="s">
        <v>190</v>
      </c>
      <c r="G205" s="14">
        <v>82.424242424242394</v>
      </c>
      <c r="H205" s="2">
        <v>430</v>
      </c>
      <c r="I205" s="27" t="s">
        <v>190</v>
      </c>
      <c r="J205" s="14">
        <v>84.848489999999998</v>
      </c>
      <c r="K205" s="27">
        <v>2.1377672209026127E-2</v>
      </c>
      <c r="L205" s="2">
        <v>78015</v>
      </c>
      <c r="M205" s="27" t="s">
        <v>190</v>
      </c>
      <c r="N205" s="2">
        <v>968</v>
      </c>
      <c r="O205" s="2">
        <v>80199</v>
      </c>
      <c r="P205" s="27" t="s">
        <v>190</v>
      </c>
      <c r="Q205" s="14">
        <v>926.06</v>
      </c>
      <c r="R205" s="2">
        <v>86046</v>
      </c>
      <c r="S205" s="27" t="s">
        <v>190</v>
      </c>
      <c r="T205" s="14">
        <v>1160</v>
      </c>
      <c r="U205" s="27">
        <v>0.10299999999999999</v>
      </c>
      <c r="V205" s="2">
        <v>3897530</v>
      </c>
      <c r="W205" s="27" t="s">
        <v>190</v>
      </c>
      <c r="X205" s="2">
        <v>6662</v>
      </c>
      <c r="Y205" s="2">
        <v>3985067</v>
      </c>
      <c r="Z205" s="27" t="s">
        <v>190</v>
      </c>
      <c r="AA205" s="14">
        <v>6483.64</v>
      </c>
      <c r="AB205" s="2">
        <v>4116448</v>
      </c>
      <c r="AC205" s="27" t="s">
        <v>190</v>
      </c>
      <c r="AD205" s="14">
        <v>7780</v>
      </c>
      <c r="AE205" s="27">
        <v>5.6000000000000001E-2</v>
      </c>
    </row>
    <row r="206" spans="1:31" x14ac:dyDescent="0.3">
      <c r="A206" t="s">
        <v>1815</v>
      </c>
      <c r="B206" s="2">
        <v>343</v>
      </c>
      <c r="C206" s="27">
        <v>0.81472684085510694</v>
      </c>
      <c r="D206" s="2">
        <v>95.151515151515099</v>
      </c>
      <c r="E206" s="2">
        <v>339</v>
      </c>
      <c r="F206" s="27">
        <v>0.56688963210702337</v>
      </c>
      <c r="G206" s="14">
        <v>70.303030303030297</v>
      </c>
      <c r="H206" s="2">
        <v>262</v>
      </c>
      <c r="I206" s="27">
        <v>0.6093023255813953</v>
      </c>
      <c r="J206" s="14">
        <v>62.4242439</v>
      </c>
      <c r="K206" s="27">
        <v>-0.23615160349854228</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1323</v>
      </c>
      <c r="B207" s="2">
        <v>301</v>
      </c>
      <c r="C207" s="27">
        <v>0.71496437054631834</v>
      </c>
      <c r="D207" s="2">
        <v>88.484848484848399</v>
      </c>
      <c r="E207" s="2">
        <v>161</v>
      </c>
      <c r="F207" s="27">
        <v>0.26923076923076922</v>
      </c>
      <c r="G207" s="14">
        <v>49.090909090909101</v>
      </c>
      <c r="H207" s="2">
        <v>137</v>
      </c>
      <c r="I207" s="27">
        <v>0.31860465116279069</v>
      </c>
      <c r="J207" s="14">
        <v>50.9090919</v>
      </c>
      <c r="K207" s="27">
        <v>-0.54485049833887045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1816</v>
      </c>
      <c r="B208" s="2">
        <v>263</v>
      </c>
      <c r="C208" s="27">
        <v>0.62470308788598572</v>
      </c>
      <c r="D208" s="2">
        <v>83.636363636363598</v>
      </c>
      <c r="E208" s="2">
        <v>138</v>
      </c>
      <c r="F208" s="27">
        <v>0.23076923076923078</v>
      </c>
      <c r="G208" s="14">
        <v>46.6666666666666</v>
      </c>
      <c r="H208" s="2">
        <v>115</v>
      </c>
      <c r="I208" s="27">
        <v>0.26744186046511625</v>
      </c>
      <c r="J208" s="14">
        <v>47.878788</v>
      </c>
      <c r="K208" s="27">
        <v>-0.56273764258555137</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1817</v>
      </c>
      <c r="B209" s="2">
        <v>38</v>
      </c>
      <c r="C209" s="27">
        <v>9.0261282660332537E-2</v>
      </c>
      <c r="D209" s="2">
        <v>20.606060606060598</v>
      </c>
      <c r="E209" s="2">
        <v>23</v>
      </c>
      <c r="F209" s="27">
        <v>3.8461538461538464E-2</v>
      </c>
      <c r="G209" s="14">
        <v>16.363636363636299</v>
      </c>
      <c r="H209" s="2">
        <v>22</v>
      </c>
      <c r="I209" s="27">
        <v>5.1162790697674418E-2</v>
      </c>
      <c r="J209" s="14">
        <v>20.606059999999999</v>
      </c>
      <c r="K209" s="27">
        <v>-0.42105263157894735</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1818</v>
      </c>
      <c r="B210" s="2">
        <v>42</v>
      </c>
      <c r="C210" s="27">
        <v>9.9762470308788598E-2</v>
      </c>
      <c r="D210" s="2">
        <v>30.909090909090899</v>
      </c>
      <c r="E210" s="2">
        <v>178</v>
      </c>
      <c r="F210" s="27">
        <v>0.2976588628762542</v>
      </c>
      <c r="G210" s="14">
        <v>50.909090909090899</v>
      </c>
      <c r="H210" s="2">
        <v>125</v>
      </c>
      <c r="I210" s="27">
        <v>0.29069767441860467</v>
      </c>
      <c r="J210" s="14">
        <v>52.121212</v>
      </c>
      <c r="K210" s="27">
        <v>1.9761904761904763</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1816</v>
      </c>
      <c r="B211" s="2">
        <v>42</v>
      </c>
      <c r="C211" s="27">
        <v>9.9762470308788598E-2</v>
      </c>
      <c r="D211" s="2">
        <v>30.909090909090899</v>
      </c>
      <c r="E211" s="2">
        <v>163</v>
      </c>
      <c r="F211" s="27">
        <v>0.27257525083612039</v>
      </c>
      <c r="G211" s="14">
        <v>49.090909090909101</v>
      </c>
      <c r="H211" s="2">
        <v>66</v>
      </c>
      <c r="I211" s="27">
        <v>0.15348837209302327</v>
      </c>
      <c r="J211" s="14">
        <v>32.121212</v>
      </c>
      <c r="K211" s="27">
        <v>0.5714285714285714</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1817</v>
      </c>
      <c r="B212" s="2">
        <v>0</v>
      </c>
      <c r="C212" s="27">
        <v>0</v>
      </c>
      <c r="D212" s="2">
        <v>80</v>
      </c>
      <c r="E212" s="2">
        <v>15</v>
      </c>
      <c r="F212" s="27">
        <v>2.508361204013378E-2</v>
      </c>
      <c r="G212" s="14">
        <v>13.9393939393939</v>
      </c>
      <c r="H212" s="2">
        <v>59</v>
      </c>
      <c r="I212" s="27">
        <v>0.1372093023255814</v>
      </c>
      <c r="J212" s="14">
        <v>41.818179999999998</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1819</v>
      </c>
      <c r="B213" s="2">
        <v>78</v>
      </c>
      <c r="C213" s="27">
        <v>0.18527315914489312</v>
      </c>
      <c r="D213" s="2">
        <v>32.121212121212103</v>
      </c>
      <c r="E213" s="2">
        <v>259</v>
      </c>
      <c r="F213" s="27">
        <v>0.43311036789297658</v>
      </c>
      <c r="G213" s="14">
        <v>63.636363636363598</v>
      </c>
      <c r="H213" s="2">
        <v>168</v>
      </c>
      <c r="I213" s="27">
        <v>0.39069767441860465</v>
      </c>
      <c r="J213" s="14">
        <v>61.212119999999999</v>
      </c>
      <c r="K213" s="27">
        <v>1.1538461538461537</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1323</v>
      </c>
      <c r="B214" s="2">
        <v>78</v>
      </c>
      <c r="C214" s="27">
        <v>0.18527315914489312</v>
      </c>
      <c r="D214" s="2">
        <v>32.121212121212103</v>
      </c>
      <c r="E214" s="2">
        <v>124</v>
      </c>
      <c r="F214" s="27">
        <v>0.20735785953177258</v>
      </c>
      <c r="G214" s="14">
        <v>43.636363636363598</v>
      </c>
      <c r="H214" s="2">
        <v>143</v>
      </c>
      <c r="I214" s="27">
        <v>0.33255813953488372</v>
      </c>
      <c r="J214" s="14">
        <v>58.787880000000001</v>
      </c>
      <c r="K214" s="27">
        <v>0.83333333333333337</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1816</v>
      </c>
      <c r="B215" s="2">
        <v>39</v>
      </c>
      <c r="C215" s="27">
        <v>9.2636579572446559E-2</v>
      </c>
      <c r="D215" s="2">
        <v>27.272727272727199</v>
      </c>
      <c r="E215" s="2">
        <v>77</v>
      </c>
      <c r="F215" s="27">
        <v>0.12876254180602006</v>
      </c>
      <c r="G215" s="14">
        <v>38.787878787878697</v>
      </c>
      <c r="H215" s="2">
        <v>47</v>
      </c>
      <c r="I215" s="27">
        <v>0.10930232558139535</v>
      </c>
      <c r="J215" s="14">
        <v>33.3333321</v>
      </c>
      <c r="K215" s="27">
        <v>0.20512820512820512</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1817</v>
      </c>
      <c r="B216" s="2">
        <v>39</v>
      </c>
      <c r="C216" s="27">
        <v>9.2636579572446559E-2</v>
      </c>
      <c r="D216" s="2">
        <v>15.151515151515101</v>
      </c>
      <c r="E216" s="2">
        <v>47</v>
      </c>
      <c r="F216" s="27">
        <v>7.8595317725752512E-2</v>
      </c>
      <c r="G216" s="14">
        <v>22.424242424242401</v>
      </c>
      <c r="H216" s="2">
        <v>96</v>
      </c>
      <c r="I216" s="27">
        <v>0.22325581395348837</v>
      </c>
      <c r="J216" s="14">
        <v>53.939392099999999</v>
      </c>
      <c r="K216" s="27">
        <v>1.4615384615384615</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1818</v>
      </c>
      <c r="B217" s="2">
        <v>0</v>
      </c>
      <c r="C217" s="27">
        <v>0</v>
      </c>
      <c r="D217" s="2">
        <v>80</v>
      </c>
      <c r="E217" s="2">
        <v>135</v>
      </c>
      <c r="F217" s="27">
        <v>0.225752508361204</v>
      </c>
      <c r="G217" s="14">
        <v>49.090909090909101</v>
      </c>
      <c r="H217" s="2">
        <v>25</v>
      </c>
      <c r="I217" s="27">
        <v>5.8139534883720929E-2</v>
      </c>
      <c r="J217" s="14">
        <v>16.969695999999999</v>
      </c>
      <c r="K217" s="27"/>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1816</v>
      </c>
      <c r="B218" s="2">
        <v>0</v>
      </c>
      <c r="C218" s="27">
        <v>0</v>
      </c>
      <c r="D218" s="2">
        <v>80</v>
      </c>
      <c r="E218" s="2">
        <v>135</v>
      </c>
      <c r="F218" s="27">
        <v>0.225752508361204</v>
      </c>
      <c r="G218" s="14">
        <v>49.090909090909101</v>
      </c>
      <c r="H218" s="2">
        <v>0</v>
      </c>
      <c r="I218" s="27">
        <v>0</v>
      </c>
      <c r="J218" s="14">
        <v>12.727273</v>
      </c>
      <c r="K218" s="27"/>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1817</v>
      </c>
      <c r="B219" s="2">
        <v>0</v>
      </c>
      <c r="C219" s="27">
        <v>0</v>
      </c>
      <c r="D219" s="2">
        <v>80</v>
      </c>
      <c r="E219" s="2">
        <v>0</v>
      </c>
      <c r="F219" s="27">
        <v>0</v>
      </c>
      <c r="G219" s="14">
        <v>11.5151515151515</v>
      </c>
      <c r="H219" s="2">
        <v>25</v>
      </c>
      <c r="I219" s="27">
        <v>5.8139534883720929E-2</v>
      </c>
      <c r="J219" s="14">
        <v>16.969695999999999</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row>
    <row r="221" spans="1:31" x14ac:dyDescent="0.3">
      <c r="A221" s="201" t="s">
        <v>1820</v>
      </c>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row>
    <row r="222" spans="1:31" x14ac:dyDescent="0.3">
      <c r="B222" s="199" t="s">
        <v>1724</v>
      </c>
      <c r="C222" s="199"/>
      <c r="D222" s="199" t="s">
        <v>1725</v>
      </c>
      <c r="E222" s="199" t="s">
        <v>1724</v>
      </c>
      <c r="F222" s="199"/>
      <c r="G222" s="199" t="s">
        <v>1725</v>
      </c>
      <c r="H222" s="199" t="s">
        <v>1724</v>
      </c>
      <c r="I222" s="199"/>
      <c r="J222" s="199" t="s">
        <v>1725</v>
      </c>
      <c r="K222" t="s">
        <v>190</v>
      </c>
      <c r="L222" s="199" t="s">
        <v>1724</v>
      </c>
      <c r="M222" s="199"/>
      <c r="N222" s="199" t="s">
        <v>1725</v>
      </c>
      <c r="O222" s="199" t="s">
        <v>1724</v>
      </c>
      <c r="P222" s="199"/>
      <c r="Q222" s="199" t="s">
        <v>1725</v>
      </c>
      <c r="R222" s="199" t="s">
        <v>1724</v>
      </c>
      <c r="S222" s="199"/>
      <c r="T222" s="199" t="s">
        <v>1725</v>
      </c>
      <c r="U222" t="s">
        <v>190</v>
      </c>
      <c r="V222" s="199" t="s">
        <v>1724</v>
      </c>
      <c r="W222" s="199"/>
      <c r="X222" s="199" t="s">
        <v>1725</v>
      </c>
      <c r="Y222" s="199" t="s">
        <v>1724</v>
      </c>
      <c r="Z222" s="199"/>
      <c r="AA222" s="199" t="s">
        <v>1725</v>
      </c>
      <c r="AB222" s="199" t="s">
        <v>1724</v>
      </c>
      <c r="AC222" s="199"/>
      <c r="AD222" s="199" t="s">
        <v>1725</v>
      </c>
      <c r="AE222" t="s">
        <v>190</v>
      </c>
    </row>
    <row r="223" spans="1:31" x14ac:dyDescent="0.3">
      <c r="A223" t="s">
        <v>192</v>
      </c>
      <c r="B223" s="2">
        <v>2574</v>
      </c>
      <c r="C223" s="27" t="s">
        <v>190</v>
      </c>
      <c r="D223" s="2">
        <v>129.09090909090901</v>
      </c>
      <c r="E223" s="2">
        <v>2913</v>
      </c>
      <c r="F223" s="27" t="s">
        <v>190</v>
      </c>
      <c r="G223" s="14">
        <v>92.121212121212096</v>
      </c>
      <c r="H223" s="2">
        <v>2838</v>
      </c>
      <c r="I223" s="27" t="s">
        <v>190</v>
      </c>
      <c r="J223" s="14">
        <v>109.090912</v>
      </c>
      <c r="K223" s="27">
        <v>0.10256410256410256</v>
      </c>
      <c r="L223" s="2">
        <v>283836</v>
      </c>
      <c r="M223" s="27" t="s">
        <v>190</v>
      </c>
      <c r="N223" s="2">
        <v>853</v>
      </c>
      <c r="O223" s="2">
        <v>296305</v>
      </c>
      <c r="P223" s="27" t="s">
        <v>190</v>
      </c>
      <c r="Q223" s="14">
        <v>755.15</v>
      </c>
      <c r="R223" s="2">
        <v>310097</v>
      </c>
      <c r="S223" s="27" t="s">
        <v>190</v>
      </c>
      <c r="T223" s="14">
        <v>749.7</v>
      </c>
      <c r="U223" s="27">
        <v>9.2999999999999999E-2</v>
      </c>
      <c r="V223" s="2">
        <v>12392852</v>
      </c>
      <c r="W223" s="27" t="s">
        <v>190</v>
      </c>
      <c r="X223" s="2">
        <v>13533</v>
      </c>
      <c r="Y223" s="2">
        <v>12717801</v>
      </c>
      <c r="Z223" s="27" t="s">
        <v>190</v>
      </c>
      <c r="AA223" s="14">
        <v>11122.42</v>
      </c>
      <c r="AB223" s="2">
        <v>13103114</v>
      </c>
      <c r="AC223" s="27" t="s">
        <v>190</v>
      </c>
      <c r="AD223" s="14">
        <v>11237.58</v>
      </c>
      <c r="AE223" s="27">
        <v>5.7000000000000002E-2</v>
      </c>
    </row>
    <row r="224" spans="1:31" x14ac:dyDescent="0.3">
      <c r="A224" t="s">
        <v>1785</v>
      </c>
      <c r="B224" s="2">
        <v>2153</v>
      </c>
      <c r="C224" s="27">
        <v>0.83644133644133645</v>
      </c>
      <c r="D224" s="2">
        <v>88.484848484848399</v>
      </c>
      <c r="E224" s="2">
        <v>2315</v>
      </c>
      <c r="F224" s="27">
        <v>0.79471335393065567</v>
      </c>
      <c r="G224" s="14">
        <v>67.272727272727195</v>
      </c>
      <c r="H224" s="2">
        <v>2408</v>
      </c>
      <c r="I224" s="27">
        <v>0.84848484848484851</v>
      </c>
      <c r="J224" s="14">
        <v>89.090909999999994</v>
      </c>
      <c r="K224" s="27">
        <v>0.11843938690199721</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1341</v>
      </c>
      <c r="B225" s="2">
        <v>250</v>
      </c>
      <c r="C225" s="27">
        <v>9.7125097125097121E-2</v>
      </c>
      <c r="D225" s="2">
        <v>64.848484848484802</v>
      </c>
      <c r="E225" s="2">
        <v>388</v>
      </c>
      <c r="F225" s="27">
        <v>0.1331960178510127</v>
      </c>
      <c r="G225" s="14">
        <v>64.242424242424207</v>
      </c>
      <c r="H225" s="2">
        <v>344</v>
      </c>
      <c r="I225" s="27">
        <v>0.12121212121212122</v>
      </c>
      <c r="J225" s="14">
        <v>77.575760000000002</v>
      </c>
      <c r="K225" s="27">
        <v>0.376</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1342</v>
      </c>
      <c r="B226" s="2">
        <v>448</v>
      </c>
      <c r="C226" s="27">
        <v>0.17404817404817405</v>
      </c>
      <c r="D226" s="2">
        <v>92.121212121212096</v>
      </c>
      <c r="E226" s="2">
        <v>543</v>
      </c>
      <c r="F226" s="27">
        <v>0.18640576725025745</v>
      </c>
      <c r="G226" s="14">
        <v>86.060606060606005</v>
      </c>
      <c r="H226" s="2">
        <v>419</v>
      </c>
      <c r="I226" s="27">
        <v>0.14763918252290345</v>
      </c>
      <c r="J226" s="14">
        <v>91.515150000000006</v>
      </c>
      <c r="K226" s="27">
        <v>-6.4732142857142863E-2</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1343</v>
      </c>
      <c r="B227" s="2">
        <v>639</v>
      </c>
      <c r="C227" s="27">
        <v>0.24825174825174826</v>
      </c>
      <c r="D227" s="2">
        <v>95.757575757575694</v>
      </c>
      <c r="E227" s="2">
        <v>479</v>
      </c>
      <c r="F227" s="27">
        <v>0.16443529007895641</v>
      </c>
      <c r="G227" s="14">
        <v>66.060606060606005</v>
      </c>
      <c r="H227" s="2">
        <v>560</v>
      </c>
      <c r="I227" s="27">
        <v>0.19732205778717407</v>
      </c>
      <c r="J227" s="14">
        <v>93.939390000000003</v>
      </c>
      <c r="K227" s="27">
        <v>-0.12363067292644757</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1344</v>
      </c>
      <c r="B228" s="2">
        <v>300</v>
      </c>
      <c r="C228" s="27">
        <v>0.11655011655011654</v>
      </c>
      <c r="D228" s="2">
        <v>65.454545454545396</v>
      </c>
      <c r="E228" s="2">
        <v>484</v>
      </c>
      <c r="F228" s="27">
        <v>0.16615173360796429</v>
      </c>
      <c r="G228" s="14">
        <v>86.6666666666666</v>
      </c>
      <c r="H228" s="2">
        <v>337</v>
      </c>
      <c r="I228" s="27">
        <v>0.11874559548978153</v>
      </c>
      <c r="J228" s="14">
        <v>92.727270000000004</v>
      </c>
      <c r="K228" s="27">
        <v>0.12333333333333334</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1345</v>
      </c>
      <c r="B229" s="2">
        <v>313</v>
      </c>
      <c r="C229" s="27">
        <v>0.1216006216006216</v>
      </c>
      <c r="D229" s="2">
        <v>67.272727272727195</v>
      </c>
      <c r="E229" s="2">
        <v>267</v>
      </c>
      <c r="F229" s="27">
        <v>9.1658084449021626E-2</v>
      </c>
      <c r="G229" s="14">
        <v>50.303030303030297</v>
      </c>
      <c r="H229" s="2">
        <v>336</v>
      </c>
      <c r="I229" s="27">
        <v>0.11839323467230443</v>
      </c>
      <c r="J229" s="14">
        <v>82.424239999999998</v>
      </c>
      <c r="K229" s="27">
        <v>7.3482428115015971E-2</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1413</v>
      </c>
      <c r="B230" s="2">
        <v>203</v>
      </c>
      <c r="C230" s="27">
        <v>7.8865578865578864E-2</v>
      </c>
      <c r="D230" s="2">
        <v>61.818181818181799</v>
      </c>
      <c r="E230" s="2">
        <v>154</v>
      </c>
      <c r="F230" s="27">
        <v>5.2866460693443189E-2</v>
      </c>
      <c r="G230" s="14">
        <v>46.060606060605998</v>
      </c>
      <c r="H230" s="2">
        <v>412</v>
      </c>
      <c r="I230" s="27">
        <v>0.14517265680056377</v>
      </c>
      <c r="J230" s="14">
        <v>95.757576</v>
      </c>
      <c r="K230" s="27">
        <v>1.0295566502463054</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1790</v>
      </c>
      <c r="B231" s="2">
        <v>421</v>
      </c>
      <c r="C231" s="27">
        <v>0.16355866355866355</v>
      </c>
      <c r="D231" s="2">
        <v>102.424242424242</v>
      </c>
      <c r="E231" s="2">
        <v>598</v>
      </c>
      <c r="F231" s="27">
        <v>0.20528664606934433</v>
      </c>
      <c r="G231" s="14">
        <v>82.424242424242394</v>
      </c>
      <c r="H231" s="2">
        <v>430</v>
      </c>
      <c r="I231" s="27">
        <v>0.15151515151515152</v>
      </c>
      <c r="J231" s="14">
        <v>84.848489999999998</v>
      </c>
      <c r="K231" s="27">
        <v>2.1377672209026127E-2</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1348</v>
      </c>
      <c r="B232" s="2">
        <v>379</v>
      </c>
      <c r="C232" s="27">
        <v>0.14724164724164723</v>
      </c>
      <c r="D232" s="2">
        <v>95.757575757575694</v>
      </c>
      <c r="E232" s="2">
        <v>285</v>
      </c>
      <c r="F232" s="27">
        <v>9.7837281153450056E-2</v>
      </c>
      <c r="G232" s="14">
        <v>67.878787878787804</v>
      </c>
      <c r="H232" s="2">
        <v>280</v>
      </c>
      <c r="I232" s="27">
        <v>9.8661028893587036E-2</v>
      </c>
      <c r="J232" s="14">
        <v>79.393936199999999</v>
      </c>
      <c r="K232" s="27">
        <v>-0.26121372031662271</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1341</v>
      </c>
      <c r="B233" s="2">
        <v>12</v>
      </c>
      <c r="C233" s="27">
        <v>4.662004662004662E-3</v>
      </c>
      <c r="D233" s="2">
        <v>11.5151515151515</v>
      </c>
      <c r="E233" s="2">
        <v>209</v>
      </c>
      <c r="F233" s="27">
        <v>7.1747339512530039E-2</v>
      </c>
      <c r="G233" s="14">
        <v>60.606060606060602</v>
      </c>
      <c r="H233" s="2">
        <v>130</v>
      </c>
      <c r="I233" s="27">
        <v>4.5806906272022552E-2</v>
      </c>
      <c r="J233" s="14">
        <v>50.9090919</v>
      </c>
      <c r="K233" s="27">
        <v>9.8333333333333339</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1342</v>
      </c>
      <c r="B234" s="2">
        <v>0</v>
      </c>
      <c r="C234" s="27">
        <v>0</v>
      </c>
      <c r="D234" s="2">
        <v>80</v>
      </c>
      <c r="E234" s="2">
        <v>35</v>
      </c>
      <c r="F234" s="27">
        <v>1.2015104703055269E-2</v>
      </c>
      <c r="G234" s="14">
        <v>23.636363636363601</v>
      </c>
      <c r="H234" s="2">
        <v>20</v>
      </c>
      <c r="I234" s="27">
        <v>7.0472163495419312E-3</v>
      </c>
      <c r="J234" s="14">
        <v>19.393940000000001</v>
      </c>
      <c r="K234" s="27"/>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1343</v>
      </c>
      <c r="B235" s="2">
        <v>0</v>
      </c>
      <c r="C235" s="27">
        <v>0</v>
      </c>
      <c r="D235" s="2">
        <v>80</v>
      </c>
      <c r="E235" s="2">
        <v>48</v>
      </c>
      <c r="F235" s="27">
        <v>1.6477857878475798E-2</v>
      </c>
      <c r="G235" s="14">
        <v>27.878787878787801</v>
      </c>
      <c r="H235" s="2">
        <v>0</v>
      </c>
      <c r="I235" s="27">
        <v>0</v>
      </c>
      <c r="J235" s="14">
        <v>12.727273</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1344</v>
      </c>
      <c r="B236" s="2">
        <v>0</v>
      </c>
      <c r="C236" s="27">
        <v>0</v>
      </c>
      <c r="D236" s="2">
        <v>80</v>
      </c>
      <c r="E236" s="2">
        <v>21</v>
      </c>
      <c r="F236" s="27">
        <v>7.2090628218331619E-3</v>
      </c>
      <c r="G236" s="14">
        <v>20.606060606060598</v>
      </c>
      <c r="H236" s="2">
        <v>0</v>
      </c>
      <c r="I236" s="27">
        <v>0</v>
      </c>
      <c r="J236" s="14">
        <v>12.727273</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1345</v>
      </c>
      <c r="B237" s="2">
        <v>30</v>
      </c>
      <c r="C237" s="27">
        <v>1.1655011655011656E-2</v>
      </c>
      <c r="D237" s="2">
        <v>29.090909090909101</v>
      </c>
      <c r="E237" s="2">
        <v>0</v>
      </c>
      <c r="F237" s="27">
        <v>0</v>
      </c>
      <c r="G237" s="14">
        <v>11.5151515151515</v>
      </c>
      <c r="H237" s="2">
        <v>0</v>
      </c>
      <c r="I237" s="27">
        <v>0</v>
      </c>
      <c r="J237" s="14">
        <v>12.727273</v>
      </c>
      <c r="K237" s="27">
        <v>-1</v>
      </c>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1413</v>
      </c>
      <c r="B238" s="2">
        <v>0</v>
      </c>
      <c r="C238" s="27">
        <v>0</v>
      </c>
      <c r="D238" s="2">
        <v>80</v>
      </c>
      <c r="E238" s="2">
        <v>0</v>
      </c>
      <c r="F238" s="27">
        <v>0</v>
      </c>
      <c r="G238" s="14">
        <v>11.5151515151515</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row>
    <row r="240" spans="1:31" x14ac:dyDescent="0.3">
      <c r="A240" s="201" t="s">
        <v>1821</v>
      </c>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row>
    <row r="241" spans="1:31" x14ac:dyDescent="0.3">
      <c r="B241" s="199" t="s">
        <v>1724</v>
      </c>
      <c r="C241" s="199"/>
      <c r="D241" s="199" t="s">
        <v>1725</v>
      </c>
      <c r="E241" s="199" t="s">
        <v>1724</v>
      </c>
      <c r="F241" s="199"/>
      <c r="G241" s="199" t="s">
        <v>1725</v>
      </c>
      <c r="H241" s="199" t="s">
        <v>1724</v>
      </c>
      <c r="I241" s="199"/>
      <c r="J241" s="199" t="s">
        <v>1725</v>
      </c>
      <c r="K241" t="s">
        <v>190</v>
      </c>
      <c r="L241" s="199" t="s">
        <v>1724</v>
      </c>
      <c r="M241" s="199"/>
      <c r="N241" s="199" t="s">
        <v>1725</v>
      </c>
      <c r="O241" s="199" t="s">
        <v>1724</v>
      </c>
      <c r="P241" s="199"/>
      <c r="Q241" s="199" t="s">
        <v>1725</v>
      </c>
      <c r="R241" s="199" t="s">
        <v>1724</v>
      </c>
      <c r="S241" s="199"/>
      <c r="T241" s="199" t="s">
        <v>1725</v>
      </c>
      <c r="U241" t="s">
        <v>190</v>
      </c>
      <c r="V241" s="199" t="s">
        <v>1724</v>
      </c>
      <c r="W241" s="199"/>
      <c r="X241" s="199" t="s">
        <v>1725</v>
      </c>
      <c r="Y241" s="199" t="s">
        <v>1724</v>
      </c>
      <c r="Z241" s="199"/>
      <c r="AA241" s="199" t="s">
        <v>1725</v>
      </c>
      <c r="AB241" s="199" t="s">
        <v>1724</v>
      </c>
      <c r="AC241" s="199"/>
      <c r="AD241" s="199" t="s">
        <v>1725</v>
      </c>
      <c r="AE241" t="s">
        <v>190</v>
      </c>
    </row>
    <row r="242" spans="1:31" x14ac:dyDescent="0.3">
      <c r="A242" t="s">
        <v>192</v>
      </c>
      <c r="B242" s="2">
        <v>10365</v>
      </c>
      <c r="C242" s="27" t="s">
        <v>190</v>
      </c>
      <c r="D242" s="2">
        <v>63.636363636363598</v>
      </c>
      <c r="E242" s="2">
        <v>11306</v>
      </c>
      <c r="F242" s="27" t="s">
        <v>190</v>
      </c>
      <c r="G242" s="14">
        <v>69.696969696969703</v>
      </c>
      <c r="H242" s="2">
        <v>12112</v>
      </c>
      <c r="I242" s="27" t="s">
        <v>190</v>
      </c>
      <c r="J242" s="14">
        <v>49.0909081</v>
      </c>
      <c r="K242" s="27">
        <v>0.16854799807042933</v>
      </c>
      <c r="L242" s="2">
        <v>890694</v>
      </c>
      <c r="M242" s="27" t="s">
        <v>190</v>
      </c>
      <c r="N242" s="2">
        <v>862</v>
      </c>
      <c r="O242" s="2">
        <v>939536</v>
      </c>
      <c r="P242" s="27" t="s">
        <v>190</v>
      </c>
      <c r="Q242" s="14">
        <v>518.17999999999995</v>
      </c>
      <c r="R242" s="2">
        <v>973165</v>
      </c>
      <c r="S242" s="27" t="s">
        <v>190</v>
      </c>
      <c r="T242" s="14">
        <v>718.79</v>
      </c>
      <c r="U242" s="27">
        <v>9.2999999999999999E-2</v>
      </c>
      <c r="V242" s="2">
        <v>35877036</v>
      </c>
      <c r="W242" s="27" t="s">
        <v>190</v>
      </c>
      <c r="X242" s="2">
        <v>2414</v>
      </c>
      <c r="Y242" s="2">
        <v>37678735</v>
      </c>
      <c r="Z242" s="27" t="s">
        <v>190</v>
      </c>
      <c r="AA242" s="14">
        <v>2068.48</v>
      </c>
      <c r="AB242" s="2">
        <v>38589882</v>
      </c>
      <c r="AC242" s="27" t="s">
        <v>190</v>
      </c>
      <c r="AD242" s="14">
        <v>2225.4499999999998</v>
      </c>
      <c r="AE242" s="27">
        <v>7.5999999999999998E-2</v>
      </c>
    </row>
    <row r="243" spans="1:31" x14ac:dyDescent="0.3">
      <c r="A243" t="s">
        <v>1822</v>
      </c>
      <c r="B243" s="2">
        <v>4626</v>
      </c>
      <c r="C243" s="27">
        <v>0.44630969609261939</v>
      </c>
      <c r="D243" s="2">
        <v>460</v>
      </c>
      <c r="E243" s="2">
        <v>5255</v>
      </c>
      <c r="F243" s="27">
        <v>0.46479745267999295</v>
      </c>
      <c r="G243" s="14">
        <v>463.636363636363</v>
      </c>
      <c r="H243" s="2">
        <v>4663</v>
      </c>
      <c r="I243" s="27">
        <v>0.38499009247027743</v>
      </c>
      <c r="J243" s="14">
        <v>521.81820000000005</v>
      </c>
      <c r="K243" s="27">
        <v>7.9982706441850404E-3</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1823</v>
      </c>
      <c r="B244" s="2">
        <v>2312</v>
      </c>
      <c r="C244" s="27">
        <v>0.22305836951278341</v>
      </c>
      <c r="D244" s="2">
        <v>258.78787878787801</v>
      </c>
      <c r="E244" s="2">
        <v>2541</v>
      </c>
      <c r="F244" s="27">
        <v>0.22474792145763312</v>
      </c>
      <c r="G244" s="14">
        <v>247.272727272727</v>
      </c>
      <c r="H244" s="2">
        <v>2133</v>
      </c>
      <c r="I244" s="27">
        <v>0.17610634081902246</v>
      </c>
      <c r="J244" s="14">
        <v>304.24243200000001</v>
      </c>
      <c r="K244" s="27">
        <v>-7.742214532871973E-2</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1824</v>
      </c>
      <c r="B245" s="2">
        <v>444</v>
      </c>
      <c r="C245" s="27">
        <v>4.283646888567294E-2</v>
      </c>
      <c r="D245" s="2">
        <v>123.030303030303</v>
      </c>
      <c r="E245" s="2">
        <v>201</v>
      </c>
      <c r="F245" s="27">
        <v>1.7778170882717142E-2</v>
      </c>
      <c r="G245" s="14">
        <v>44.848484848484802</v>
      </c>
      <c r="H245" s="2">
        <v>158</v>
      </c>
      <c r="I245" s="27">
        <v>1.3044914134742404E-2</v>
      </c>
      <c r="J245" s="14">
        <v>53.3333321</v>
      </c>
      <c r="K245" s="27">
        <v>-0.64414414414414412</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1825</v>
      </c>
      <c r="B246" s="2">
        <v>99</v>
      </c>
      <c r="C246" s="27">
        <v>9.5513748191027488E-3</v>
      </c>
      <c r="D246" s="2">
        <v>49.696969696969703</v>
      </c>
      <c r="E246" s="2">
        <v>108</v>
      </c>
      <c r="F246" s="27">
        <v>9.5524500265345841E-3</v>
      </c>
      <c r="G246" s="14">
        <v>41.818181818181799</v>
      </c>
      <c r="H246" s="2">
        <v>54</v>
      </c>
      <c r="I246" s="27">
        <v>4.4583883751651253E-3</v>
      </c>
      <c r="J246" s="14">
        <v>32.121212</v>
      </c>
      <c r="K246" s="27">
        <v>-0.45454545454545453</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1826</v>
      </c>
      <c r="B247" s="2">
        <v>312</v>
      </c>
      <c r="C247" s="27">
        <v>3.0101302460202605E-2</v>
      </c>
      <c r="D247" s="2">
        <v>90.303030303030297</v>
      </c>
      <c r="E247" s="2">
        <v>402</v>
      </c>
      <c r="F247" s="27">
        <v>3.5556341765434284E-2</v>
      </c>
      <c r="G247" s="14">
        <v>85.454545454545396</v>
      </c>
      <c r="H247" s="2">
        <v>467</v>
      </c>
      <c r="I247" s="27">
        <v>3.8556803170409513E-2</v>
      </c>
      <c r="J247" s="14">
        <v>96.363640000000004</v>
      </c>
      <c r="K247" s="27">
        <v>0.49679487179487181</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1827</v>
      </c>
      <c r="B248" s="2">
        <v>144</v>
      </c>
      <c r="C248" s="27">
        <v>1.3892908827785818E-2</v>
      </c>
      <c r="D248" s="2">
        <v>79.393939393939405</v>
      </c>
      <c r="E248" s="2">
        <v>156</v>
      </c>
      <c r="F248" s="27">
        <v>1.3797983371661065E-2</v>
      </c>
      <c r="G248" s="14">
        <v>44.848484848484802</v>
      </c>
      <c r="H248" s="2">
        <v>252</v>
      </c>
      <c r="I248" s="27">
        <v>2.0805812417437251E-2</v>
      </c>
      <c r="J248" s="14">
        <v>72.727270000000004</v>
      </c>
      <c r="K248" s="27">
        <v>0.75</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1828</v>
      </c>
      <c r="B249" s="2">
        <v>31</v>
      </c>
      <c r="C249" s="27">
        <v>2.9908345393150023E-3</v>
      </c>
      <c r="D249" s="2">
        <v>29.696969696969699</v>
      </c>
      <c r="E249" s="2">
        <v>76</v>
      </c>
      <c r="F249" s="27">
        <v>6.722094463116929E-3</v>
      </c>
      <c r="G249" s="14">
        <v>41.212121212121197</v>
      </c>
      <c r="H249" s="2">
        <v>131</v>
      </c>
      <c r="I249" s="27">
        <v>1.0815719947159842E-2</v>
      </c>
      <c r="J249" s="14">
        <v>44.848483999999999</v>
      </c>
      <c r="K249" s="27">
        <v>3.225806451612903</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1829</v>
      </c>
      <c r="B250" s="2">
        <v>161</v>
      </c>
      <c r="C250" s="27">
        <v>1.5533043897732754E-2</v>
      </c>
      <c r="D250" s="2">
        <v>68.484848484848399</v>
      </c>
      <c r="E250" s="2">
        <v>163</v>
      </c>
      <c r="F250" s="27">
        <v>1.4417123651158676E-2</v>
      </c>
      <c r="G250" s="14">
        <v>52.727272727272698</v>
      </c>
      <c r="H250" s="2">
        <v>26</v>
      </c>
      <c r="I250" s="27">
        <v>2.1466314398943197E-3</v>
      </c>
      <c r="J250" s="14">
        <v>24.848483999999999</v>
      </c>
      <c r="K250" s="27">
        <v>-0.83850931677018636</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1830</v>
      </c>
      <c r="B251" s="2">
        <v>411</v>
      </c>
      <c r="C251" s="27">
        <v>3.9652677279305354E-2</v>
      </c>
      <c r="D251" s="2">
        <v>126.06060606060601</v>
      </c>
      <c r="E251" s="2">
        <v>236</v>
      </c>
      <c r="F251" s="27">
        <v>2.0873872280205201E-2</v>
      </c>
      <c r="G251" s="14">
        <v>55.757575757575701</v>
      </c>
      <c r="H251" s="2">
        <v>243</v>
      </c>
      <c r="I251" s="27">
        <v>2.0062747688243066E-2</v>
      </c>
      <c r="J251" s="14">
        <v>72.121215800000002</v>
      </c>
      <c r="K251" s="27">
        <v>-0.40875912408759124</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1831</v>
      </c>
      <c r="B252" s="2">
        <v>159</v>
      </c>
      <c r="C252" s="27">
        <v>1.5340086830680173E-2</v>
      </c>
      <c r="D252" s="2">
        <v>56.969696969696898</v>
      </c>
      <c r="E252" s="2">
        <v>486</v>
      </c>
      <c r="F252" s="27">
        <v>4.2986025119405628E-2</v>
      </c>
      <c r="G252" s="14">
        <v>109.09090909090899</v>
      </c>
      <c r="H252" s="2">
        <v>94</v>
      </c>
      <c r="I252" s="27">
        <v>7.760898282694848E-3</v>
      </c>
      <c r="J252" s="14">
        <v>38.787880000000001</v>
      </c>
      <c r="K252" s="27">
        <v>-0.4088050314465409</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1832</v>
      </c>
      <c r="B253" s="2">
        <v>315</v>
      </c>
      <c r="C253" s="27">
        <v>3.0390738060781478E-2</v>
      </c>
      <c r="D253" s="2">
        <v>89.696969696969703</v>
      </c>
      <c r="E253" s="2">
        <v>373</v>
      </c>
      <c r="F253" s="27">
        <v>3.2991332036087034E-2</v>
      </c>
      <c r="G253" s="14">
        <v>73.939393939393895</v>
      </c>
      <c r="H253" s="2">
        <v>316</v>
      </c>
      <c r="I253" s="27">
        <v>2.6089828269484808E-2</v>
      </c>
      <c r="J253" s="14">
        <v>80</v>
      </c>
      <c r="K253" s="27">
        <v>3.1746031746031746E-3</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1833</v>
      </c>
      <c r="B254" s="2">
        <v>150</v>
      </c>
      <c r="C254" s="27">
        <v>1.4471780028943559E-2</v>
      </c>
      <c r="D254" s="2">
        <v>55.151515151515099</v>
      </c>
      <c r="E254" s="2">
        <v>175</v>
      </c>
      <c r="F254" s="27">
        <v>1.5478506987440297E-2</v>
      </c>
      <c r="G254" s="14">
        <v>67.878787878787804</v>
      </c>
      <c r="H254" s="2">
        <v>108</v>
      </c>
      <c r="I254" s="27">
        <v>8.9167767503302506E-3</v>
      </c>
      <c r="J254" s="14">
        <v>39.393940000000001</v>
      </c>
      <c r="K254" s="27">
        <v>-0.28000000000000003</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1834</v>
      </c>
      <c r="B255" s="2">
        <v>31</v>
      </c>
      <c r="C255" s="27">
        <v>2.9908345393150023E-3</v>
      </c>
      <c r="D255" s="2">
        <v>31.515151515151501</v>
      </c>
      <c r="E255" s="2">
        <v>113</v>
      </c>
      <c r="F255" s="27">
        <v>9.9946930833185923E-3</v>
      </c>
      <c r="G255" s="14">
        <v>43.030303030303003</v>
      </c>
      <c r="H255" s="2">
        <v>153</v>
      </c>
      <c r="I255" s="27">
        <v>1.2632100396301188E-2</v>
      </c>
      <c r="J255" s="14">
        <v>50.9090919</v>
      </c>
      <c r="K255" s="27">
        <v>3.935483870967742</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1835</v>
      </c>
      <c r="B256" s="2">
        <v>13</v>
      </c>
      <c r="C256" s="27">
        <v>1.2542209358417753E-3</v>
      </c>
      <c r="D256" s="2">
        <v>12.1212121212121</v>
      </c>
      <c r="E256" s="2">
        <v>10</v>
      </c>
      <c r="F256" s="27">
        <v>8.8448611356801694E-4</v>
      </c>
      <c r="G256" s="14">
        <v>9.6969696969696901</v>
      </c>
      <c r="H256" s="2">
        <v>86</v>
      </c>
      <c r="I256" s="27">
        <v>7.1003963011889038E-3</v>
      </c>
      <c r="J256" s="14">
        <v>50.9090919</v>
      </c>
      <c r="K256" s="27">
        <v>5.615384615384615</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1836</v>
      </c>
      <c r="B257" s="2">
        <v>42</v>
      </c>
      <c r="C257" s="27">
        <v>4.0520984081041968E-3</v>
      </c>
      <c r="D257" s="2">
        <v>24.848484848484802</v>
      </c>
      <c r="E257" s="2">
        <v>42</v>
      </c>
      <c r="F257" s="27">
        <v>3.7148416769856715E-3</v>
      </c>
      <c r="G257" s="14">
        <v>24.2424242424242</v>
      </c>
      <c r="H257" s="2">
        <v>45</v>
      </c>
      <c r="I257" s="27">
        <v>3.7153236459709377E-3</v>
      </c>
      <c r="J257" s="14">
        <v>42.4242439</v>
      </c>
      <c r="K257" s="27">
        <v>7.1428571428571425E-2</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1837</v>
      </c>
      <c r="B258" s="2">
        <v>2314</v>
      </c>
      <c r="C258" s="27">
        <v>0.22325132657983598</v>
      </c>
      <c r="D258" s="2">
        <v>322.42424242424198</v>
      </c>
      <c r="E258" s="2">
        <v>2714</v>
      </c>
      <c r="F258" s="27">
        <v>0.24004953122235981</v>
      </c>
      <c r="G258" s="14">
        <v>282.42424242424198</v>
      </c>
      <c r="H258" s="2">
        <v>2530</v>
      </c>
      <c r="I258" s="27">
        <v>0.20888375165125495</v>
      </c>
      <c r="J258" s="14">
        <v>309.09089999999998</v>
      </c>
      <c r="K258" s="27">
        <v>9.3344857389801209E-2</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1824</v>
      </c>
      <c r="B259" s="2">
        <v>344</v>
      </c>
      <c r="C259" s="27">
        <v>3.3188615533043898E-2</v>
      </c>
      <c r="D259" s="2">
        <v>99.393939393939405</v>
      </c>
      <c r="E259" s="2">
        <v>493</v>
      </c>
      <c r="F259" s="27">
        <v>4.3605165398903238E-2</v>
      </c>
      <c r="G259" s="14">
        <v>105.454545454545</v>
      </c>
      <c r="H259" s="2">
        <v>417</v>
      </c>
      <c r="I259" s="27">
        <v>3.4428665785997355E-2</v>
      </c>
      <c r="J259" s="14">
        <v>109.696968</v>
      </c>
      <c r="K259" s="27">
        <v>0.21220930232558138</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1825</v>
      </c>
      <c r="B260" s="2">
        <v>74</v>
      </c>
      <c r="C260" s="27">
        <v>7.1394114809454901E-3</v>
      </c>
      <c r="D260" s="2">
        <v>43.030303030303003</v>
      </c>
      <c r="E260" s="2">
        <v>86</v>
      </c>
      <c r="F260" s="27">
        <v>7.6065805766849463E-3</v>
      </c>
      <c r="G260" s="14">
        <v>35.151515151515099</v>
      </c>
      <c r="H260" s="2">
        <v>98</v>
      </c>
      <c r="I260" s="27">
        <v>8.0911492734478205E-3</v>
      </c>
      <c r="J260" s="14">
        <v>42.4242439</v>
      </c>
      <c r="K260" s="27">
        <v>0.32432432432432434</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1826</v>
      </c>
      <c r="B261" s="2">
        <v>196</v>
      </c>
      <c r="C261" s="27">
        <v>1.8909792571152918E-2</v>
      </c>
      <c r="D261" s="2">
        <v>57.5757575757575</v>
      </c>
      <c r="E261" s="2">
        <v>342</v>
      </c>
      <c r="F261" s="27">
        <v>3.0249425084026182E-2</v>
      </c>
      <c r="G261" s="14">
        <v>70.909090909090907</v>
      </c>
      <c r="H261" s="2">
        <v>505</v>
      </c>
      <c r="I261" s="27">
        <v>4.1694187582562749E-2</v>
      </c>
      <c r="J261" s="14">
        <v>109.090912</v>
      </c>
      <c r="K261" s="27">
        <v>1.5765306122448979</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1827</v>
      </c>
      <c r="B262" s="2">
        <v>138</v>
      </c>
      <c r="C262" s="27">
        <v>1.3314037626628075E-2</v>
      </c>
      <c r="D262" s="2">
        <v>57.5757575757575</v>
      </c>
      <c r="E262" s="2">
        <v>99</v>
      </c>
      <c r="F262" s="27">
        <v>8.7564125243233676E-3</v>
      </c>
      <c r="G262" s="14">
        <v>39.393939393939398</v>
      </c>
      <c r="H262" s="2">
        <v>88</v>
      </c>
      <c r="I262" s="27">
        <v>7.2655217965653896E-3</v>
      </c>
      <c r="J262" s="14">
        <v>39.393940000000001</v>
      </c>
      <c r="K262" s="27">
        <v>-0.36231884057971014</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1828</v>
      </c>
      <c r="B263" s="2">
        <v>36</v>
      </c>
      <c r="C263" s="27">
        <v>3.4732272069464545E-3</v>
      </c>
      <c r="D263" s="2">
        <v>29.696969696969699</v>
      </c>
      <c r="E263" s="2">
        <v>39</v>
      </c>
      <c r="F263" s="27">
        <v>3.4494958429152661E-3</v>
      </c>
      <c r="G263" s="14">
        <v>16.363636363636299</v>
      </c>
      <c r="H263" s="2">
        <v>86</v>
      </c>
      <c r="I263" s="27">
        <v>7.1003963011889038E-3</v>
      </c>
      <c r="J263" s="14">
        <v>38.181820000000002</v>
      </c>
      <c r="K263" s="27">
        <v>1.3888888888888888</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1829</v>
      </c>
      <c r="B264" s="2">
        <v>238</v>
      </c>
      <c r="C264" s="27">
        <v>2.2961890979257115E-2</v>
      </c>
      <c r="D264" s="2">
        <v>73.939393939393895</v>
      </c>
      <c r="E264" s="2">
        <v>104</v>
      </c>
      <c r="F264" s="27">
        <v>9.1986555811073758E-3</v>
      </c>
      <c r="G264" s="14">
        <v>37.5757575757575</v>
      </c>
      <c r="H264" s="2">
        <v>80</v>
      </c>
      <c r="I264" s="27">
        <v>6.6050198150594455E-3</v>
      </c>
      <c r="J264" s="14">
        <v>36.363636</v>
      </c>
      <c r="K264" s="27">
        <v>-0.66386554621848737</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1830</v>
      </c>
      <c r="B265" s="2">
        <v>321</v>
      </c>
      <c r="C265" s="27">
        <v>3.0969609261939219E-2</v>
      </c>
      <c r="D265" s="2">
        <v>91.515151515151501</v>
      </c>
      <c r="E265" s="2">
        <v>274</v>
      </c>
      <c r="F265" s="27">
        <v>2.4234919511763667E-2</v>
      </c>
      <c r="G265" s="14">
        <v>63.636363636363598</v>
      </c>
      <c r="H265" s="2">
        <v>103</v>
      </c>
      <c r="I265" s="27">
        <v>8.5039630118890364E-3</v>
      </c>
      <c r="J265" s="14">
        <v>42.4242439</v>
      </c>
      <c r="K265" s="27">
        <v>-0.67912772585669778</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1831</v>
      </c>
      <c r="B266" s="2">
        <v>259</v>
      </c>
      <c r="C266" s="27">
        <v>2.4987940183309215E-2</v>
      </c>
      <c r="D266" s="2">
        <v>66.6666666666666</v>
      </c>
      <c r="E266" s="2">
        <v>480</v>
      </c>
      <c r="F266" s="27">
        <v>4.2455333451264815E-2</v>
      </c>
      <c r="G266" s="14">
        <v>89.090909090909093</v>
      </c>
      <c r="H266" s="2">
        <v>399</v>
      </c>
      <c r="I266" s="27">
        <v>3.2942536327608983E-2</v>
      </c>
      <c r="J266" s="14">
        <v>106.666664</v>
      </c>
      <c r="K266" s="27">
        <v>0.54054054054054057</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1832</v>
      </c>
      <c r="B267" s="2">
        <v>470</v>
      </c>
      <c r="C267" s="27">
        <v>4.5344910757356485E-2</v>
      </c>
      <c r="D267" s="2">
        <v>74.545454545454504</v>
      </c>
      <c r="E267" s="2">
        <v>370</v>
      </c>
      <c r="F267" s="27">
        <v>3.2725986202016631E-2</v>
      </c>
      <c r="G267" s="14">
        <v>56.969696969696898</v>
      </c>
      <c r="H267" s="2">
        <v>327</v>
      </c>
      <c r="I267" s="27">
        <v>2.6998018494055483E-2</v>
      </c>
      <c r="J267" s="14">
        <v>89.090909999999994</v>
      </c>
      <c r="K267" s="27">
        <v>-0.30425531914893617</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1833</v>
      </c>
      <c r="B268" s="2">
        <v>85</v>
      </c>
      <c r="C268" s="27">
        <v>8.2006753497346832E-3</v>
      </c>
      <c r="D268" s="2">
        <v>53.939393939393902</v>
      </c>
      <c r="E268" s="2">
        <v>152</v>
      </c>
      <c r="F268" s="27">
        <v>1.3444188926233858E-2</v>
      </c>
      <c r="G268" s="14">
        <v>42.424242424242401</v>
      </c>
      <c r="H268" s="2">
        <v>176</v>
      </c>
      <c r="I268" s="27">
        <v>1.4531043593130779E-2</v>
      </c>
      <c r="J268" s="14">
        <v>68.484849999999994</v>
      </c>
      <c r="K268" s="27">
        <v>1.0705882352941176</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1834</v>
      </c>
      <c r="B269" s="2">
        <v>101</v>
      </c>
      <c r="C269" s="27">
        <v>9.7443318861553298E-3</v>
      </c>
      <c r="D269" s="2">
        <v>57.5757575757575</v>
      </c>
      <c r="E269" s="2">
        <v>147</v>
      </c>
      <c r="F269" s="27">
        <v>1.300194586944985E-2</v>
      </c>
      <c r="G269" s="14">
        <v>46.060606060605998</v>
      </c>
      <c r="H269" s="2">
        <v>182</v>
      </c>
      <c r="I269" s="27">
        <v>1.5026420079260238E-2</v>
      </c>
      <c r="J269" s="14">
        <v>60</v>
      </c>
      <c r="K269" s="27">
        <v>0.80198019801980203</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1835</v>
      </c>
      <c r="B270" s="2">
        <v>40</v>
      </c>
      <c r="C270" s="27">
        <v>3.8591413410516162E-3</v>
      </c>
      <c r="D270" s="2">
        <v>24.848484848484802</v>
      </c>
      <c r="E270" s="2">
        <v>67</v>
      </c>
      <c r="F270" s="27">
        <v>5.9260569609057134E-3</v>
      </c>
      <c r="G270" s="14">
        <v>35.151515151515099</v>
      </c>
      <c r="H270" s="2">
        <v>48</v>
      </c>
      <c r="I270" s="27">
        <v>3.9630118890356669E-3</v>
      </c>
      <c r="J270" s="14">
        <v>45.4545441</v>
      </c>
      <c r="K270" s="27">
        <v>0.2</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1836</v>
      </c>
      <c r="B271" s="2">
        <v>12</v>
      </c>
      <c r="C271" s="27">
        <v>1.1577424023154848E-3</v>
      </c>
      <c r="D271" s="2">
        <v>11.5151515151515</v>
      </c>
      <c r="E271" s="2">
        <v>61</v>
      </c>
      <c r="F271" s="27">
        <v>5.3953652927649035E-3</v>
      </c>
      <c r="G271" s="14">
        <v>28.484848484848399</v>
      </c>
      <c r="H271" s="2">
        <v>21</v>
      </c>
      <c r="I271" s="27">
        <v>1.7338177014531043E-3</v>
      </c>
      <c r="J271" s="14">
        <v>18.787877999999999</v>
      </c>
      <c r="K271" s="27">
        <v>0.75</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1838</v>
      </c>
      <c r="B272" s="2">
        <v>5739</v>
      </c>
      <c r="C272" s="27">
        <v>0.55369030390738061</v>
      </c>
      <c r="D272" s="2">
        <v>460.60606060606</v>
      </c>
      <c r="E272" s="2">
        <v>6051</v>
      </c>
      <c r="F272" s="27">
        <v>0.53520254732000705</v>
      </c>
      <c r="G272" s="14">
        <v>469.09090909090901</v>
      </c>
      <c r="H272" s="2">
        <v>7449</v>
      </c>
      <c r="I272" s="27">
        <v>0.61500990752972262</v>
      </c>
      <c r="J272" s="14">
        <v>515.15150000000006</v>
      </c>
      <c r="K272" s="27">
        <v>0.29796131730266595</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1823</v>
      </c>
      <c r="B273" s="2">
        <v>3304</v>
      </c>
      <c r="C273" s="27">
        <v>0.31876507477086347</v>
      </c>
      <c r="D273" s="2">
        <v>282.42424242424198</v>
      </c>
      <c r="E273" s="2">
        <v>3278</v>
      </c>
      <c r="F273" s="27">
        <v>0.28993454802759594</v>
      </c>
      <c r="G273" s="14">
        <v>276.969696969697</v>
      </c>
      <c r="H273" s="2">
        <v>3998</v>
      </c>
      <c r="I273" s="27">
        <v>0.33008586525759576</v>
      </c>
      <c r="J273" s="14">
        <v>347.27273600000001</v>
      </c>
      <c r="K273" s="27">
        <v>0.21004842615012106</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1824</v>
      </c>
      <c r="B274" s="2">
        <v>250</v>
      </c>
      <c r="C274" s="27">
        <v>2.4119633381572601E-2</v>
      </c>
      <c r="D274" s="2">
        <v>70.303030303030297</v>
      </c>
      <c r="E274" s="2">
        <v>287</v>
      </c>
      <c r="F274" s="27">
        <v>2.5384751459402086E-2</v>
      </c>
      <c r="G274" s="14">
        <v>62.424242424242401</v>
      </c>
      <c r="H274" s="2">
        <v>461</v>
      </c>
      <c r="I274" s="27">
        <v>3.8061426684280052E-2</v>
      </c>
      <c r="J274" s="14">
        <v>157.57576</v>
      </c>
      <c r="K274" s="27">
        <v>0.84399999999999997</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1825</v>
      </c>
      <c r="B275" s="2">
        <v>33</v>
      </c>
      <c r="C275" s="27">
        <v>3.1837916063675834E-3</v>
      </c>
      <c r="D275" s="2">
        <v>19.393939393939299</v>
      </c>
      <c r="E275" s="2">
        <v>29</v>
      </c>
      <c r="F275" s="27">
        <v>2.5650097293472493E-3</v>
      </c>
      <c r="G275" s="14">
        <v>16.969696969696901</v>
      </c>
      <c r="H275" s="2">
        <v>119</v>
      </c>
      <c r="I275" s="27">
        <v>9.8249669749009248E-3</v>
      </c>
      <c r="J275" s="14">
        <v>61.818179999999998</v>
      </c>
      <c r="K275" s="27">
        <v>2.606060606060606</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1826</v>
      </c>
      <c r="B276" s="2">
        <v>188</v>
      </c>
      <c r="C276" s="27">
        <v>1.8137964302942594E-2</v>
      </c>
      <c r="D276" s="2">
        <v>61.212121212121197</v>
      </c>
      <c r="E276" s="2">
        <v>217</v>
      </c>
      <c r="F276" s="27">
        <v>1.9193348664425968E-2</v>
      </c>
      <c r="G276" s="14">
        <v>63.030303030303003</v>
      </c>
      <c r="H276" s="2">
        <v>359</v>
      </c>
      <c r="I276" s="27">
        <v>2.9640026420079259E-2</v>
      </c>
      <c r="J276" s="14">
        <v>118.78788</v>
      </c>
      <c r="K276" s="27">
        <v>0.90957446808510634</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1827</v>
      </c>
      <c r="B277" s="2">
        <v>128</v>
      </c>
      <c r="C277" s="27">
        <v>1.2349252291365171E-2</v>
      </c>
      <c r="D277" s="2">
        <v>44.848484848484802</v>
      </c>
      <c r="E277" s="2">
        <v>125</v>
      </c>
      <c r="F277" s="27">
        <v>1.1056076419600212E-2</v>
      </c>
      <c r="G277" s="14">
        <v>40.606060606060602</v>
      </c>
      <c r="H277" s="2">
        <v>226</v>
      </c>
      <c r="I277" s="27">
        <v>1.8659180977542933E-2</v>
      </c>
      <c r="J277" s="14">
        <v>66.666664100000006</v>
      </c>
      <c r="K277" s="27">
        <v>0.765625</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1828</v>
      </c>
      <c r="B278" s="2">
        <v>7</v>
      </c>
      <c r="C278" s="27">
        <v>6.753497346840328E-4</v>
      </c>
      <c r="D278" s="2">
        <v>7.8787878787878798</v>
      </c>
      <c r="E278" s="2">
        <v>63</v>
      </c>
      <c r="F278" s="27">
        <v>5.5722625154785068E-3</v>
      </c>
      <c r="G278" s="14">
        <v>26.6666666666666</v>
      </c>
      <c r="H278" s="2">
        <v>42</v>
      </c>
      <c r="I278" s="27">
        <v>3.4676354029062086E-3</v>
      </c>
      <c r="J278" s="14">
        <v>24.848483999999999</v>
      </c>
      <c r="K278" s="27">
        <v>5</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1829</v>
      </c>
      <c r="B279" s="2">
        <v>166</v>
      </c>
      <c r="C279" s="27">
        <v>1.6015436565364208E-2</v>
      </c>
      <c r="D279" s="2">
        <v>51.515151515151501</v>
      </c>
      <c r="E279" s="2">
        <v>12</v>
      </c>
      <c r="F279" s="27">
        <v>1.0613833362816203E-3</v>
      </c>
      <c r="G279" s="14">
        <v>12.7272727272727</v>
      </c>
      <c r="H279" s="2">
        <v>131</v>
      </c>
      <c r="I279" s="27">
        <v>1.0815719947159842E-2</v>
      </c>
      <c r="J279" s="14">
        <v>49.696968099999999</v>
      </c>
      <c r="K279" s="27">
        <v>-0.21084337349397592</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1830</v>
      </c>
      <c r="B280" s="2">
        <v>585</v>
      </c>
      <c r="C280" s="27">
        <v>5.6439942112879886E-2</v>
      </c>
      <c r="D280" s="2">
        <v>109.09090909090899</v>
      </c>
      <c r="E280" s="2">
        <v>457</v>
      </c>
      <c r="F280" s="27">
        <v>4.0421015390058379E-2</v>
      </c>
      <c r="G280" s="14">
        <v>82.424242424242394</v>
      </c>
      <c r="H280" s="2">
        <v>362</v>
      </c>
      <c r="I280" s="27">
        <v>2.988771466314399E-2</v>
      </c>
      <c r="J280" s="14">
        <v>87.272729999999996</v>
      </c>
      <c r="K280" s="27">
        <v>-0.38119658119658117</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1831</v>
      </c>
      <c r="B281" s="2">
        <v>507</v>
      </c>
      <c r="C281" s="27">
        <v>4.891461649782923E-2</v>
      </c>
      <c r="D281" s="2">
        <v>86.060606060606005</v>
      </c>
      <c r="E281" s="2">
        <v>595</v>
      </c>
      <c r="F281" s="27">
        <v>5.2626923757297009E-2</v>
      </c>
      <c r="G281" s="14">
        <v>98.787878787878796</v>
      </c>
      <c r="H281" s="2">
        <v>417</v>
      </c>
      <c r="I281" s="27">
        <v>3.4428665785997355E-2</v>
      </c>
      <c r="J281" s="14">
        <v>92.727270000000004</v>
      </c>
      <c r="K281" s="27">
        <v>-0.17751479289940827</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1832</v>
      </c>
      <c r="B282" s="2">
        <v>529</v>
      </c>
      <c r="C282" s="27">
        <v>5.1037144235407624E-2</v>
      </c>
      <c r="D282" s="2">
        <v>112.121212121212</v>
      </c>
      <c r="E282" s="2">
        <v>527</v>
      </c>
      <c r="F282" s="27">
        <v>4.6612418185034497E-2</v>
      </c>
      <c r="G282" s="14">
        <v>114.54545454545401</v>
      </c>
      <c r="H282" s="2">
        <v>529</v>
      </c>
      <c r="I282" s="27">
        <v>4.3675693527080582E-2</v>
      </c>
      <c r="J282" s="14">
        <v>92.727270000000004</v>
      </c>
      <c r="K282" s="27">
        <v>0</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1833</v>
      </c>
      <c r="B283" s="2">
        <v>521</v>
      </c>
      <c r="C283" s="27">
        <v>5.0265315967197299E-2</v>
      </c>
      <c r="D283" s="2">
        <v>95.757575757575694</v>
      </c>
      <c r="E283" s="2">
        <v>413</v>
      </c>
      <c r="F283" s="27">
        <v>3.65292764903591E-2</v>
      </c>
      <c r="G283" s="14">
        <v>83.636363636363598</v>
      </c>
      <c r="H283" s="2">
        <v>646</v>
      </c>
      <c r="I283" s="27">
        <v>5.3335535006605019E-2</v>
      </c>
      <c r="J283" s="14">
        <v>135.15152</v>
      </c>
      <c r="K283" s="27">
        <v>0.23992322456813819</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1834</v>
      </c>
      <c r="B284" s="2">
        <v>238</v>
      </c>
      <c r="C284" s="27">
        <v>2.2961890979257115E-2</v>
      </c>
      <c r="D284" s="2">
        <v>60</v>
      </c>
      <c r="E284" s="2">
        <v>370</v>
      </c>
      <c r="F284" s="27">
        <v>3.2725986202016631E-2</v>
      </c>
      <c r="G284" s="14">
        <v>76.969696969696898</v>
      </c>
      <c r="H284" s="2">
        <v>408</v>
      </c>
      <c r="I284" s="27">
        <v>3.3685601056803169E-2</v>
      </c>
      <c r="J284" s="14">
        <v>76.969695999999999</v>
      </c>
      <c r="K284" s="27">
        <v>0.7142857142857143</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1835</v>
      </c>
      <c r="B285" s="2">
        <v>74</v>
      </c>
      <c r="C285" s="27">
        <v>7.1394114809454901E-3</v>
      </c>
      <c r="D285" s="2">
        <v>31.515151515151501</v>
      </c>
      <c r="E285" s="2">
        <v>131</v>
      </c>
      <c r="F285" s="27">
        <v>1.1586768087741022E-2</v>
      </c>
      <c r="G285" s="14">
        <v>47.272727272727202</v>
      </c>
      <c r="H285" s="2">
        <v>185</v>
      </c>
      <c r="I285" s="27">
        <v>1.5274108322324967E-2</v>
      </c>
      <c r="J285" s="14">
        <v>66.666664100000006</v>
      </c>
      <c r="K285" s="27">
        <v>1.5</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1836</v>
      </c>
      <c r="B286" s="2">
        <v>78</v>
      </c>
      <c r="C286" s="27">
        <v>7.5253256150506513E-3</v>
      </c>
      <c r="D286" s="2">
        <v>28.484848484848399</v>
      </c>
      <c r="E286" s="2">
        <v>52</v>
      </c>
      <c r="F286" s="27">
        <v>4.5993277905536879E-3</v>
      </c>
      <c r="G286" s="14">
        <v>27.878787878787801</v>
      </c>
      <c r="H286" s="2">
        <v>113</v>
      </c>
      <c r="I286" s="27">
        <v>9.3295904887714665E-3</v>
      </c>
      <c r="J286" s="14">
        <v>37.5757561</v>
      </c>
      <c r="K286" s="27">
        <v>0.44871794871794873</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1837</v>
      </c>
      <c r="B287" s="2">
        <v>2435</v>
      </c>
      <c r="C287" s="27">
        <v>0.23492522913651712</v>
      </c>
      <c r="D287" s="2">
        <v>260.60606060606</v>
      </c>
      <c r="E287" s="2">
        <v>2773</v>
      </c>
      <c r="F287" s="27">
        <v>0.24526799929241111</v>
      </c>
      <c r="G287" s="14">
        <v>260</v>
      </c>
      <c r="H287" s="2">
        <v>3451</v>
      </c>
      <c r="I287" s="27">
        <v>0.28492404227212681</v>
      </c>
      <c r="J287" s="14">
        <v>320.60604899999998</v>
      </c>
      <c r="K287" s="27">
        <v>0.41724845995893223</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1824</v>
      </c>
      <c r="B288" s="2">
        <v>232</v>
      </c>
      <c r="C288" s="27">
        <v>2.2383019778099374E-2</v>
      </c>
      <c r="D288" s="2">
        <v>72.121212121212096</v>
      </c>
      <c r="E288" s="2">
        <v>202</v>
      </c>
      <c r="F288" s="27">
        <v>1.7866619494073942E-2</v>
      </c>
      <c r="G288" s="14">
        <v>56.363636363636303</v>
      </c>
      <c r="H288" s="2">
        <v>254</v>
      </c>
      <c r="I288" s="27">
        <v>2.097093791281374E-2</v>
      </c>
      <c r="J288" s="14">
        <v>85.454544100000007</v>
      </c>
      <c r="K288" s="27">
        <v>9.4827586206896547E-2</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1825</v>
      </c>
      <c r="B289" s="2">
        <v>17</v>
      </c>
      <c r="C289" s="27">
        <v>1.6401350699469367E-3</v>
      </c>
      <c r="D289" s="2">
        <v>12.7272727272727</v>
      </c>
      <c r="E289" s="2">
        <v>43</v>
      </c>
      <c r="F289" s="27">
        <v>3.8032902883424731E-3</v>
      </c>
      <c r="G289" s="14">
        <v>27.272727272727199</v>
      </c>
      <c r="H289" s="2">
        <v>33</v>
      </c>
      <c r="I289" s="27">
        <v>2.724570673712021E-3</v>
      </c>
      <c r="J289" s="14">
        <v>30.909089999999999</v>
      </c>
      <c r="K289" s="27">
        <v>0.94117647058823528</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1826</v>
      </c>
      <c r="B290" s="2">
        <v>267</v>
      </c>
      <c r="C290" s="27">
        <v>2.5759768451519536E-2</v>
      </c>
      <c r="D290" s="2">
        <v>74.545454545454504</v>
      </c>
      <c r="E290" s="2">
        <v>282</v>
      </c>
      <c r="F290" s="27">
        <v>2.494250840261808E-2</v>
      </c>
      <c r="G290" s="14">
        <v>86.6666666666666</v>
      </c>
      <c r="H290" s="2">
        <v>310</v>
      </c>
      <c r="I290" s="27">
        <v>2.559445178335535E-2</v>
      </c>
      <c r="J290" s="14">
        <v>81.212119999999999</v>
      </c>
      <c r="K290" s="27">
        <v>0.16104868913857678</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1827</v>
      </c>
      <c r="B291" s="2">
        <v>140</v>
      </c>
      <c r="C291" s="27">
        <v>1.3506994693680656E-2</v>
      </c>
      <c r="D291" s="2">
        <v>46.060606060605998</v>
      </c>
      <c r="E291" s="2">
        <v>137</v>
      </c>
      <c r="F291" s="27">
        <v>1.2117459755881833E-2</v>
      </c>
      <c r="G291" s="14">
        <v>47.272727272727202</v>
      </c>
      <c r="H291" s="2">
        <v>214</v>
      </c>
      <c r="I291" s="27">
        <v>1.7668428005284016E-2</v>
      </c>
      <c r="J291" s="14">
        <v>66.060609999999997</v>
      </c>
      <c r="K291" s="27">
        <v>0.52857142857142858</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1828</v>
      </c>
      <c r="B292" s="2">
        <v>66</v>
      </c>
      <c r="C292" s="27">
        <v>6.3675832127351667E-3</v>
      </c>
      <c r="D292" s="2">
        <v>31.515151515151501</v>
      </c>
      <c r="E292" s="2">
        <v>16</v>
      </c>
      <c r="F292" s="27">
        <v>1.4151777817088271E-3</v>
      </c>
      <c r="G292" s="14">
        <v>11.5151515151515</v>
      </c>
      <c r="H292" s="2">
        <v>102</v>
      </c>
      <c r="I292" s="27">
        <v>8.4214002642007922E-3</v>
      </c>
      <c r="J292" s="14">
        <v>47.272728000000001</v>
      </c>
      <c r="K292" s="27">
        <v>0.54545454545454541</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1829</v>
      </c>
      <c r="B293" s="2">
        <v>79</v>
      </c>
      <c r="C293" s="27">
        <v>7.6218041485769418E-3</v>
      </c>
      <c r="D293" s="2">
        <v>35.757575757575701</v>
      </c>
      <c r="E293" s="2">
        <v>51</v>
      </c>
      <c r="F293" s="27">
        <v>4.5108791791968863E-3</v>
      </c>
      <c r="G293" s="14">
        <v>21.2121212121212</v>
      </c>
      <c r="H293" s="2">
        <v>86</v>
      </c>
      <c r="I293" s="27">
        <v>7.1003963011889038E-3</v>
      </c>
      <c r="J293" s="14">
        <v>49.0909081</v>
      </c>
      <c r="K293" s="27">
        <v>8.8607594936708861E-2</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1830</v>
      </c>
      <c r="B294" s="2">
        <v>290</v>
      </c>
      <c r="C294" s="27">
        <v>2.7978774722624215E-2</v>
      </c>
      <c r="D294" s="2">
        <v>69.090909090909093</v>
      </c>
      <c r="E294" s="2">
        <v>282</v>
      </c>
      <c r="F294" s="27">
        <v>2.494250840261808E-2</v>
      </c>
      <c r="G294" s="14">
        <v>70.909090909090907</v>
      </c>
      <c r="H294" s="2">
        <v>634</v>
      </c>
      <c r="I294" s="27">
        <v>5.2344782034346102E-2</v>
      </c>
      <c r="J294" s="14">
        <v>143.636368</v>
      </c>
      <c r="K294" s="27">
        <v>1.1862068965517241</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1831</v>
      </c>
      <c r="B295" s="2">
        <v>374</v>
      </c>
      <c r="C295" s="27">
        <v>3.6082971538832609E-2</v>
      </c>
      <c r="D295" s="2">
        <v>85.454545454545396</v>
      </c>
      <c r="E295" s="2">
        <v>493</v>
      </c>
      <c r="F295" s="27">
        <v>4.3605165398903238E-2</v>
      </c>
      <c r="G295" s="14">
        <v>85.454545454545396</v>
      </c>
      <c r="H295" s="2">
        <v>363</v>
      </c>
      <c r="I295" s="27">
        <v>2.9970277410832233E-2</v>
      </c>
      <c r="J295" s="14">
        <v>95.151510000000002</v>
      </c>
      <c r="K295" s="27">
        <v>-2.9411764705882353E-2</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1832</v>
      </c>
      <c r="B296" s="2">
        <v>327</v>
      </c>
      <c r="C296" s="27">
        <v>3.154848046309696E-2</v>
      </c>
      <c r="D296" s="2">
        <v>77.575757575757507</v>
      </c>
      <c r="E296" s="2">
        <v>253</v>
      </c>
      <c r="F296" s="27">
        <v>2.2377498673270831E-2</v>
      </c>
      <c r="G296" s="14">
        <v>64.848484848484802</v>
      </c>
      <c r="H296" s="2">
        <v>482</v>
      </c>
      <c r="I296" s="27">
        <v>3.9795244385733154E-2</v>
      </c>
      <c r="J296" s="14">
        <v>80</v>
      </c>
      <c r="K296" s="27">
        <v>0.47400611620795108</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1833</v>
      </c>
      <c r="B297" s="2">
        <v>277</v>
      </c>
      <c r="C297" s="27">
        <v>2.6724553786782439E-2</v>
      </c>
      <c r="D297" s="2">
        <v>63.030303030303003</v>
      </c>
      <c r="E297" s="2">
        <v>422</v>
      </c>
      <c r="F297" s="27">
        <v>3.7325313992570316E-2</v>
      </c>
      <c r="G297" s="14">
        <v>80</v>
      </c>
      <c r="H297" s="2">
        <v>405</v>
      </c>
      <c r="I297" s="27">
        <v>3.3437912813738438E-2</v>
      </c>
      <c r="J297" s="14">
        <v>73.333335899999994</v>
      </c>
      <c r="K297" s="27">
        <v>0.46209386281588449</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1834</v>
      </c>
      <c r="B298" s="2">
        <v>189</v>
      </c>
      <c r="C298" s="27">
        <v>1.8234442836468887E-2</v>
      </c>
      <c r="D298" s="2">
        <v>53.3333333333333</v>
      </c>
      <c r="E298" s="2">
        <v>275</v>
      </c>
      <c r="F298" s="27">
        <v>2.4323368123120467E-2</v>
      </c>
      <c r="G298" s="14">
        <v>61.212121212121197</v>
      </c>
      <c r="H298" s="2">
        <v>229</v>
      </c>
      <c r="I298" s="27">
        <v>1.890686922060766E-2</v>
      </c>
      <c r="J298" s="14">
        <v>61.818179999999998</v>
      </c>
      <c r="K298" s="27">
        <v>0.21164021164021163</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1835</v>
      </c>
      <c r="B299" s="2">
        <v>103</v>
      </c>
      <c r="C299" s="27">
        <v>9.9372889532079109E-3</v>
      </c>
      <c r="D299" s="2">
        <v>34.545454545454497</v>
      </c>
      <c r="E299" s="2">
        <v>166</v>
      </c>
      <c r="F299" s="27">
        <v>1.4682469485229083E-2</v>
      </c>
      <c r="G299" s="14">
        <v>61.212121212121197</v>
      </c>
      <c r="H299" s="2">
        <v>173</v>
      </c>
      <c r="I299" s="27">
        <v>1.428335535006605E-2</v>
      </c>
      <c r="J299" s="14">
        <v>49.0909081</v>
      </c>
      <c r="K299" s="27">
        <v>0.67961165048543692</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1836</v>
      </c>
      <c r="B300" s="2">
        <v>74</v>
      </c>
      <c r="C300" s="27">
        <v>7.1394114809454901E-3</v>
      </c>
      <c r="D300" s="2">
        <v>28.484848484848399</v>
      </c>
      <c r="E300" s="2">
        <v>151</v>
      </c>
      <c r="F300" s="27">
        <v>1.3355740314877056E-2</v>
      </c>
      <c r="G300" s="14">
        <v>50.909090909090899</v>
      </c>
      <c r="H300" s="2">
        <v>166</v>
      </c>
      <c r="I300" s="27">
        <v>1.3705416116248349E-2</v>
      </c>
      <c r="J300" s="14">
        <v>56.969695999999999</v>
      </c>
      <c r="K300" s="27">
        <v>1.2432432432432432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row>
    <row r="302" spans="1:31" x14ac:dyDescent="0.3">
      <c r="A302" s="201" t="s">
        <v>1839</v>
      </c>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row>
    <row r="303" spans="1:31" x14ac:dyDescent="0.3">
      <c r="B303" s="199" t="s">
        <v>1724</v>
      </c>
      <c r="C303" s="199"/>
      <c r="D303" s="199" t="s">
        <v>1725</v>
      </c>
      <c r="E303" s="199" t="s">
        <v>1724</v>
      </c>
      <c r="F303" s="199"/>
      <c r="G303" s="199" t="s">
        <v>1725</v>
      </c>
      <c r="H303" s="199" t="s">
        <v>1724</v>
      </c>
      <c r="I303" s="199"/>
      <c r="J303" s="199" t="s">
        <v>1725</v>
      </c>
      <c r="K303" t="s">
        <v>190</v>
      </c>
      <c r="L303" s="199" t="s">
        <v>1724</v>
      </c>
      <c r="M303" s="199"/>
      <c r="N303" s="199" t="s">
        <v>1725</v>
      </c>
      <c r="O303" s="199" t="s">
        <v>1724</v>
      </c>
      <c r="P303" s="199"/>
      <c r="Q303" s="199" t="s">
        <v>1725</v>
      </c>
      <c r="R303" s="199" t="s">
        <v>1724</v>
      </c>
      <c r="S303" s="199"/>
      <c r="T303" s="199" t="s">
        <v>1725</v>
      </c>
      <c r="U303" t="s">
        <v>190</v>
      </c>
      <c r="V303" s="199" t="s">
        <v>1724</v>
      </c>
      <c r="W303" s="199"/>
      <c r="X303" s="199" t="s">
        <v>1725</v>
      </c>
      <c r="Y303" s="199" t="s">
        <v>1724</v>
      </c>
      <c r="Z303" s="199"/>
      <c r="AA303" s="199" t="s">
        <v>1725</v>
      </c>
      <c r="AB303" s="199" t="s">
        <v>1724</v>
      </c>
      <c r="AC303" s="199"/>
      <c r="AD303" s="199" t="s">
        <v>1725</v>
      </c>
      <c r="AE303" t="s">
        <v>190</v>
      </c>
    </row>
    <row r="304" spans="1:31" x14ac:dyDescent="0.3">
      <c r="A304" t="s">
        <v>192</v>
      </c>
      <c r="B304" s="2">
        <v>2153</v>
      </c>
      <c r="C304" s="27" t="s">
        <v>190</v>
      </c>
      <c r="D304" s="2">
        <v>88.484848484848399</v>
      </c>
      <c r="E304" s="2">
        <v>2315</v>
      </c>
      <c r="F304" s="27" t="s">
        <v>190</v>
      </c>
      <c r="G304" s="14">
        <v>67.272727272727195</v>
      </c>
      <c r="H304" s="2">
        <v>2408</v>
      </c>
      <c r="I304" s="27" t="s">
        <v>190</v>
      </c>
      <c r="J304" s="14">
        <v>89.090909999999994</v>
      </c>
      <c r="K304" s="27">
        <v>0.11843938690199721</v>
      </c>
      <c r="L304" s="2">
        <v>205821</v>
      </c>
      <c r="M304" s="27" t="s">
        <v>190</v>
      </c>
      <c r="N304" s="2">
        <v>1049</v>
      </c>
      <c r="O304" s="2">
        <v>216106</v>
      </c>
      <c r="P304" s="27" t="s">
        <v>190</v>
      </c>
      <c r="Q304" s="14">
        <v>941.82</v>
      </c>
      <c r="R304" s="2">
        <v>224051</v>
      </c>
      <c r="S304" s="27" t="s">
        <v>190</v>
      </c>
      <c r="T304" s="14">
        <v>1196.3599999999999</v>
      </c>
      <c r="U304" s="27">
        <v>8.8999999999999996E-2</v>
      </c>
      <c r="V304" s="2">
        <v>8495322</v>
      </c>
      <c r="W304" s="27" t="s">
        <v>190</v>
      </c>
      <c r="X304" s="2">
        <v>13850</v>
      </c>
      <c r="Y304" s="2">
        <v>8732734</v>
      </c>
      <c r="Z304" s="27" t="s">
        <v>190</v>
      </c>
      <c r="AA304" s="14">
        <v>13901.82</v>
      </c>
      <c r="AB304" s="2">
        <v>8986666</v>
      </c>
      <c r="AC304" s="27" t="s">
        <v>190</v>
      </c>
      <c r="AD304" s="14">
        <v>14521.21</v>
      </c>
      <c r="AE304" s="27">
        <v>5.8000000000000003E-2</v>
      </c>
    </row>
    <row r="305" spans="1:31" x14ac:dyDescent="0.3">
      <c r="A305" t="s">
        <v>1822</v>
      </c>
      <c r="B305" s="2">
        <v>889</v>
      </c>
      <c r="C305" s="27">
        <v>0.41291221551323737</v>
      </c>
      <c r="D305" s="2">
        <v>102.424242424242</v>
      </c>
      <c r="E305" s="2">
        <v>947</v>
      </c>
      <c r="F305" s="27">
        <v>0.40907127429805618</v>
      </c>
      <c r="G305" s="14">
        <v>97.575757575757606</v>
      </c>
      <c r="H305" s="2">
        <v>802</v>
      </c>
      <c r="I305" s="27">
        <v>0.3330564784053156</v>
      </c>
      <c r="J305" s="14">
        <v>104.242424</v>
      </c>
      <c r="K305" s="27">
        <v>-9.7862767154105731E-2</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1786</v>
      </c>
      <c r="B306" s="2">
        <v>308</v>
      </c>
      <c r="C306" s="27">
        <v>0.14305620065025546</v>
      </c>
      <c r="D306" s="2">
        <v>63.030303030303003</v>
      </c>
      <c r="E306" s="2">
        <v>281</v>
      </c>
      <c r="F306" s="27">
        <v>0.12138228941684666</v>
      </c>
      <c r="G306" s="14">
        <v>58.787878787878803</v>
      </c>
      <c r="H306" s="2">
        <v>343</v>
      </c>
      <c r="I306" s="27">
        <v>0.14244186046511628</v>
      </c>
      <c r="J306" s="14">
        <v>70.909090000000006</v>
      </c>
      <c r="K306" s="27">
        <v>0.11363636363636363</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1840</v>
      </c>
      <c r="B307" s="2">
        <v>267</v>
      </c>
      <c r="C307" s="27">
        <v>0.12401300510915002</v>
      </c>
      <c r="D307" s="2">
        <v>62.424242424242401</v>
      </c>
      <c r="E307" s="2">
        <v>265</v>
      </c>
      <c r="F307" s="27">
        <v>0.11447084233261338</v>
      </c>
      <c r="G307" s="14">
        <v>58.181818181818201</v>
      </c>
      <c r="H307" s="2">
        <v>311</v>
      </c>
      <c r="I307" s="27">
        <v>0.12915282392026578</v>
      </c>
      <c r="J307" s="14">
        <v>67.272729999999996</v>
      </c>
      <c r="K307" s="27">
        <v>0.16479400749063669</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1841</v>
      </c>
      <c r="B308" s="2">
        <v>27</v>
      </c>
      <c r="C308" s="27">
        <v>1.2540640966093822E-2</v>
      </c>
      <c r="D308" s="2">
        <v>26.060606060605998</v>
      </c>
      <c r="E308" s="2">
        <v>8</v>
      </c>
      <c r="F308" s="27">
        <v>3.4557235421166306E-3</v>
      </c>
      <c r="G308" s="14">
        <v>7.8787878787878798</v>
      </c>
      <c r="H308" s="2">
        <v>0</v>
      </c>
      <c r="I308" s="27">
        <v>0</v>
      </c>
      <c r="J308" s="14">
        <v>12.727273</v>
      </c>
      <c r="K308" s="27">
        <v>-1</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1842</v>
      </c>
      <c r="B309" s="2">
        <v>135</v>
      </c>
      <c r="C309" s="27">
        <v>6.2703204830469109E-2</v>
      </c>
      <c r="D309" s="2">
        <v>46.6666666666666</v>
      </c>
      <c r="E309" s="2">
        <v>180</v>
      </c>
      <c r="F309" s="27">
        <v>7.775377969762419E-2</v>
      </c>
      <c r="G309" s="14">
        <v>44.848484848484802</v>
      </c>
      <c r="H309" s="2">
        <v>188</v>
      </c>
      <c r="I309" s="27">
        <v>7.8073089700996676E-2</v>
      </c>
      <c r="J309" s="14">
        <v>58.787880000000001</v>
      </c>
      <c r="K309" s="27">
        <v>0.3925925925925926</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1843</v>
      </c>
      <c r="B310" s="2">
        <v>105</v>
      </c>
      <c r="C310" s="27">
        <v>4.8769159312587088E-2</v>
      </c>
      <c r="D310" s="2">
        <v>45.454545454545404</v>
      </c>
      <c r="E310" s="2">
        <v>77</v>
      </c>
      <c r="F310" s="27">
        <v>3.3261339092872572E-2</v>
      </c>
      <c r="G310" s="14">
        <v>40</v>
      </c>
      <c r="H310" s="2">
        <v>123</v>
      </c>
      <c r="I310" s="27">
        <v>5.1079734219269105E-2</v>
      </c>
      <c r="J310" s="14">
        <v>41.212119999999999</v>
      </c>
      <c r="K310" s="27">
        <v>0.17142857142857143</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1844</v>
      </c>
      <c r="B311" s="2">
        <v>41</v>
      </c>
      <c r="C311" s="27">
        <v>1.9043195541105434E-2</v>
      </c>
      <c r="D311" s="2">
        <v>33.939393939393902</v>
      </c>
      <c r="E311" s="2">
        <v>16</v>
      </c>
      <c r="F311" s="27">
        <v>6.9114470842332612E-3</v>
      </c>
      <c r="G311" s="14">
        <v>10.909090909090899</v>
      </c>
      <c r="H311" s="2">
        <v>32</v>
      </c>
      <c r="I311" s="27">
        <v>1.3289036544850499E-2</v>
      </c>
      <c r="J311" s="14">
        <v>21.818182</v>
      </c>
      <c r="K311" s="27">
        <v>-0.21951219512195122</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1787</v>
      </c>
      <c r="B312" s="2">
        <v>581</v>
      </c>
      <c r="C312" s="27">
        <v>0.26985601486298189</v>
      </c>
      <c r="D312" s="2">
        <v>95.757575757575694</v>
      </c>
      <c r="E312" s="2">
        <v>666</v>
      </c>
      <c r="F312" s="27">
        <v>0.28768898488120953</v>
      </c>
      <c r="G312" s="14">
        <v>92.727272727272705</v>
      </c>
      <c r="H312" s="2">
        <v>459</v>
      </c>
      <c r="I312" s="27">
        <v>0.19061461794019935</v>
      </c>
      <c r="J312" s="14">
        <v>86.060609999999997</v>
      </c>
      <c r="K312" s="27">
        <v>-0.20998278829604131</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1788</v>
      </c>
      <c r="B313" s="2">
        <v>167</v>
      </c>
      <c r="C313" s="27">
        <v>7.7566186716209934E-2</v>
      </c>
      <c r="D313" s="2">
        <v>58.181818181818201</v>
      </c>
      <c r="E313" s="2">
        <v>140</v>
      </c>
      <c r="F313" s="27">
        <v>6.0475161987041039E-2</v>
      </c>
      <c r="G313" s="14">
        <v>53.3333333333333</v>
      </c>
      <c r="H313" s="2">
        <v>83</v>
      </c>
      <c r="I313" s="27">
        <v>3.4468438538205977E-2</v>
      </c>
      <c r="J313" s="14">
        <v>40</v>
      </c>
      <c r="K313" s="27">
        <v>-0.50299401197604787</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1845</v>
      </c>
      <c r="B314" s="2">
        <v>154</v>
      </c>
      <c r="C314" s="27">
        <v>7.1528100325127728E-2</v>
      </c>
      <c r="D314" s="2">
        <v>56.969696969696898</v>
      </c>
      <c r="E314" s="2">
        <v>118</v>
      </c>
      <c r="F314" s="27">
        <v>5.0971922246220304E-2</v>
      </c>
      <c r="G314" s="14">
        <v>45.454545454545404</v>
      </c>
      <c r="H314" s="2">
        <v>72</v>
      </c>
      <c r="I314" s="27">
        <v>2.9900332225913623E-2</v>
      </c>
      <c r="J314" s="14">
        <v>41.212119999999999</v>
      </c>
      <c r="K314" s="27">
        <v>-0.53246753246753242</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1846</v>
      </c>
      <c r="B315" s="2">
        <v>78</v>
      </c>
      <c r="C315" s="27">
        <v>3.6228518346493266E-2</v>
      </c>
      <c r="D315" s="2">
        <v>41.818181818181799</v>
      </c>
      <c r="E315" s="2">
        <v>26</v>
      </c>
      <c r="F315" s="27">
        <v>1.123110151187905E-2</v>
      </c>
      <c r="G315" s="14">
        <v>18.181818181818102</v>
      </c>
      <c r="H315" s="2">
        <v>0</v>
      </c>
      <c r="I315" s="27">
        <v>0</v>
      </c>
      <c r="J315" s="14">
        <v>12.727273</v>
      </c>
      <c r="K315" s="27">
        <v>-1</v>
      </c>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1847</v>
      </c>
      <c r="B316" s="2">
        <v>28</v>
      </c>
      <c r="C316" s="27">
        <v>1.3005109150023224E-2</v>
      </c>
      <c r="D316" s="2">
        <v>26.6666666666666</v>
      </c>
      <c r="E316" s="2">
        <v>65</v>
      </c>
      <c r="F316" s="27">
        <v>2.8077753779697623E-2</v>
      </c>
      <c r="G316" s="14">
        <v>36.969696969696898</v>
      </c>
      <c r="H316" s="2">
        <v>15</v>
      </c>
      <c r="I316" s="27">
        <v>6.2292358803986711E-3</v>
      </c>
      <c r="J316" s="14">
        <v>15.151515</v>
      </c>
      <c r="K316" s="27">
        <v>-0.4642857142857143</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1848</v>
      </c>
      <c r="B317" s="2">
        <v>48</v>
      </c>
      <c r="C317" s="27">
        <v>2.2294472828611241E-2</v>
      </c>
      <c r="D317" s="2">
        <v>33.939393939393902</v>
      </c>
      <c r="E317" s="2">
        <v>27</v>
      </c>
      <c r="F317" s="27">
        <v>1.1663066954643628E-2</v>
      </c>
      <c r="G317" s="14">
        <v>20.606060606060598</v>
      </c>
      <c r="H317" s="2">
        <v>57</v>
      </c>
      <c r="I317" s="27">
        <v>2.3671096345514949E-2</v>
      </c>
      <c r="J317" s="14">
        <v>33.3333321</v>
      </c>
      <c r="K317" s="27">
        <v>0.1875</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1849</v>
      </c>
      <c r="B318" s="2">
        <v>13</v>
      </c>
      <c r="C318" s="27">
        <v>6.0380863910822107E-3</v>
      </c>
      <c r="D318" s="2">
        <v>12.7272727272727</v>
      </c>
      <c r="E318" s="2">
        <v>22</v>
      </c>
      <c r="F318" s="27">
        <v>9.5032397408207347E-3</v>
      </c>
      <c r="G318" s="14">
        <v>16.969696969696901</v>
      </c>
      <c r="H318" s="2">
        <v>11</v>
      </c>
      <c r="I318" s="27">
        <v>4.5681063122923592E-3</v>
      </c>
      <c r="J318" s="14">
        <v>10.909091</v>
      </c>
      <c r="K318" s="27">
        <v>-0.15384615384615385</v>
      </c>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1789</v>
      </c>
      <c r="B319" s="2">
        <v>414</v>
      </c>
      <c r="C319" s="27">
        <v>0.19228982814677195</v>
      </c>
      <c r="D319" s="2">
        <v>89.090909090909093</v>
      </c>
      <c r="E319" s="2">
        <v>526</v>
      </c>
      <c r="F319" s="27">
        <v>0.22721382289416847</v>
      </c>
      <c r="G319" s="14">
        <v>84.848484848484802</v>
      </c>
      <c r="H319" s="2">
        <v>376</v>
      </c>
      <c r="I319" s="27">
        <v>0.15614617940199335</v>
      </c>
      <c r="J319" s="14">
        <v>80</v>
      </c>
      <c r="K319" s="27">
        <v>-9.1787439613526575E-2</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1845</v>
      </c>
      <c r="B320" s="2">
        <v>383</v>
      </c>
      <c r="C320" s="27">
        <v>0.17789131444496051</v>
      </c>
      <c r="D320" s="2">
        <v>96.969696969696898</v>
      </c>
      <c r="E320" s="2">
        <v>474</v>
      </c>
      <c r="F320" s="27">
        <v>0.20475161987041038</v>
      </c>
      <c r="G320" s="14">
        <v>81.818181818181799</v>
      </c>
      <c r="H320" s="2">
        <v>366</v>
      </c>
      <c r="I320" s="27">
        <v>0.15199335548172757</v>
      </c>
      <c r="J320" s="14">
        <v>80</v>
      </c>
      <c r="K320" s="27">
        <v>-4.4386422976501305E-2</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1846</v>
      </c>
      <c r="B321" s="2">
        <v>67</v>
      </c>
      <c r="C321" s="27">
        <v>3.1119368323269857E-2</v>
      </c>
      <c r="D321" s="2">
        <v>44.2424242424242</v>
      </c>
      <c r="E321" s="2">
        <v>45</v>
      </c>
      <c r="F321" s="27">
        <v>1.9438444924406047E-2</v>
      </c>
      <c r="G321" s="14">
        <v>24.848484848484802</v>
      </c>
      <c r="H321" s="2">
        <v>70</v>
      </c>
      <c r="I321" s="27">
        <v>2.9069767441860465E-2</v>
      </c>
      <c r="J321" s="14">
        <v>40</v>
      </c>
      <c r="K321" s="27">
        <v>4.4776119402985072E-2</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1847</v>
      </c>
      <c r="B322" s="2">
        <v>142</v>
      </c>
      <c r="C322" s="27">
        <v>6.5954482117974916E-2</v>
      </c>
      <c r="D322" s="2">
        <v>58.181818181818201</v>
      </c>
      <c r="E322" s="2">
        <v>190</v>
      </c>
      <c r="F322" s="27">
        <v>8.2073434125269976E-2</v>
      </c>
      <c r="G322" s="14">
        <v>53.3333333333333</v>
      </c>
      <c r="H322" s="2">
        <v>159</v>
      </c>
      <c r="I322" s="27">
        <v>6.6029900332225916E-2</v>
      </c>
      <c r="J322" s="14">
        <v>58.787880000000001</v>
      </c>
      <c r="K322" s="27">
        <v>0.11971830985915492</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1848</v>
      </c>
      <c r="B323" s="2">
        <v>174</v>
      </c>
      <c r="C323" s="27">
        <v>8.0817464003715742E-2</v>
      </c>
      <c r="D323" s="2">
        <v>61.818181818181799</v>
      </c>
      <c r="E323" s="2">
        <v>239</v>
      </c>
      <c r="F323" s="27">
        <v>0.10323974082073434</v>
      </c>
      <c r="G323" s="14">
        <v>61.212121212121197</v>
      </c>
      <c r="H323" s="2">
        <v>137</v>
      </c>
      <c r="I323" s="27">
        <v>5.6893687707641194E-2</v>
      </c>
      <c r="J323" s="14">
        <v>46.6666679</v>
      </c>
      <c r="K323" s="27">
        <v>-0.21264367816091953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1849</v>
      </c>
      <c r="B324" s="2">
        <v>31</v>
      </c>
      <c r="C324" s="27">
        <v>1.4398513701811427E-2</v>
      </c>
      <c r="D324" s="2">
        <v>29.696969696969699</v>
      </c>
      <c r="E324" s="2">
        <v>52</v>
      </c>
      <c r="F324" s="27">
        <v>2.24622030237581E-2</v>
      </c>
      <c r="G324" s="14">
        <v>26.6666666666666</v>
      </c>
      <c r="H324" s="2">
        <v>10</v>
      </c>
      <c r="I324" s="27">
        <v>4.152823920265781E-3</v>
      </c>
      <c r="J324" s="14">
        <v>9.0909089999999999</v>
      </c>
      <c r="K324" s="27">
        <v>-0.67741935483870963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1838</v>
      </c>
      <c r="B325" s="2">
        <v>1264</v>
      </c>
      <c r="C325" s="27">
        <v>0.58708778448676269</v>
      </c>
      <c r="D325" s="2">
        <v>120</v>
      </c>
      <c r="E325" s="2">
        <v>1368</v>
      </c>
      <c r="F325" s="27">
        <v>0.59092872570194388</v>
      </c>
      <c r="G325" s="14">
        <v>112.121212121212</v>
      </c>
      <c r="H325" s="2">
        <v>1606</v>
      </c>
      <c r="I325" s="27">
        <v>0.6669435215946844</v>
      </c>
      <c r="J325" s="14">
        <v>127.272728</v>
      </c>
      <c r="K325" s="27">
        <v>0.27056962025316456</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1786</v>
      </c>
      <c r="B326" s="2">
        <v>817</v>
      </c>
      <c r="C326" s="27">
        <v>0.37947050627032047</v>
      </c>
      <c r="D326" s="2">
        <v>106.06060606060601</v>
      </c>
      <c r="E326" s="2">
        <v>938</v>
      </c>
      <c r="F326" s="27">
        <v>0.40518358531317494</v>
      </c>
      <c r="G326" s="14">
        <v>96.363636363636402</v>
      </c>
      <c r="H326" s="2">
        <v>1225</v>
      </c>
      <c r="I326" s="27">
        <v>0.50872093023255816</v>
      </c>
      <c r="J326" s="14">
        <v>120.606064</v>
      </c>
      <c r="K326" s="27">
        <v>0.49938800489596086</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1840</v>
      </c>
      <c r="B327" s="2">
        <v>522</v>
      </c>
      <c r="C327" s="27">
        <v>0.24245239201114724</v>
      </c>
      <c r="D327" s="2">
        <v>81.212121212121204</v>
      </c>
      <c r="E327" s="2">
        <v>490</v>
      </c>
      <c r="F327" s="27">
        <v>0.21166306695464362</v>
      </c>
      <c r="G327" s="14">
        <v>77.575757575757507</v>
      </c>
      <c r="H327" s="2">
        <v>899</v>
      </c>
      <c r="I327" s="27">
        <v>0.37333887043189368</v>
      </c>
      <c r="J327" s="14">
        <v>117.57576</v>
      </c>
      <c r="K327" s="27">
        <v>0.72222222222222221</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1841</v>
      </c>
      <c r="B328" s="2">
        <v>129</v>
      </c>
      <c r="C328" s="27">
        <v>5.991639572689271E-2</v>
      </c>
      <c r="D328" s="2">
        <v>53.3333333333333</v>
      </c>
      <c r="E328" s="2">
        <v>48</v>
      </c>
      <c r="F328" s="27">
        <v>2.0734341252699785E-2</v>
      </c>
      <c r="G328" s="14">
        <v>21.2121212121212</v>
      </c>
      <c r="H328" s="2">
        <v>123</v>
      </c>
      <c r="I328" s="27">
        <v>5.1079734219269105E-2</v>
      </c>
      <c r="J328" s="14">
        <v>64.242424</v>
      </c>
      <c r="K328" s="27">
        <v>-4.6511627906976744E-2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1842</v>
      </c>
      <c r="B329" s="2">
        <v>161</v>
      </c>
      <c r="C329" s="27">
        <v>7.4779377612633535E-2</v>
      </c>
      <c r="D329" s="2">
        <v>43.636363636363598</v>
      </c>
      <c r="E329" s="2">
        <v>155</v>
      </c>
      <c r="F329" s="27">
        <v>6.6954643628509725E-2</v>
      </c>
      <c r="G329" s="14">
        <v>43.030303030303003</v>
      </c>
      <c r="H329" s="2">
        <v>351</v>
      </c>
      <c r="I329" s="27">
        <v>0.1457641196013289</v>
      </c>
      <c r="J329" s="14">
        <v>78.787880000000001</v>
      </c>
      <c r="K329" s="27">
        <v>1.1801242236024845</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1843</v>
      </c>
      <c r="B330" s="2">
        <v>232</v>
      </c>
      <c r="C330" s="27">
        <v>0.10775661867162099</v>
      </c>
      <c r="D330" s="2">
        <v>63.636363636363598</v>
      </c>
      <c r="E330" s="2">
        <v>287</v>
      </c>
      <c r="F330" s="27">
        <v>0.12397408207343412</v>
      </c>
      <c r="G330" s="14">
        <v>63.636363636363598</v>
      </c>
      <c r="H330" s="2">
        <v>425</v>
      </c>
      <c r="I330" s="27">
        <v>0.17649501661129569</v>
      </c>
      <c r="J330" s="14">
        <v>81.212119999999999</v>
      </c>
      <c r="K330" s="27">
        <v>0.8318965517241379</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1844</v>
      </c>
      <c r="B331" s="2">
        <v>295</v>
      </c>
      <c r="C331" s="27">
        <v>0.13701811425917323</v>
      </c>
      <c r="D331" s="2">
        <v>66.6666666666666</v>
      </c>
      <c r="E331" s="2">
        <v>448</v>
      </c>
      <c r="F331" s="27">
        <v>0.19352051835853132</v>
      </c>
      <c r="G331" s="14">
        <v>76.969696969696898</v>
      </c>
      <c r="H331" s="2">
        <v>326</v>
      </c>
      <c r="I331" s="27">
        <v>0.13538205980066445</v>
      </c>
      <c r="J331" s="14">
        <v>75.151510000000002</v>
      </c>
      <c r="K331" s="27">
        <v>0.10508474576271186</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1787</v>
      </c>
      <c r="B332" s="2">
        <v>447</v>
      </c>
      <c r="C332" s="27">
        <v>0.20761727821644219</v>
      </c>
      <c r="D332" s="2">
        <v>87.878787878787904</v>
      </c>
      <c r="E332" s="2">
        <v>430</v>
      </c>
      <c r="F332" s="27">
        <v>0.18574514038876891</v>
      </c>
      <c r="G332" s="14">
        <v>62.424242424242401</v>
      </c>
      <c r="H332" s="2">
        <v>381</v>
      </c>
      <c r="I332" s="27">
        <v>0.15822259136212624</v>
      </c>
      <c r="J332" s="14">
        <v>91.515150000000006</v>
      </c>
      <c r="K332" s="27">
        <v>-0.1476510067114094</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1788</v>
      </c>
      <c r="B333" s="2">
        <v>226</v>
      </c>
      <c r="C333" s="27">
        <v>0.10496980956804459</v>
      </c>
      <c r="D333" s="2">
        <v>59.393939393939398</v>
      </c>
      <c r="E333" s="2">
        <v>160</v>
      </c>
      <c r="F333" s="27">
        <v>6.9114470842332618E-2</v>
      </c>
      <c r="G333" s="14">
        <v>48.484848484848399</v>
      </c>
      <c r="H333" s="2">
        <v>184</v>
      </c>
      <c r="I333" s="27">
        <v>7.6411960132890366E-2</v>
      </c>
      <c r="J333" s="14">
        <v>65.454544100000007</v>
      </c>
      <c r="K333" s="27">
        <v>-0.18584070796460178</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1845</v>
      </c>
      <c r="B334" s="2">
        <v>164</v>
      </c>
      <c r="C334" s="27">
        <v>7.6172782164421735E-2</v>
      </c>
      <c r="D334" s="2">
        <v>54.545454545454497</v>
      </c>
      <c r="E334" s="2">
        <v>109</v>
      </c>
      <c r="F334" s="27">
        <v>4.7084233261339092E-2</v>
      </c>
      <c r="G334" s="14">
        <v>43.636363636363598</v>
      </c>
      <c r="H334" s="2">
        <v>58</v>
      </c>
      <c r="I334" s="27">
        <v>2.408637873754153E-2</v>
      </c>
      <c r="J334" s="14">
        <v>40</v>
      </c>
      <c r="K334" s="27">
        <v>-0.64634146341463417</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1846</v>
      </c>
      <c r="B335" s="2">
        <v>18</v>
      </c>
      <c r="C335" s="27">
        <v>8.3604273107292151E-3</v>
      </c>
      <c r="D335" s="2">
        <v>17.5757575757575</v>
      </c>
      <c r="E335" s="2">
        <v>63</v>
      </c>
      <c r="F335" s="27">
        <v>2.7213822894168467E-2</v>
      </c>
      <c r="G335" s="14">
        <v>36.363636363636303</v>
      </c>
      <c r="H335" s="2">
        <v>0</v>
      </c>
      <c r="I335" s="27">
        <v>0</v>
      </c>
      <c r="J335" s="14">
        <v>12.727273</v>
      </c>
      <c r="K335" s="27">
        <v>-1</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1847</v>
      </c>
      <c r="B336" s="2">
        <v>36</v>
      </c>
      <c r="C336" s="27">
        <v>1.672085462145843E-2</v>
      </c>
      <c r="D336" s="2">
        <v>21.818181818181799</v>
      </c>
      <c r="E336" s="2">
        <v>46</v>
      </c>
      <c r="F336" s="27">
        <v>1.9870410367170625E-2</v>
      </c>
      <c r="G336" s="14">
        <v>27.272727272727199</v>
      </c>
      <c r="H336" s="2">
        <v>58</v>
      </c>
      <c r="I336" s="27">
        <v>2.408637873754153E-2</v>
      </c>
      <c r="J336" s="14">
        <v>40</v>
      </c>
      <c r="K336" s="27">
        <v>0.61111111111111116</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1848</v>
      </c>
      <c r="B337" s="2">
        <v>110</v>
      </c>
      <c r="C337" s="27">
        <v>5.1091500232234091E-2</v>
      </c>
      <c r="D337" s="2">
        <v>43.030303030303003</v>
      </c>
      <c r="E337" s="2">
        <v>0</v>
      </c>
      <c r="F337" s="27">
        <v>0</v>
      </c>
      <c r="G337" s="14">
        <v>11.5151515151515</v>
      </c>
      <c r="H337" s="2">
        <v>0</v>
      </c>
      <c r="I337" s="27">
        <v>0</v>
      </c>
      <c r="J337" s="14">
        <v>12.727273</v>
      </c>
      <c r="K337" s="27">
        <v>-1</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1849</v>
      </c>
      <c r="B338" s="2">
        <v>62</v>
      </c>
      <c r="C338" s="27">
        <v>2.8797027403622853E-2</v>
      </c>
      <c r="D338" s="2">
        <v>32.727272727272698</v>
      </c>
      <c r="E338" s="2">
        <v>51</v>
      </c>
      <c r="F338" s="27">
        <v>2.2030237580993522E-2</v>
      </c>
      <c r="G338" s="14">
        <v>26.6666666666666</v>
      </c>
      <c r="H338" s="2">
        <v>126</v>
      </c>
      <c r="I338" s="27">
        <v>5.232558139534884E-2</v>
      </c>
      <c r="J338" s="14">
        <v>49.696968099999999</v>
      </c>
      <c r="K338" s="27">
        <v>1.032258064516129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1789</v>
      </c>
      <c r="B339" s="2">
        <v>221</v>
      </c>
      <c r="C339" s="27">
        <v>0.10264746864839759</v>
      </c>
      <c r="D339" s="2">
        <v>61.212121212121197</v>
      </c>
      <c r="E339" s="2">
        <v>270</v>
      </c>
      <c r="F339" s="27">
        <v>0.11663066954643629</v>
      </c>
      <c r="G339" s="14">
        <v>55.151515151515099</v>
      </c>
      <c r="H339" s="2">
        <v>197</v>
      </c>
      <c r="I339" s="27">
        <v>8.1810631229235875E-2</v>
      </c>
      <c r="J339" s="14">
        <v>63.030304000000001</v>
      </c>
      <c r="K339" s="27">
        <v>-0.10859728506787331</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1845</v>
      </c>
      <c r="B340" s="2">
        <v>136</v>
      </c>
      <c r="C340" s="27">
        <v>6.3167673014398518E-2</v>
      </c>
      <c r="D340" s="2">
        <v>48.484848484848399</v>
      </c>
      <c r="E340" s="2">
        <v>94</v>
      </c>
      <c r="F340" s="27">
        <v>4.0604751619870413E-2</v>
      </c>
      <c r="G340" s="14">
        <v>38.181818181818102</v>
      </c>
      <c r="H340" s="2">
        <v>91</v>
      </c>
      <c r="I340" s="27">
        <v>3.7790697674418602E-2</v>
      </c>
      <c r="J340" s="14">
        <v>41.212119999999999</v>
      </c>
      <c r="K340" s="27">
        <v>-0.33088235294117646</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1846</v>
      </c>
      <c r="B341" s="2">
        <v>0</v>
      </c>
      <c r="C341" s="27">
        <v>0</v>
      </c>
      <c r="D341" s="2">
        <v>80</v>
      </c>
      <c r="E341" s="2">
        <v>0</v>
      </c>
      <c r="F341" s="27">
        <v>0</v>
      </c>
      <c r="G341" s="14">
        <v>11.5151515151515</v>
      </c>
      <c r="H341" s="2">
        <v>12</v>
      </c>
      <c r="I341" s="27">
        <v>4.9833887043189366E-3</v>
      </c>
      <c r="J341" s="14">
        <v>14.545455</v>
      </c>
      <c r="K341" s="27"/>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1847</v>
      </c>
      <c r="B342" s="2">
        <v>60</v>
      </c>
      <c r="C342" s="27">
        <v>2.7868091035764049E-2</v>
      </c>
      <c r="D342" s="2">
        <v>33.939393939393902</v>
      </c>
      <c r="E342" s="2">
        <v>24</v>
      </c>
      <c r="F342" s="27">
        <v>1.0367170626349892E-2</v>
      </c>
      <c r="G342" s="14">
        <v>18.181818181818102</v>
      </c>
      <c r="H342" s="2">
        <v>25</v>
      </c>
      <c r="I342" s="27">
        <v>1.0382059800664452E-2</v>
      </c>
      <c r="J342" s="14">
        <v>24.242424</v>
      </c>
      <c r="K342" s="27">
        <v>-0.58333333333333337</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1848</v>
      </c>
      <c r="B343" s="2">
        <v>76</v>
      </c>
      <c r="C343" s="27">
        <v>3.5299581978634462E-2</v>
      </c>
      <c r="D343" s="2">
        <v>34.545454545454497</v>
      </c>
      <c r="E343" s="2">
        <v>70</v>
      </c>
      <c r="F343" s="27">
        <v>3.0237580993520519E-2</v>
      </c>
      <c r="G343" s="14">
        <v>33.3333333333333</v>
      </c>
      <c r="H343" s="2">
        <v>54</v>
      </c>
      <c r="I343" s="27">
        <v>2.2425249169435217E-2</v>
      </c>
      <c r="J343" s="14">
        <v>28.484848</v>
      </c>
      <c r="K343" s="27">
        <v>-0.28947368421052633</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1849</v>
      </c>
      <c r="B344" s="2">
        <v>85</v>
      </c>
      <c r="C344" s="27">
        <v>3.9479795633999074E-2</v>
      </c>
      <c r="D344" s="2">
        <v>36.363636363636303</v>
      </c>
      <c r="E344" s="2">
        <v>176</v>
      </c>
      <c r="F344" s="27">
        <v>7.6025917926565878E-2</v>
      </c>
      <c r="G344" s="14">
        <v>44.848484848484802</v>
      </c>
      <c r="H344" s="2">
        <v>106</v>
      </c>
      <c r="I344" s="27">
        <v>4.4019933554817273E-2</v>
      </c>
      <c r="J344" s="14">
        <v>45.4545441</v>
      </c>
      <c r="K344" s="27">
        <v>0.24705882352941178</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row>
    <row r="346" spans="1:31" x14ac:dyDescent="0.3">
      <c r="A346" s="201" t="s">
        <v>1850</v>
      </c>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row>
    <row r="347" spans="1:31" x14ac:dyDescent="0.3">
      <c r="B347" s="199" t="s">
        <v>1724</v>
      </c>
      <c r="C347" s="199"/>
      <c r="D347" s="199" t="s">
        <v>1725</v>
      </c>
      <c r="E347" s="199" t="s">
        <v>1724</v>
      </c>
      <c r="F347" s="199"/>
      <c r="G347" s="199" t="s">
        <v>1725</v>
      </c>
      <c r="H347" s="199" t="s">
        <v>1724</v>
      </c>
      <c r="I347" s="199"/>
      <c r="J347" s="199" t="s">
        <v>1725</v>
      </c>
      <c r="K347" t="s">
        <v>190</v>
      </c>
      <c r="L347" s="199" t="s">
        <v>1724</v>
      </c>
      <c r="M347" s="199"/>
      <c r="N347" s="199" t="s">
        <v>1725</v>
      </c>
      <c r="O347" s="199" t="s">
        <v>1724</v>
      </c>
      <c r="P347" s="199"/>
      <c r="Q347" s="199" t="s">
        <v>1725</v>
      </c>
      <c r="R347" s="199" t="s">
        <v>1724</v>
      </c>
      <c r="S347" s="199"/>
      <c r="T347" s="199" t="s">
        <v>1725</v>
      </c>
      <c r="U347" t="s">
        <v>190</v>
      </c>
      <c r="V347" s="199" t="s">
        <v>1724</v>
      </c>
      <c r="W347" s="199"/>
      <c r="X347" s="199" t="s">
        <v>1725</v>
      </c>
      <c r="Y347" s="199" t="s">
        <v>1724</v>
      </c>
      <c r="Z347" s="199"/>
      <c r="AA347" s="199" t="s">
        <v>1725</v>
      </c>
      <c r="AB347" s="199" t="s">
        <v>1724</v>
      </c>
      <c r="AC347" s="199"/>
      <c r="AD347" s="199" t="s">
        <v>1725</v>
      </c>
      <c r="AE347" t="s">
        <v>190</v>
      </c>
    </row>
    <row r="348" spans="1:31" x14ac:dyDescent="0.3">
      <c r="A348" t="s">
        <v>192</v>
      </c>
      <c r="B348" s="2">
        <v>1790</v>
      </c>
      <c r="C348" s="27" t="s">
        <v>190</v>
      </c>
      <c r="D348" s="2">
        <v>94.545454545454504</v>
      </c>
      <c r="E348" s="2">
        <v>1926</v>
      </c>
      <c r="F348" s="27" t="s">
        <v>190</v>
      </c>
      <c r="G348" s="14">
        <v>86.060606060606005</v>
      </c>
      <c r="H348" s="2">
        <v>946</v>
      </c>
      <c r="I348" s="27" t="s">
        <v>190</v>
      </c>
      <c r="J348" s="14">
        <v>121.21212</v>
      </c>
      <c r="K348" s="27">
        <v>-0.47150837988826816</v>
      </c>
      <c r="L348" s="2">
        <v>134640</v>
      </c>
      <c r="M348" s="27" t="s">
        <v>190</v>
      </c>
      <c r="N348" s="2">
        <v>1053</v>
      </c>
      <c r="O348" s="2">
        <v>137224</v>
      </c>
      <c r="P348" s="27" t="s">
        <v>190</v>
      </c>
      <c r="Q348" s="14">
        <v>1016.97</v>
      </c>
      <c r="R348" s="2">
        <v>144040</v>
      </c>
      <c r="S348" s="27" t="s">
        <v>190</v>
      </c>
      <c r="T348" s="14">
        <v>1195.1500000000001</v>
      </c>
      <c r="U348" s="27">
        <v>7.0000000000000007E-2</v>
      </c>
      <c r="V348" s="2">
        <v>5447834</v>
      </c>
      <c r="W348" s="27" t="s">
        <v>190</v>
      </c>
      <c r="X348" s="2">
        <v>10901</v>
      </c>
      <c r="Y348" s="2">
        <v>5653551</v>
      </c>
      <c r="Z348" s="27" t="s">
        <v>190</v>
      </c>
      <c r="AA348" s="14">
        <v>10887.88</v>
      </c>
      <c r="AB348" s="2">
        <v>5369779</v>
      </c>
      <c r="AC348" s="27" t="s">
        <v>190</v>
      </c>
      <c r="AD348" s="14">
        <v>11397.58</v>
      </c>
      <c r="AE348" s="27">
        <v>-1.4E-2</v>
      </c>
    </row>
    <row r="349" spans="1:31" x14ac:dyDescent="0.3">
      <c r="A349" t="s">
        <v>1822</v>
      </c>
      <c r="B349" s="2">
        <v>787</v>
      </c>
      <c r="C349" s="27">
        <v>0.43966480446927375</v>
      </c>
      <c r="D349" s="2">
        <v>99.393939393939405</v>
      </c>
      <c r="E349" s="2">
        <v>769</v>
      </c>
      <c r="F349" s="27">
        <v>0.39927310488058154</v>
      </c>
      <c r="G349" s="14">
        <v>87.878787878787904</v>
      </c>
      <c r="H349" s="2">
        <v>253</v>
      </c>
      <c r="I349" s="27">
        <v>0.26744186046511625</v>
      </c>
      <c r="J349" s="14">
        <v>66.060609999999997</v>
      </c>
      <c r="K349" s="27">
        <v>-0.67852604828462515</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1786</v>
      </c>
      <c r="B350" s="2">
        <v>249</v>
      </c>
      <c r="C350" s="27">
        <v>0.13910614525139664</v>
      </c>
      <c r="D350" s="2">
        <v>61.818181818181799</v>
      </c>
      <c r="E350" s="2">
        <v>249</v>
      </c>
      <c r="F350" s="27">
        <v>0.1292834890965732</v>
      </c>
      <c r="G350" s="14">
        <v>55.757575757575701</v>
      </c>
      <c r="H350" s="2">
        <v>111</v>
      </c>
      <c r="I350" s="27">
        <v>0.11733615221987315</v>
      </c>
      <c r="J350" s="14">
        <v>42.4242439</v>
      </c>
      <c r="K350" s="27">
        <v>-0.55421686746987953</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1840</v>
      </c>
      <c r="B351" s="2">
        <v>218</v>
      </c>
      <c r="C351" s="27">
        <v>0.1217877094972067</v>
      </c>
      <c r="D351" s="2">
        <v>64.242424242424207</v>
      </c>
      <c r="E351" s="2">
        <v>249</v>
      </c>
      <c r="F351" s="27">
        <v>0.1292834890965732</v>
      </c>
      <c r="G351" s="14">
        <v>55.757575757575701</v>
      </c>
      <c r="H351" s="2">
        <v>79</v>
      </c>
      <c r="I351" s="27">
        <v>8.3509513742071884E-2</v>
      </c>
      <c r="J351" s="14">
        <v>35.151516000000001</v>
      </c>
      <c r="K351" s="27">
        <v>-0.63761467889908252</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1841</v>
      </c>
      <c r="B352" s="2">
        <v>27</v>
      </c>
      <c r="C352" s="27">
        <v>1.5083798882681564E-2</v>
      </c>
      <c r="D352" s="2">
        <v>26.060606060605998</v>
      </c>
      <c r="E352" s="2">
        <v>8</v>
      </c>
      <c r="F352" s="27">
        <v>4.1536863966770508E-3</v>
      </c>
      <c r="G352" s="14">
        <v>7.8787878787878798</v>
      </c>
      <c r="H352" s="2">
        <v>0</v>
      </c>
      <c r="I352" s="27">
        <v>0</v>
      </c>
      <c r="J352" s="14">
        <v>12.727273</v>
      </c>
      <c r="K352" s="27">
        <v>-1</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1842</v>
      </c>
      <c r="B353" s="2">
        <v>118</v>
      </c>
      <c r="C353" s="27">
        <v>6.5921787709497207E-2</v>
      </c>
      <c r="D353" s="2">
        <v>46.6666666666666</v>
      </c>
      <c r="E353" s="2">
        <v>164</v>
      </c>
      <c r="F353" s="27">
        <v>8.5150571131879543E-2</v>
      </c>
      <c r="G353" s="14">
        <v>41.818181818181799</v>
      </c>
      <c r="H353" s="2">
        <v>13</v>
      </c>
      <c r="I353" s="27">
        <v>1.3742071881606765E-2</v>
      </c>
      <c r="J353" s="14">
        <v>12.121212</v>
      </c>
      <c r="K353" s="27">
        <v>-0.88983050847457623</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1843</v>
      </c>
      <c r="B354" s="2">
        <v>73</v>
      </c>
      <c r="C354" s="27">
        <v>4.0782122905027932E-2</v>
      </c>
      <c r="D354" s="2">
        <v>41.212121212121197</v>
      </c>
      <c r="E354" s="2">
        <v>77</v>
      </c>
      <c r="F354" s="27">
        <v>3.9979231568016617E-2</v>
      </c>
      <c r="G354" s="14">
        <v>40</v>
      </c>
      <c r="H354" s="2">
        <v>66</v>
      </c>
      <c r="I354" s="27">
        <v>6.9767441860465115E-2</v>
      </c>
      <c r="J354" s="14">
        <v>32.727271999999999</v>
      </c>
      <c r="K354" s="27">
        <v>-9.5890410958904104E-2</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1844</v>
      </c>
      <c r="B355" s="2">
        <v>31</v>
      </c>
      <c r="C355" s="27">
        <v>1.7318435754189943E-2</v>
      </c>
      <c r="D355" s="2">
        <v>31.515151515151501</v>
      </c>
      <c r="E355" s="2">
        <v>0</v>
      </c>
      <c r="F355" s="27">
        <v>0</v>
      </c>
      <c r="G355" s="14">
        <v>11.5151515151515</v>
      </c>
      <c r="H355" s="2">
        <v>32</v>
      </c>
      <c r="I355" s="27">
        <v>3.382663847780127E-2</v>
      </c>
      <c r="J355" s="14">
        <v>21.818182</v>
      </c>
      <c r="K355" s="27">
        <v>3.2258064516129031E-2</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1787</v>
      </c>
      <c r="B356" s="2">
        <v>538</v>
      </c>
      <c r="C356" s="27">
        <v>0.30055865921787711</v>
      </c>
      <c r="D356" s="2">
        <v>93.3333333333333</v>
      </c>
      <c r="E356" s="2">
        <v>520</v>
      </c>
      <c r="F356" s="27">
        <v>0.26998961578400832</v>
      </c>
      <c r="G356" s="14">
        <v>81.212121212121204</v>
      </c>
      <c r="H356" s="2">
        <v>142</v>
      </c>
      <c r="I356" s="27">
        <v>0.15010570824524314</v>
      </c>
      <c r="J356" s="14">
        <v>51.515152</v>
      </c>
      <c r="K356" s="27">
        <v>-0.73605947955390338</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1788</v>
      </c>
      <c r="B357" s="2">
        <v>149</v>
      </c>
      <c r="C357" s="27">
        <v>8.3240223463687146E-2</v>
      </c>
      <c r="D357" s="2">
        <v>55.757575757575701</v>
      </c>
      <c r="E357" s="2">
        <v>133</v>
      </c>
      <c r="F357" s="27">
        <v>6.9055036344755974E-2</v>
      </c>
      <c r="G357" s="14">
        <v>53.3333333333333</v>
      </c>
      <c r="H357" s="2">
        <v>34</v>
      </c>
      <c r="I357" s="27">
        <v>3.5940803382663845E-2</v>
      </c>
      <c r="J357" s="14">
        <v>23.636364</v>
      </c>
      <c r="K357" s="27">
        <v>-0.77181208053691275</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1845</v>
      </c>
      <c r="B358" s="2">
        <v>136</v>
      </c>
      <c r="C358" s="27">
        <v>7.5977653631284919E-2</v>
      </c>
      <c r="D358" s="2">
        <v>54.545454545454497</v>
      </c>
      <c r="E358" s="2">
        <v>111</v>
      </c>
      <c r="F358" s="27">
        <v>5.763239875389408E-2</v>
      </c>
      <c r="G358" s="14">
        <v>45.454545454545404</v>
      </c>
      <c r="H358" s="2">
        <v>23</v>
      </c>
      <c r="I358" s="27">
        <v>2.4312896405919663E-2</v>
      </c>
      <c r="J358" s="14">
        <v>21.818182</v>
      </c>
      <c r="K358" s="27">
        <v>-0.83088235294117652</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1846</v>
      </c>
      <c r="B359" s="2">
        <v>70</v>
      </c>
      <c r="C359" s="27">
        <v>3.9106145251396648E-2</v>
      </c>
      <c r="D359" s="2">
        <v>39.393939393939398</v>
      </c>
      <c r="E359" s="2">
        <v>26</v>
      </c>
      <c r="F359" s="27">
        <v>1.3499480789200415E-2</v>
      </c>
      <c r="G359" s="14">
        <v>18.181818181818102</v>
      </c>
      <c r="H359" s="2">
        <v>0</v>
      </c>
      <c r="I359" s="27">
        <v>0</v>
      </c>
      <c r="J359" s="14">
        <v>12.727273</v>
      </c>
      <c r="K359" s="27">
        <v>-1</v>
      </c>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1847</v>
      </c>
      <c r="B360" s="2">
        <v>28</v>
      </c>
      <c r="C360" s="27">
        <v>1.564245810055866E-2</v>
      </c>
      <c r="D360" s="2">
        <v>26.6666666666666</v>
      </c>
      <c r="E360" s="2">
        <v>58</v>
      </c>
      <c r="F360" s="27">
        <v>3.0114226375908618E-2</v>
      </c>
      <c r="G360" s="14">
        <v>36.969696969696898</v>
      </c>
      <c r="H360" s="2">
        <v>0</v>
      </c>
      <c r="I360" s="27">
        <v>0</v>
      </c>
      <c r="J360" s="14">
        <v>12.727273</v>
      </c>
      <c r="K360" s="27">
        <v>-1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1848</v>
      </c>
      <c r="B361" s="2">
        <v>38</v>
      </c>
      <c r="C361" s="27">
        <v>2.1229050279329607E-2</v>
      </c>
      <c r="D361" s="2">
        <v>32.121212121212103</v>
      </c>
      <c r="E361" s="2">
        <v>27</v>
      </c>
      <c r="F361" s="27">
        <v>1.4018691588785047E-2</v>
      </c>
      <c r="G361" s="14">
        <v>20.606060606060598</v>
      </c>
      <c r="H361" s="2">
        <v>23</v>
      </c>
      <c r="I361" s="27">
        <v>2.4312896405919663E-2</v>
      </c>
      <c r="J361" s="14">
        <v>21.818182</v>
      </c>
      <c r="K361" s="27">
        <v>-0.39473684210526316</v>
      </c>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1849</v>
      </c>
      <c r="B362" s="2">
        <v>13</v>
      </c>
      <c r="C362" s="27">
        <v>7.2625698324022348E-3</v>
      </c>
      <c r="D362" s="2">
        <v>12.7272727272727</v>
      </c>
      <c r="E362" s="2">
        <v>22</v>
      </c>
      <c r="F362" s="27">
        <v>1.142263759086189E-2</v>
      </c>
      <c r="G362" s="14">
        <v>16.969696969696901</v>
      </c>
      <c r="H362" s="2">
        <v>11</v>
      </c>
      <c r="I362" s="27">
        <v>1.1627906976744186E-2</v>
      </c>
      <c r="J362" s="14">
        <v>10.909091</v>
      </c>
      <c r="K362" s="27">
        <v>-0.15384615384615385</v>
      </c>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1789</v>
      </c>
      <c r="B363" s="2">
        <v>389</v>
      </c>
      <c r="C363" s="27">
        <v>0.21731843575418994</v>
      </c>
      <c r="D363" s="2">
        <v>85.454545454545396</v>
      </c>
      <c r="E363" s="2">
        <v>387</v>
      </c>
      <c r="F363" s="27">
        <v>0.20093457943925233</v>
      </c>
      <c r="G363" s="14">
        <v>69.696969696969703</v>
      </c>
      <c r="H363" s="2">
        <v>108</v>
      </c>
      <c r="I363" s="27">
        <v>0.11416490486257928</v>
      </c>
      <c r="J363" s="14">
        <v>46.060607900000001</v>
      </c>
      <c r="K363" s="27">
        <v>-0.72236503856041134</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1845</v>
      </c>
      <c r="B364" s="2">
        <v>358</v>
      </c>
      <c r="C364" s="27">
        <v>0.2</v>
      </c>
      <c r="D364" s="2">
        <v>93.3333333333333</v>
      </c>
      <c r="E364" s="2">
        <v>359</v>
      </c>
      <c r="F364" s="27">
        <v>0.18639667705088267</v>
      </c>
      <c r="G364" s="14">
        <v>70.303030303030297</v>
      </c>
      <c r="H364" s="2">
        <v>108</v>
      </c>
      <c r="I364" s="27">
        <v>0.11416490486257928</v>
      </c>
      <c r="J364" s="14">
        <v>46.060607900000001</v>
      </c>
      <c r="K364" s="27">
        <v>-0.6983240223463687</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1846</v>
      </c>
      <c r="B365" s="2">
        <v>67</v>
      </c>
      <c r="C365" s="27">
        <v>3.7430167597765365E-2</v>
      </c>
      <c r="D365" s="2">
        <v>44.2424242424242</v>
      </c>
      <c r="E365" s="2">
        <v>32</v>
      </c>
      <c r="F365" s="27">
        <v>1.6614745586708203E-2</v>
      </c>
      <c r="G365" s="14">
        <v>21.818181818181799</v>
      </c>
      <c r="H365" s="2">
        <v>0</v>
      </c>
      <c r="I365" s="27">
        <v>0</v>
      </c>
      <c r="J365" s="14">
        <v>12.727273</v>
      </c>
      <c r="K365" s="27">
        <v>-1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1847</v>
      </c>
      <c r="B366" s="2">
        <v>142</v>
      </c>
      <c r="C366" s="27">
        <v>7.9329608938547486E-2</v>
      </c>
      <c r="D366" s="2">
        <v>58.181818181818201</v>
      </c>
      <c r="E366" s="2">
        <v>151</v>
      </c>
      <c r="F366" s="27">
        <v>7.8400830737279339E-2</v>
      </c>
      <c r="G366" s="14">
        <v>47.878787878787797</v>
      </c>
      <c r="H366" s="2">
        <v>49</v>
      </c>
      <c r="I366" s="27">
        <v>5.1797040169133189E-2</v>
      </c>
      <c r="J366" s="14">
        <v>36.363636</v>
      </c>
      <c r="K366" s="27">
        <v>-0.65492957746478875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1848</v>
      </c>
      <c r="B367" s="2">
        <v>149</v>
      </c>
      <c r="C367" s="27">
        <v>8.3240223463687146E-2</v>
      </c>
      <c r="D367" s="2">
        <v>58.787878787878803</v>
      </c>
      <c r="E367" s="2">
        <v>176</v>
      </c>
      <c r="F367" s="27">
        <v>9.138110072689512E-2</v>
      </c>
      <c r="G367" s="14">
        <v>54.545454545454497</v>
      </c>
      <c r="H367" s="2">
        <v>59</v>
      </c>
      <c r="I367" s="27">
        <v>6.2367864693446087E-2</v>
      </c>
      <c r="J367" s="14">
        <v>34.5454559</v>
      </c>
      <c r="K367" s="27">
        <v>-0.60402684563758391</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1849</v>
      </c>
      <c r="B368" s="2">
        <v>31</v>
      </c>
      <c r="C368" s="27">
        <v>1.7318435754189943E-2</v>
      </c>
      <c r="D368" s="2">
        <v>29.696969696969699</v>
      </c>
      <c r="E368" s="2">
        <v>28</v>
      </c>
      <c r="F368" s="27">
        <v>1.4537902388369679E-2</v>
      </c>
      <c r="G368" s="14">
        <v>18.7878787878787</v>
      </c>
      <c r="H368" s="2">
        <v>0</v>
      </c>
      <c r="I368" s="27">
        <v>0</v>
      </c>
      <c r="J368" s="14">
        <v>12.727273</v>
      </c>
      <c r="K368" s="27">
        <v>-1</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1838</v>
      </c>
      <c r="B369" s="2">
        <v>1003</v>
      </c>
      <c r="C369" s="27">
        <v>0.5603351955307263</v>
      </c>
      <c r="D369" s="2">
        <v>110.30303030303</v>
      </c>
      <c r="E369" s="2">
        <v>1157</v>
      </c>
      <c r="F369" s="27">
        <v>0.60072689511941846</v>
      </c>
      <c r="G369" s="14">
        <v>110.30303030303</v>
      </c>
      <c r="H369" s="2">
        <v>693</v>
      </c>
      <c r="I369" s="27">
        <v>0.73255813953488369</v>
      </c>
      <c r="J369" s="14">
        <v>118.78788</v>
      </c>
      <c r="K369" s="27">
        <v>-0.30907278165503488</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1786</v>
      </c>
      <c r="B370" s="2">
        <v>630</v>
      </c>
      <c r="C370" s="27">
        <v>0.35195530726256985</v>
      </c>
      <c r="D370" s="2">
        <v>93.3333333333333</v>
      </c>
      <c r="E370" s="2">
        <v>776</v>
      </c>
      <c r="F370" s="27">
        <v>0.40290758047767394</v>
      </c>
      <c r="G370" s="14">
        <v>96.363636363636402</v>
      </c>
      <c r="H370" s="2">
        <v>529</v>
      </c>
      <c r="I370" s="27">
        <v>0.55919661733615222</v>
      </c>
      <c r="J370" s="14">
        <v>100</v>
      </c>
      <c r="K370" s="27">
        <v>-0.16031746031746033</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1840</v>
      </c>
      <c r="B371" s="2">
        <v>413</v>
      </c>
      <c r="C371" s="27">
        <v>0.23072625698324023</v>
      </c>
      <c r="D371" s="2">
        <v>78.787878787878796</v>
      </c>
      <c r="E371" s="2">
        <v>418</v>
      </c>
      <c r="F371" s="27">
        <v>0.21703011422637591</v>
      </c>
      <c r="G371" s="14">
        <v>75.757575757575694</v>
      </c>
      <c r="H371" s="2">
        <v>395</v>
      </c>
      <c r="I371" s="27">
        <v>0.41754756871035942</v>
      </c>
      <c r="J371" s="14">
        <v>88.484849999999994</v>
      </c>
      <c r="K371" s="27">
        <v>-4.3583535108958835E-2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1841</v>
      </c>
      <c r="B372" s="2">
        <v>129</v>
      </c>
      <c r="C372" s="27">
        <v>7.2067039106145245E-2</v>
      </c>
      <c r="D372" s="2">
        <v>53.3333333333333</v>
      </c>
      <c r="E372" s="2">
        <v>22</v>
      </c>
      <c r="F372" s="27">
        <v>1.142263759086189E-2</v>
      </c>
      <c r="G372" s="14">
        <v>11.5151515151515</v>
      </c>
      <c r="H372" s="2">
        <v>47</v>
      </c>
      <c r="I372" s="27">
        <v>4.9682875264270614E-2</v>
      </c>
      <c r="J372" s="14">
        <v>30.909089999999999</v>
      </c>
      <c r="K372" s="27">
        <v>-0.63565891472868219</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1842</v>
      </c>
      <c r="B373" s="2">
        <v>129</v>
      </c>
      <c r="C373" s="27">
        <v>7.2067039106145245E-2</v>
      </c>
      <c r="D373" s="2">
        <v>38.787878787878697</v>
      </c>
      <c r="E373" s="2">
        <v>139</v>
      </c>
      <c r="F373" s="27">
        <v>7.2170301142263762E-2</v>
      </c>
      <c r="G373" s="14">
        <v>42.424242424242401</v>
      </c>
      <c r="H373" s="2">
        <v>135</v>
      </c>
      <c r="I373" s="27">
        <v>0.14270613107822411</v>
      </c>
      <c r="J373" s="14">
        <v>66.666664100000006</v>
      </c>
      <c r="K373" s="27">
        <v>4.6511627906976744E-2</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1843</v>
      </c>
      <c r="B374" s="2">
        <v>155</v>
      </c>
      <c r="C374" s="27">
        <v>8.6592178770949726E-2</v>
      </c>
      <c r="D374" s="2">
        <v>56.363636363636303</v>
      </c>
      <c r="E374" s="2">
        <v>257</v>
      </c>
      <c r="F374" s="27">
        <v>0.13343717549325027</v>
      </c>
      <c r="G374" s="14">
        <v>64.242424242424207</v>
      </c>
      <c r="H374" s="2">
        <v>213</v>
      </c>
      <c r="I374" s="27">
        <v>0.22515856236786469</v>
      </c>
      <c r="J374" s="14">
        <v>46.6666679</v>
      </c>
      <c r="K374" s="27">
        <v>0.37419354838709679</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1844</v>
      </c>
      <c r="B375" s="2">
        <v>217</v>
      </c>
      <c r="C375" s="27">
        <v>0.12122905027932961</v>
      </c>
      <c r="D375" s="2">
        <v>55.151515151515099</v>
      </c>
      <c r="E375" s="2">
        <v>358</v>
      </c>
      <c r="F375" s="27">
        <v>0.18587746625129803</v>
      </c>
      <c r="G375" s="14">
        <v>76.363636363636303</v>
      </c>
      <c r="H375" s="2">
        <v>134</v>
      </c>
      <c r="I375" s="27">
        <v>0.14164904862579281</v>
      </c>
      <c r="J375" s="14">
        <v>50.9090919</v>
      </c>
      <c r="K375" s="27">
        <v>-0.38248847926267282</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1787</v>
      </c>
      <c r="B376" s="2">
        <v>373</v>
      </c>
      <c r="C376" s="27">
        <v>0.20837988826815643</v>
      </c>
      <c r="D376" s="2">
        <v>80</v>
      </c>
      <c r="E376" s="2">
        <v>381</v>
      </c>
      <c r="F376" s="27">
        <v>0.19781931464174454</v>
      </c>
      <c r="G376" s="14">
        <v>59.393939393939398</v>
      </c>
      <c r="H376" s="2">
        <v>164</v>
      </c>
      <c r="I376" s="27">
        <v>0.17336152219873149</v>
      </c>
      <c r="J376" s="14">
        <v>58.181820000000002</v>
      </c>
      <c r="K376" s="27">
        <v>-0.56032171581769441</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1788</v>
      </c>
      <c r="B377" s="2">
        <v>172</v>
      </c>
      <c r="C377" s="27">
        <v>9.6089385474860331E-2</v>
      </c>
      <c r="D377" s="2">
        <v>55.151515151515099</v>
      </c>
      <c r="E377" s="2">
        <v>141</v>
      </c>
      <c r="F377" s="27">
        <v>7.3208722741433016E-2</v>
      </c>
      <c r="G377" s="14">
        <v>47.272727272727202</v>
      </c>
      <c r="H377" s="2">
        <v>37</v>
      </c>
      <c r="I377" s="27">
        <v>3.9112050739957716E-2</v>
      </c>
      <c r="J377" s="14">
        <v>24.242424</v>
      </c>
      <c r="K377" s="27">
        <v>-0.78488372093023251</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1845</v>
      </c>
      <c r="B378" s="2">
        <v>121</v>
      </c>
      <c r="C378" s="27">
        <v>6.759776536312849E-2</v>
      </c>
      <c r="D378" s="2">
        <v>45.454545454545404</v>
      </c>
      <c r="E378" s="2">
        <v>105</v>
      </c>
      <c r="F378" s="27">
        <v>5.4517133956386292E-2</v>
      </c>
      <c r="G378" s="14">
        <v>44.2424242424242</v>
      </c>
      <c r="H378" s="2">
        <v>0</v>
      </c>
      <c r="I378" s="27">
        <v>0</v>
      </c>
      <c r="J378" s="14">
        <v>12.727273</v>
      </c>
      <c r="K378" s="27">
        <v>-1</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1846</v>
      </c>
      <c r="B379" s="2">
        <v>0</v>
      </c>
      <c r="C379" s="27">
        <v>0</v>
      </c>
      <c r="D379" s="2">
        <v>80</v>
      </c>
      <c r="E379" s="2">
        <v>63</v>
      </c>
      <c r="F379" s="27">
        <v>3.2710280373831772E-2</v>
      </c>
      <c r="G379" s="14">
        <v>36.363636363636303</v>
      </c>
      <c r="H379" s="2">
        <v>0</v>
      </c>
      <c r="I379" s="27">
        <v>0</v>
      </c>
      <c r="J379" s="14">
        <v>12.727273</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1847</v>
      </c>
      <c r="B380" s="2">
        <v>24</v>
      </c>
      <c r="C380" s="27">
        <v>1.3407821229050279E-2</v>
      </c>
      <c r="D380" s="2">
        <v>17.5757575757575</v>
      </c>
      <c r="E380" s="2">
        <v>42</v>
      </c>
      <c r="F380" s="27">
        <v>2.1806853582554516E-2</v>
      </c>
      <c r="G380" s="14">
        <v>27.272727272727199</v>
      </c>
      <c r="H380" s="2">
        <v>0</v>
      </c>
      <c r="I380" s="27">
        <v>0</v>
      </c>
      <c r="J380" s="14">
        <v>12.727273</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1848</v>
      </c>
      <c r="B381" s="2">
        <v>97</v>
      </c>
      <c r="C381" s="27">
        <v>5.4189944134078211E-2</v>
      </c>
      <c r="D381" s="2">
        <v>42.424242424242401</v>
      </c>
      <c r="E381" s="2">
        <v>0</v>
      </c>
      <c r="F381" s="27">
        <v>0</v>
      </c>
      <c r="G381" s="14">
        <v>11.5151515151515</v>
      </c>
      <c r="H381" s="2">
        <v>0</v>
      </c>
      <c r="I381" s="27">
        <v>0</v>
      </c>
      <c r="J381" s="14">
        <v>12.727273</v>
      </c>
      <c r="K381" s="27">
        <v>-1</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1849</v>
      </c>
      <c r="B382" s="2">
        <v>51</v>
      </c>
      <c r="C382" s="27">
        <v>2.8491620111731845E-2</v>
      </c>
      <c r="D382" s="2">
        <v>30.909090909090899</v>
      </c>
      <c r="E382" s="2">
        <v>36</v>
      </c>
      <c r="F382" s="27">
        <v>1.8691588785046728E-2</v>
      </c>
      <c r="G382" s="14">
        <v>23.030303030302999</v>
      </c>
      <c r="H382" s="2">
        <v>37</v>
      </c>
      <c r="I382" s="27">
        <v>3.9112050739957716E-2</v>
      </c>
      <c r="J382" s="14">
        <v>24.242424</v>
      </c>
      <c r="K382" s="27">
        <v>-0.27450980392156865</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1789</v>
      </c>
      <c r="B383" s="2">
        <v>201</v>
      </c>
      <c r="C383" s="27">
        <v>0.1122905027932961</v>
      </c>
      <c r="D383" s="2">
        <v>60</v>
      </c>
      <c r="E383" s="2">
        <v>240</v>
      </c>
      <c r="F383" s="27">
        <v>0.12461059190031153</v>
      </c>
      <c r="G383" s="14">
        <v>53.3333333333333</v>
      </c>
      <c r="H383" s="2">
        <v>127</v>
      </c>
      <c r="I383" s="27">
        <v>0.13424947145877378</v>
      </c>
      <c r="J383" s="14">
        <v>50.303031900000001</v>
      </c>
      <c r="K383" s="27">
        <v>-0.36815920398009949</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1845</v>
      </c>
      <c r="B384" s="2">
        <v>116</v>
      </c>
      <c r="C384" s="27">
        <v>6.4804469273743018E-2</v>
      </c>
      <c r="D384" s="2">
        <v>46.6666666666666</v>
      </c>
      <c r="E384" s="2">
        <v>78</v>
      </c>
      <c r="F384" s="27">
        <v>4.0498442367601244E-2</v>
      </c>
      <c r="G384" s="14">
        <v>34.545454545454497</v>
      </c>
      <c r="H384" s="2">
        <v>39</v>
      </c>
      <c r="I384" s="27">
        <v>4.1226215644820298E-2</v>
      </c>
      <c r="J384" s="14">
        <v>24.848483999999999</v>
      </c>
      <c r="K384" s="27">
        <v>-0.66379310344827591</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1846</v>
      </c>
      <c r="B385" s="2">
        <v>0</v>
      </c>
      <c r="C385" s="27">
        <v>0</v>
      </c>
      <c r="D385" s="2">
        <v>80</v>
      </c>
      <c r="E385" s="2">
        <v>0</v>
      </c>
      <c r="F385" s="27">
        <v>0</v>
      </c>
      <c r="G385" s="14">
        <v>11.5151515151515</v>
      </c>
      <c r="H385" s="2">
        <v>0</v>
      </c>
      <c r="I385" s="27">
        <v>0</v>
      </c>
      <c r="J385" s="14">
        <v>12.727273</v>
      </c>
      <c r="K385" s="27"/>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1847</v>
      </c>
      <c r="B386" s="2">
        <v>60</v>
      </c>
      <c r="C386" s="27">
        <v>3.3519553072625698E-2</v>
      </c>
      <c r="D386" s="2">
        <v>33.939393939393902</v>
      </c>
      <c r="E386" s="2">
        <v>8</v>
      </c>
      <c r="F386" s="27">
        <v>4.1536863966770508E-3</v>
      </c>
      <c r="G386" s="14">
        <v>7.8787878787878798</v>
      </c>
      <c r="H386" s="2">
        <v>0</v>
      </c>
      <c r="I386" s="27">
        <v>0</v>
      </c>
      <c r="J386" s="14">
        <v>12.727273</v>
      </c>
      <c r="K386" s="27">
        <v>-1</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1848</v>
      </c>
      <c r="B387" s="2">
        <v>56</v>
      </c>
      <c r="C387" s="27">
        <v>3.128491620111732E-2</v>
      </c>
      <c r="D387" s="2">
        <v>32.121212121212103</v>
      </c>
      <c r="E387" s="2">
        <v>70</v>
      </c>
      <c r="F387" s="27">
        <v>3.6344755970924195E-2</v>
      </c>
      <c r="G387" s="14">
        <v>33.3333333333333</v>
      </c>
      <c r="H387" s="2">
        <v>39</v>
      </c>
      <c r="I387" s="27">
        <v>4.1226215644820298E-2</v>
      </c>
      <c r="J387" s="14">
        <v>24.848483999999999</v>
      </c>
      <c r="K387" s="27">
        <v>-0.30357142857142855</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1849</v>
      </c>
      <c r="B388" s="2">
        <v>85</v>
      </c>
      <c r="C388" s="27">
        <v>4.7486033519553071E-2</v>
      </c>
      <c r="D388" s="2">
        <v>36.363636363636303</v>
      </c>
      <c r="E388" s="2">
        <v>162</v>
      </c>
      <c r="F388" s="27">
        <v>8.4112149532710276E-2</v>
      </c>
      <c r="G388" s="14">
        <v>43.030303030303003</v>
      </c>
      <c r="H388" s="2">
        <v>88</v>
      </c>
      <c r="I388" s="27">
        <v>9.3023255813953487E-2</v>
      </c>
      <c r="J388" s="14">
        <v>42.4242439</v>
      </c>
      <c r="K388" s="27">
        <v>3.5294117647058823E-2</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row>
    <row r="390" spans="1:31" x14ac:dyDescent="0.3">
      <c r="A390" s="201" t="s">
        <v>1851</v>
      </c>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row>
    <row r="391" spans="1:31" x14ac:dyDescent="0.3">
      <c r="B391" s="199" t="s">
        <v>1724</v>
      </c>
      <c r="C391" s="199"/>
      <c r="D391" s="199" t="s">
        <v>1725</v>
      </c>
      <c r="E391" s="199" t="s">
        <v>1724</v>
      </c>
      <c r="F391" s="199"/>
      <c r="G391" s="199" t="s">
        <v>1725</v>
      </c>
      <c r="H391" s="199" t="s">
        <v>1724</v>
      </c>
      <c r="I391" s="199"/>
      <c r="J391" s="199" t="s">
        <v>1725</v>
      </c>
      <c r="K391" t="s">
        <v>190</v>
      </c>
      <c r="L391" s="199" t="s">
        <v>1724</v>
      </c>
      <c r="M391" s="199"/>
      <c r="N391" s="199" t="s">
        <v>1725</v>
      </c>
      <c r="O391" s="199" t="s">
        <v>1724</v>
      </c>
      <c r="P391" s="199"/>
      <c r="Q391" s="199" t="s">
        <v>1725</v>
      </c>
      <c r="R391" s="199" t="s">
        <v>1724</v>
      </c>
      <c r="S391" s="199"/>
      <c r="T391" s="199" t="s">
        <v>1725</v>
      </c>
      <c r="U391" t="s">
        <v>190</v>
      </c>
      <c r="V391" s="199" t="s">
        <v>1724</v>
      </c>
      <c r="W391" s="199"/>
      <c r="X391" s="199" t="s">
        <v>1725</v>
      </c>
      <c r="Y391" s="199" t="s">
        <v>1724</v>
      </c>
      <c r="Z391" s="199"/>
      <c r="AA391" s="199" t="s">
        <v>1725</v>
      </c>
      <c r="AB391" s="199" t="s">
        <v>1724</v>
      </c>
      <c r="AC391" s="199"/>
      <c r="AD391" s="199" t="s">
        <v>1725</v>
      </c>
      <c r="AE391" t="s">
        <v>190</v>
      </c>
    </row>
    <row r="392" spans="1:31" x14ac:dyDescent="0.3">
      <c r="A392" t="s">
        <v>192</v>
      </c>
      <c r="B392" s="2">
        <v>13</v>
      </c>
      <c r="C392" s="27" t="s">
        <v>190</v>
      </c>
      <c r="D392" s="2">
        <v>12.1212121212121</v>
      </c>
      <c r="E392" s="2">
        <v>29</v>
      </c>
      <c r="F392" s="27" t="s">
        <v>190</v>
      </c>
      <c r="G392" s="14">
        <v>15.151515151515101</v>
      </c>
      <c r="H392" s="2">
        <v>0</v>
      </c>
      <c r="I392" s="27" t="s">
        <v>190</v>
      </c>
      <c r="J392" s="14">
        <v>12.727273</v>
      </c>
      <c r="K392" s="27">
        <v>-1</v>
      </c>
      <c r="L392" s="2">
        <v>9651</v>
      </c>
      <c r="M392" s="27" t="s">
        <v>190</v>
      </c>
      <c r="N392" s="2">
        <v>295</v>
      </c>
      <c r="O392" s="2">
        <v>10970</v>
      </c>
      <c r="P392" s="27" t="s">
        <v>190</v>
      </c>
      <c r="Q392" s="14">
        <v>281</v>
      </c>
      <c r="R392" s="2">
        <v>10131</v>
      </c>
      <c r="S392" s="27" t="s">
        <v>190</v>
      </c>
      <c r="T392" s="14">
        <v>398.79</v>
      </c>
      <c r="U392" s="27">
        <v>0.05</v>
      </c>
      <c r="V392" s="2">
        <v>503157</v>
      </c>
      <c r="W392" s="27" t="s">
        <v>190</v>
      </c>
      <c r="X392" s="2">
        <v>2082</v>
      </c>
      <c r="Y392" s="2">
        <v>491993</v>
      </c>
      <c r="Z392" s="27" t="s">
        <v>190</v>
      </c>
      <c r="AA392" s="14">
        <v>2212</v>
      </c>
      <c r="AB392" s="2">
        <v>475357</v>
      </c>
      <c r="AC392" s="27" t="s">
        <v>190</v>
      </c>
      <c r="AD392" s="14">
        <v>2356.36</v>
      </c>
      <c r="AE392" s="27">
        <v>-5.5E-2</v>
      </c>
    </row>
    <row r="393" spans="1:31" x14ac:dyDescent="0.3">
      <c r="A393" t="s">
        <v>1822</v>
      </c>
      <c r="B393" s="2">
        <v>0</v>
      </c>
      <c r="C393" s="27">
        <v>0</v>
      </c>
      <c r="D393" s="2">
        <v>80</v>
      </c>
      <c r="E393" s="2">
        <v>29</v>
      </c>
      <c r="F393" s="27">
        <v>1</v>
      </c>
      <c r="G393" s="14">
        <v>15.151515151515101</v>
      </c>
      <c r="H393" s="2">
        <v>0</v>
      </c>
      <c r="I393" s="27"/>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1786</v>
      </c>
      <c r="B394" s="2">
        <v>0</v>
      </c>
      <c r="C394" s="27">
        <v>0</v>
      </c>
      <c r="D394" s="2">
        <v>80</v>
      </c>
      <c r="E394" s="2">
        <v>0</v>
      </c>
      <c r="F394" s="27">
        <v>0</v>
      </c>
      <c r="G394" s="14">
        <v>11.5151515151515</v>
      </c>
      <c r="H394" s="2">
        <v>0</v>
      </c>
      <c r="I394" s="27"/>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1840</v>
      </c>
      <c r="B395" s="2">
        <v>0</v>
      </c>
      <c r="C395" s="27">
        <v>0</v>
      </c>
      <c r="D395" s="2">
        <v>80</v>
      </c>
      <c r="E395" s="2">
        <v>0</v>
      </c>
      <c r="F395" s="27">
        <v>0</v>
      </c>
      <c r="G395" s="14">
        <v>11.5151515151515</v>
      </c>
      <c r="H395" s="2">
        <v>0</v>
      </c>
      <c r="I395" s="27"/>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1841</v>
      </c>
      <c r="B396" s="2">
        <v>0</v>
      </c>
      <c r="C396" s="27">
        <v>0</v>
      </c>
      <c r="D396" s="2">
        <v>80</v>
      </c>
      <c r="E396" s="2">
        <v>0</v>
      </c>
      <c r="F396" s="27">
        <v>0</v>
      </c>
      <c r="G396" s="14">
        <v>11.5151515151515</v>
      </c>
      <c r="H396" s="2">
        <v>0</v>
      </c>
      <c r="I396" s="27"/>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1842</v>
      </c>
      <c r="B397" s="2">
        <v>0</v>
      </c>
      <c r="C397" s="27">
        <v>0</v>
      </c>
      <c r="D397" s="2">
        <v>80</v>
      </c>
      <c r="E397" s="2">
        <v>0</v>
      </c>
      <c r="F397" s="27">
        <v>0</v>
      </c>
      <c r="G397" s="14">
        <v>11.5151515151515</v>
      </c>
      <c r="H397" s="2">
        <v>0</v>
      </c>
      <c r="I397" s="27"/>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1843</v>
      </c>
      <c r="B398" s="2">
        <v>0</v>
      </c>
      <c r="C398" s="27">
        <v>0</v>
      </c>
      <c r="D398" s="2">
        <v>80</v>
      </c>
      <c r="E398" s="2">
        <v>0</v>
      </c>
      <c r="F398" s="27">
        <v>0</v>
      </c>
      <c r="G398" s="14">
        <v>11.5151515151515</v>
      </c>
      <c r="H398" s="2">
        <v>0</v>
      </c>
      <c r="I398" s="27"/>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1844</v>
      </c>
      <c r="B399" s="2">
        <v>0</v>
      </c>
      <c r="C399" s="27">
        <v>0</v>
      </c>
      <c r="D399" s="2">
        <v>80</v>
      </c>
      <c r="E399" s="2">
        <v>0</v>
      </c>
      <c r="F399" s="27">
        <v>0</v>
      </c>
      <c r="G399" s="14">
        <v>11.5151515151515</v>
      </c>
      <c r="H399" s="2">
        <v>0</v>
      </c>
      <c r="I399" s="27"/>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1787</v>
      </c>
      <c r="B400" s="2">
        <v>0</v>
      </c>
      <c r="C400" s="27">
        <v>0</v>
      </c>
      <c r="D400" s="2">
        <v>80</v>
      </c>
      <c r="E400" s="2">
        <v>29</v>
      </c>
      <c r="F400" s="27">
        <v>1</v>
      </c>
      <c r="G400" s="14">
        <v>15.151515151515101</v>
      </c>
      <c r="H400" s="2">
        <v>0</v>
      </c>
      <c r="I400" s="27"/>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1788</v>
      </c>
      <c r="B401" s="2">
        <v>0</v>
      </c>
      <c r="C401" s="27">
        <v>0</v>
      </c>
      <c r="D401" s="2">
        <v>80</v>
      </c>
      <c r="E401" s="2">
        <v>0</v>
      </c>
      <c r="F401" s="27">
        <v>0</v>
      </c>
      <c r="G401" s="14">
        <v>11.5151515151515</v>
      </c>
      <c r="H401" s="2">
        <v>0</v>
      </c>
      <c r="I401" s="27"/>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1845</v>
      </c>
      <c r="B402" s="2">
        <v>0</v>
      </c>
      <c r="C402" s="27">
        <v>0</v>
      </c>
      <c r="D402" s="2">
        <v>80</v>
      </c>
      <c r="E402" s="2">
        <v>0</v>
      </c>
      <c r="F402" s="27">
        <v>0</v>
      </c>
      <c r="G402" s="14">
        <v>11.5151515151515</v>
      </c>
      <c r="H402" s="2">
        <v>0</v>
      </c>
      <c r="I402" s="27"/>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1846</v>
      </c>
      <c r="B403" s="2">
        <v>0</v>
      </c>
      <c r="C403" s="27">
        <v>0</v>
      </c>
      <c r="D403" s="2">
        <v>80</v>
      </c>
      <c r="E403" s="2">
        <v>0</v>
      </c>
      <c r="F403" s="27">
        <v>0</v>
      </c>
      <c r="G403" s="14">
        <v>11.5151515151515</v>
      </c>
      <c r="H403" s="2">
        <v>0</v>
      </c>
      <c r="I403" s="27"/>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1847</v>
      </c>
      <c r="B404" s="2">
        <v>0</v>
      </c>
      <c r="C404" s="27">
        <v>0</v>
      </c>
      <c r="D404" s="2">
        <v>80</v>
      </c>
      <c r="E404" s="2">
        <v>0</v>
      </c>
      <c r="F404" s="27">
        <v>0</v>
      </c>
      <c r="G404" s="14">
        <v>11.5151515151515</v>
      </c>
      <c r="H404" s="2">
        <v>0</v>
      </c>
      <c r="I404" s="27"/>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1848</v>
      </c>
      <c r="B405" s="2">
        <v>0</v>
      </c>
      <c r="C405" s="27">
        <v>0</v>
      </c>
      <c r="D405" s="2">
        <v>80</v>
      </c>
      <c r="E405" s="2">
        <v>0</v>
      </c>
      <c r="F405" s="27">
        <v>0</v>
      </c>
      <c r="G405" s="14">
        <v>11.5151515151515</v>
      </c>
      <c r="H405" s="2">
        <v>0</v>
      </c>
      <c r="I405" s="27"/>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1849</v>
      </c>
      <c r="B406" s="2">
        <v>0</v>
      </c>
      <c r="C406" s="27">
        <v>0</v>
      </c>
      <c r="D406" s="2">
        <v>80</v>
      </c>
      <c r="E406" s="2">
        <v>0</v>
      </c>
      <c r="F406" s="27">
        <v>0</v>
      </c>
      <c r="G406" s="14">
        <v>11.5151515151515</v>
      </c>
      <c r="H406" s="2">
        <v>0</v>
      </c>
      <c r="I406" s="27"/>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1789</v>
      </c>
      <c r="B407" s="2">
        <v>0</v>
      </c>
      <c r="C407" s="27">
        <v>0</v>
      </c>
      <c r="D407" s="2">
        <v>80</v>
      </c>
      <c r="E407" s="2">
        <v>29</v>
      </c>
      <c r="F407" s="27">
        <v>1</v>
      </c>
      <c r="G407" s="14">
        <v>15.151515151515101</v>
      </c>
      <c r="H407" s="2">
        <v>0</v>
      </c>
      <c r="I407" s="27"/>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1845</v>
      </c>
      <c r="B408" s="2">
        <v>0</v>
      </c>
      <c r="C408" s="27">
        <v>0</v>
      </c>
      <c r="D408" s="2">
        <v>80</v>
      </c>
      <c r="E408" s="2">
        <v>29</v>
      </c>
      <c r="F408" s="27">
        <v>1</v>
      </c>
      <c r="G408" s="14">
        <v>15.151515151515101</v>
      </c>
      <c r="H408" s="2">
        <v>0</v>
      </c>
      <c r="I408" s="27"/>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1846</v>
      </c>
      <c r="B409" s="2">
        <v>0</v>
      </c>
      <c r="C409" s="27">
        <v>0</v>
      </c>
      <c r="D409" s="2">
        <v>80</v>
      </c>
      <c r="E409" s="2">
        <v>13</v>
      </c>
      <c r="F409" s="27">
        <v>0.44827586206896552</v>
      </c>
      <c r="G409" s="14">
        <v>11.5151515151515</v>
      </c>
      <c r="H409" s="2">
        <v>0</v>
      </c>
      <c r="I409" s="27"/>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1847</v>
      </c>
      <c r="B410" s="2">
        <v>0</v>
      </c>
      <c r="C410" s="27">
        <v>0</v>
      </c>
      <c r="D410" s="2">
        <v>80</v>
      </c>
      <c r="E410" s="2">
        <v>9</v>
      </c>
      <c r="F410" s="27">
        <v>0.31034482758620691</v>
      </c>
      <c r="G410" s="14">
        <v>7.8787878787878798</v>
      </c>
      <c r="H410" s="2">
        <v>0</v>
      </c>
      <c r="I410" s="27"/>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1848</v>
      </c>
      <c r="B411" s="2">
        <v>0</v>
      </c>
      <c r="C411" s="27">
        <v>0</v>
      </c>
      <c r="D411" s="2">
        <v>80</v>
      </c>
      <c r="E411" s="2">
        <v>7</v>
      </c>
      <c r="F411" s="27">
        <v>0.2413793103448276</v>
      </c>
      <c r="G411" s="14">
        <v>6.6666666666666599</v>
      </c>
      <c r="H411" s="2">
        <v>0</v>
      </c>
      <c r="I411" s="27"/>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1849</v>
      </c>
      <c r="B412" s="2">
        <v>0</v>
      </c>
      <c r="C412" s="27">
        <v>0</v>
      </c>
      <c r="D412" s="2">
        <v>80</v>
      </c>
      <c r="E412" s="2">
        <v>0</v>
      </c>
      <c r="F412" s="27">
        <v>0</v>
      </c>
      <c r="G412" s="14">
        <v>11.5151515151515</v>
      </c>
      <c r="H412" s="2">
        <v>0</v>
      </c>
      <c r="I412" s="27"/>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1838</v>
      </c>
      <c r="B413" s="2">
        <v>13</v>
      </c>
      <c r="C413" s="27">
        <v>1</v>
      </c>
      <c r="D413" s="2">
        <v>12.1212121212121</v>
      </c>
      <c r="E413" s="2">
        <v>0</v>
      </c>
      <c r="F413" s="27">
        <v>0</v>
      </c>
      <c r="G413" s="14">
        <v>11.5151515151515</v>
      </c>
      <c r="H413" s="2">
        <v>0</v>
      </c>
      <c r="I413" s="27"/>
      <c r="J413" s="14">
        <v>12.727273</v>
      </c>
      <c r="K413" s="27">
        <v>-1</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1786</v>
      </c>
      <c r="B414" s="2">
        <v>13</v>
      </c>
      <c r="C414" s="27">
        <v>1</v>
      </c>
      <c r="D414" s="2">
        <v>12.1212121212121</v>
      </c>
      <c r="E414" s="2">
        <v>0</v>
      </c>
      <c r="F414" s="27">
        <v>0</v>
      </c>
      <c r="G414" s="14">
        <v>11.5151515151515</v>
      </c>
      <c r="H414" s="2">
        <v>0</v>
      </c>
      <c r="I414" s="27"/>
      <c r="J414" s="14">
        <v>12.727273</v>
      </c>
      <c r="K414" s="27">
        <v>-1</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1840</v>
      </c>
      <c r="B415" s="2">
        <v>0</v>
      </c>
      <c r="C415" s="27">
        <v>0</v>
      </c>
      <c r="D415" s="2">
        <v>80</v>
      </c>
      <c r="E415" s="2">
        <v>0</v>
      </c>
      <c r="F415" s="27">
        <v>0</v>
      </c>
      <c r="G415" s="14">
        <v>11.5151515151515</v>
      </c>
      <c r="H415" s="2">
        <v>0</v>
      </c>
      <c r="I415" s="27"/>
      <c r="J415" s="14">
        <v>12.727273</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1841</v>
      </c>
      <c r="B416" s="2">
        <v>0</v>
      </c>
      <c r="C416" s="27">
        <v>0</v>
      </c>
      <c r="D416" s="2">
        <v>80</v>
      </c>
      <c r="E416" s="2">
        <v>0</v>
      </c>
      <c r="F416" s="27">
        <v>0</v>
      </c>
      <c r="G416" s="14">
        <v>11.5151515151515</v>
      </c>
      <c r="H416" s="2">
        <v>0</v>
      </c>
      <c r="I416" s="27"/>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1842</v>
      </c>
      <c r="B417" s="2">
        <v>0</v>
      </c>
      <c r="C417" s="27">
        <v>0</v>
      </c>
      <c r="D417" s="2">
        <v>80</v>
      </c>
      <c r="E417" s="2">
        <v>0</v>
      </c>
      <c r="F417" s="27">
        <v>0</v>
      </c>
      <c r="G417" s="14">
        <v>11.5151515151515</v>
      </c>
      <c r="H417" s="2">
        <v>0</v>
      </c>
      <c r="I417" s="27"/>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1843</v>
      </c>
      <c r="B418" s="2">
        <v>0</v>
      </c>
      <c r="C418" s="27">
        <v>0</v>
      </c>
      <c r="D418" s="2">
        <v>80</v>
      </c>
      <c r="E418" s="2">
        <v>0</v>
      </c>
      <c r="F418" s="27">
        <v>0</v>
      </c>
      <c r="G418" s="14">
        <v>11.5151515151515</v>
      </c>
      <c r="H418" s="2">
        <v>0</v>
      </c>
      <c r="I418" s="27"/>
      <c r="J418" s="14">
        <v>12.727273</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1844</v>
      </c>
      <c r="B419" s="2">
        <v>13</v>
      </c>
      <c r="C419" s="27">
        <v>1</v>
      </c>
      <c r="D419" s="2">
        <v>12.1212121212121</v>
      </c>
      <c r="E419" s="2">
        <v>0</v>
      </c>
      <c r="F419" s="27">
        <v>0</v>
      </c>
      <c r="G419" s="14">
        <v>11.5151515151515</v>
      </c>
      <c r="H419" s="2">
        <v>0</v>
      </c>
      <c r="I419" s="27"/>
      <c r="J419" s="14">
        <v>12.727273</v>
      </c>
      <c r="K419" s="27">
        <v>-1</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1787</v>
      </c>
      <c r="B420" s="2">
        <v>0</v>
      </c>
      <c r="C420" s="27">
        <v>0</v>
      </c>
      <c r="D420" s="2">
        <v>80</v>
      </c>
      <c r="E420" s="2">
        <v>0</v>
      </c>
      <c r="F420" s="27">
        <v>0</v>
      </c>
      <c r="G420" s="14">
        <v>11.5151515151515</v>
      </c>
      <c r="H420" s="2">
        <v>0</v>
      </c>
      <c r="I420" s="27"/>
      <c r="J420" s="14">
        <v>12.727273</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1788</v>
      </c>
      <c r="B421" s="2">
        <v>0</v>
      </c>
      <c r="C421" s="27">
        <v>0</v>
      </c>
      <c r="D421" s="2">
        <v>80</v>
      </c>
      <c r="E421" s="2">
        <v>0</v>
      </c>
      <c r="F421" s="27">
        <v>0</v>
      </c>
      <c r="G421" s="14">
        <v>11.5151515151515</v>
      </c>
      <c r="H421" s="2">
        <v>0</v>
      </c>
      <c r="I421" s="27"/>
      <c r="J421" s="14">
        <v>12.727273</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1845</v>
      </c>
      <c r="B422" s="2">
        <v>0</v>
      </c>
      <c r="C422" s="27">
        <v>0</v>
      </c>
      <c r="D422" s="2">
        <v>80</v>
      </c>
      <c r="E422" s="2">
        <v>0</v>
      </c>
      <c r="F422" s="27">
        <v>0</v>
      </c>
      <c r="G422" s="14">
        <v>11.5151515151515</v>
      </c>
      <c r="H422" s="2">
        <v>0</v>
      </c>
      <c r="I422" s="27"/>
      <c r="J422" s="14">
        <v>12.727273</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1846</v>
      </c>
      <c r="B423" s="2">
        <v>0</v>
      </c>
      <c r="C423" s="27">
        <v>0</v>
      </c>
      <c r="D423" s="2">
        <v>80</v>
      </c>
      <c r="E423" s="2">
        <v>0</v>
      </c>
      <c r="F423" s="27">
        <v>0</v>
      </c>
      <c r="G423" s="14">
        <v>11.5151515151515</v>
      </c>
      <c r="H423" s="2">
        <v>0</v>
      </c>
      <c r="I423" s="27"/>
      <c r="J423" s="14">
        <v>12.727273</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1847</v>
      </c>
      <c r="B424" s="2">
        <v>0</v>
      </c>
      <c r="C424" s="27">
        <v>0</v>
      </c>
      <c r="D424" s="2">
        <v>80</v>
      </c>
      <c r="E424" s="2">
        <v>0</v>
      </c>
      <c r="F424" s="27">
        <v>0</v>
      </c>
      <c r="G424" s="14">
        <v>11.5151515151515</v>
      </c>
      <c r="H424" s="2">
        <v>0</v>
      </c>
      <c r="I424" s="27"/>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1848</v>
      </c>
      <c r="B425" s="2">
        <v>0</v>
      </c>
      <c r="C425" s="27">
        <v>0</v>
      </c>
      <c r="D425" s="2">
        <v>80</v>
      </c>
      <c r="E425" s="2">
        <v>0</v>
      </c>
      <c r="F425" s="27">
        <v>0</v>
      </c>
      <c r="G425" s="14">
        <v>11.5151515151515</v>
      </c>
      <c r="H425" s="2">
        <v>0</v>
      </c>
      <c r="I425" s="27"/>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1849</v>
      </c>
      <c r="B426" s="2">
        <v>0</v>
      </c>
      <c r="C426" s="27">
        <v>0</v>
      </c>
      <c r="D426" s="2">
        <v>80</v>
      </c>
      <c r="E426" s="2">
        <v>0</v>
      </c>
      <c r="F426" s="27">
        <v>0</v>
      </c>
      <c r="G426" s="14">
        <v>11.5151515151515</v>
      </c>
      <c r="H426" s="2">
        <v>0</v>
      </c>
      <c r="I426" s="27"/>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1789</v>
      </c>
      <c r="B427" s="2">
        <v>0</v>
      </c>
      <c r="C427" s="27">
        <v>0</v>
      </c>
      <c r="D427" s="2">
        <v>80</v>
      </c>
      <c r="E427" s="2">
        <v>0</v>
      </c>
      <c r="F427" s="27">
        <v>0</v>
      </c>
      <c r="G427" s="14">
        <v>11.5151515151515</v>
      </c>
      <c r="H427" s="2">
        <v>0</v>
      </c>
      <c r="I427" s="27"/>
      <c r="J427" s="14">
        <v>12.727273</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1845</v>
      </c>
      <c r="B428" s="2">
        <v>0</v>
      </c>
      <c r="C428" s="27">
        <v>0</v>
      </c>
      <c r="D428" s="2">
        <v>80</v>
      </c>
      <c r="E428" s="2">
        <v>0</v>
      </c>
      <c r="F428" s="27">
        <v>0</v>
      </c>
      <c r="G428" s="14">
        <v>11.5151515151515</v>
      </c>
      <c r="H428" s="2">
        <v>0</v>
      </c>
      <c r="I428" s="27"/>
      <c r="J428" s="14">
        <v>12.727273</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1846</v>
      </c>
      <c r="B429" s="2">
        <v>0</v>
      </c>
      <c r="C429" s="27">
        <v>0</v>
      </c>
      <c r="D429" s="2">
        <v>80</v>
      </c>
      <c r="E429" s="2">
        <v>0</v>
      </c>
      <c r="F429" s="27">
        <v>0</v>
      </c>
      <c r="G429" s="14">
        <v>11.5151515151515</v>
      </c>
      <c r="H429" s="2">
        <v>0</v>
      </c>
      <c r="I429" s="27"/>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1847</v>
      </c>
      <c r="B430" s="2">
        <v>0</v>
      </c>
      <c r="C430" s="27">
        <v>0</v>
      </c>
      <c r="D430" s="2">
        <v>80</v>
      </c>
      <c r="E430" s="2">
        <v>0</v>
      </c>
      <c r="F430" s="27">
        <v>0</v>
      </c>
      <c r="G430" s="14">
        <v>11.5151515151515</v>
      </c>
      <c r="H430" s="2">
        <v>0</v>
      </c>
      <c r="I430" s="27"/>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1848</v>
      </c>
      <c r="B431" s="2">
        <v>0</v>
      </c>
      <c r="C431" s="27">
        <v>0</v>
      </c>
      <c r="D431" s="2">
        <v>80</v>
      </c>
      <c r="E431" s="2">
        <v>0</v>
      </c>
      <c r="F431" s="27">
        <v>0</v>
      </c>
      <c r="G431" s="14">
        <v>11.5151515151515</v>
      </c>
      <c r="H431" s="2">
        <v>0</v>
      </c>
      <c r="I431" s="27"/>
      <c r="J431" s="14">
        <v>12.727273</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1849</v>
      </c>
      <c r="B432" s="2">
        <v>0</v>
      </c>
      <c r="C432" s="27">
        <v>0</v>
      </c>
      <c r="D432" s="2">
        <v>80</v>
      </c>
      <c r="E432" s="2">
        <v>0</v>
      </c>
      <c r="F432" s="27">
        <v>0</v>
      </c>
      <c r="G432" s="14">
        <v>11.5151515151515</v>
      </c>
      <c r="H432" s="2">
        <v>0</v>
      </c>
      <c r="I432" s="27"/>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row>
    <row r="434" spans="1:31" x14ac:dyDescent="0.3">
      <c r="A434" s="201" t="s">
        <v>1852</v>
      </c>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row>
    <row r="435" spans="1:31" x14ac:dyDescent="0.3">
      <c r="B435" s="199" t="s">
        <v>1724</v>
      </c>
      <c r="C435" s="199"/>
      <c r="D435" s="199" t="s">
        <v>1725</v>
      </c>
      <c r="E435" s="199" t="s">
        <v>1724</v>
      </c>
      <c r="F435" s="199"/>
      <c r="G435" s="199" t="s">
        <v>1725</v>
      </c>
      <c r="H435" s="199" t="s">
        <v>1724</v>
      </c>
      <c r="I435" s="199"/>
      <c r="J435" s="199" t="s">
        <v>1725</v>
      </c>
      <c r="K435" t="s">
        <v>190</v>
      </c>
      <c r="L435" s="199" t="s">
        <v>1724</v>
      </c>
      <c r="M435" s="199"/>
      <c r="N435" s="199" t="s">
        <v>1725</v>
      </c>
      <c r="O435" s="199" t="s">
        <v>1724</v>
      </c>
      <c r="P435" s="199"/>
      <c r="Q435" s="199" t="s">
        <v>1725</v>
      </c>
      <c r="R435" s="199" t="s">
        <v>1724</v>
      </c>
      <c r="S435" s="199"/>
      <c r="T435" s="199" t="s">
        <v>1725</v>
      </c>
      <c r="U435" t="s">
        <v>190</v>
      </c>
      <c r="V435" s="199" t="s">
        <v>1724</v>
      </c>
      <c r="W435" s="199"/>
      <c r="X435" s="199" t="s">
        <v>1725</v>
      </c>
      <c r="Y435" s="199" t="s">
        <v>1724</v>
      </c>
      <c r="Z435" s="199"/>
      <c r="AA435" s="199" t="s">
        <v>1725</v>
      </c>
      <c r="AB435" s="199" t="s">
        <v>1724</v>
      </c>
      <c r="AC435" s="199"/>
      <c r="AD435" s="199" t="s">
        <v>1725</v>
      </c>
      <c r="AE435" t="s">
        <v>190</v>
      </c>
    </row>
    <row r="436" spans="1:31" x14ac:dyDescent="0.3">
      <c r="A436" t="s">
        <v>192</v>
      </c>
      <c r="B436" s="2">
        <v>77</v>
      </c>
      <c r="C436" s="27" t="s">
        <v>190</v>
      </c>
      <c r="D436" s="2">
        <v>30.909090909090899</v>
      </c>
      <c r="E436" s="2">
        <v>0</v>
      </c>
      <c r="F436" s="27" t="s">
        <v>190</v>
      </c>
      <c r="G436" s="14">
        <v>11.5151515151515</v>
      </c>
      <c r="H436" s="2">
        <v>0</v>
      </c>
      <c r="I436" s="27" t="s">
        <v>190</v>
      </c>
      <c r="J436" s="14">
        <v>12.727273</v>
      </c>
      <c r="K436" s="27">
        <v>-1</v>
      </c>
      <c r="L436" s="2">
        <v>1999</v>
      </c>
      <c r="M436" s="27" t="s">
        <v>190</v>
      </c>
      <c r="N436" s="2">
        <v>176</v>
      </c>
      <c r="O436" s="2">
        <v>2001</v>
      </c>
      <c r="P436" s="27" t="s">
        <v>190</v>
      </c>
      <c r="Q436" s="14">
        <v>182.42</v>
      </c>
      <c r="R436" s="2">
        <v>2309</v>
      </c>
      <c r="S436" s="27" t="s">
        <v>190</v>
      </c>
      <c r="T436" s="14">
        <v>209.7</v>
      </c>
      <c r="U436" s="27">
        <v>0.155</v>
      </c>
      <c r="V436" s="2">
        <v>66475</v>
      </c>
      <c r="W436" s="27" t="s">
        <v>190</v>
      </c>
      <c r="X436" s="2">
        <v>1236</v>
      </c>
      <c r="Y436" s="2">
        <v>63389</v>
      </c>
      <c r="Z436" s="27" t="s">
        <v>190</v>
      </c>
      <c r="AA436" s="14">
        <v>1071.52</v>
      </c>
      <c r="AB436" s="2">
        <v>69573</v>
      </c>
      <c r="AC436" s="27" t="s">
        <v>190</v>
      </c>
      <c r="AD436" s="14">
        <v>1105.45</v>
      </c>
      <c r="AE436" s="27">
        <v>4.7E-2</v>
      </c>
    </row>
    <row r="437" spans="1:31" x14ac:dyDescent="0.3">
      <c r="A437" t="s">
        <v>1822</v>
      </c>
      <c r="B437" s="2">
        <v>42</v>
      </c>
      <c r="C437" s="27">
        <v>0.54545454545454541</v>
      </c>
      <c r="D437" s="2">
        <v>25.4545454545454</v>
      </c>
      <c r="E437" s="2">
        <v>0</v>
      </c>
      <c r="F437" s="27"/>
      <c r="G437" s="14">
        <v>11.5151515151515</v>
      </c>
      <c r="H437" s="2">
        <v>0</v>
      </c>
      <c r="I437" s="27"/>
      <c r="J437" s="14">
        <v>12.727273</v>
      </c>
      <c r="K437" s="27">
        <v>-1</v>
      </c>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1786</v>
      </c>
      <c r="B438" s="2">
        <v>42</v>
      </c>
      <c r="C438" s="27">
        <v>0.54545454545454541</v>
      </c>
      <c r="D438" s="2">
        <v>25.4545454545454</v>
      </c>
      <c r="E438" s="2">
        <v>0</v>
      </c>
      <c r="F438" s="27"/>
      <c r="G438" s="14">
        <v>11.5151515151515</v>
      </c>
      <c r="H438" s="2">
        <v>0</v>
      </c>
      <c r="I438" s="27"/>
      <c r="J438" s="14">
        <v>12.727273</v>
      </c>
      <c r="K438" s="27">
        <v>-1</v>
      </c>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1840</v>
      </c>
      <c r="B439" s="2">
        <v>32</v>
      </c>
      <c r="C439" s="27">
        <v>0.41558441558441561</v>
      </c>
      <c r="D439" s="2">
        <v>22.424242424242401</v>
      </c>
      <c r="E439" s="2">
        <v>0</v>
      </c>
      <c r="F439" s="27"/>
      <c r="G439" s="14">
        <v>11.5151515151515</v>
      </c>
      <c r="H439" s="2">
        <v>0</v>
      </c>
      <c r="I439" s="27"/>
      <c r="J439" s="14">
        <v>12.727273</v>
      </c>
      <c r="K439" s="27">
        <v>-1</v>
      </c>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1841</v>
      </c>
      <c r="B440" s="2">
        <v>0</v>
      </c>
      <c r="C440" s="27">
        <v>0</v>
      </c>
      <c r="D440" s="2">
        <v>80</v>
      </c>
      <c r="E440" s="2">
        <v>0</v>
      </c>
      <c r="F440" s="27"/>
      <c r="G440" s="14">
        <v>11.5151515151515</v>
      </c>
      <c r="H440" s="2">
        <v>0</v>
      </c>
      <c r="I440" s="27"/>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1842</v>
      </c>
      <c r="B441" s="2">
        <v>0</v>
      </c>
      <c r="C441" s="27">
        <v>0</v>
      </c>
      <c r="D441" s="2">
        <v>80</v>
      </c>
      <c r="E441" s="2">
        <v>0</v>
      </c>
      <c r="F441" s="27"/>
      <c r="G441" s="14">
        <v>11.5151515151515</v>
      </c>
      <c r="H441" s="2">
        <v>0</v>
      </c>
      <c r="I441" s="27"/>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1843</v>
      </c>
      <c r="B442" s="2">
        <v>32</v>
      </c>
      <c r="C442" s="27">
        <v>0.41558441558441561</v>
      </c>
      <c r="D442" s="2">
        <v>22.424242424242401</v>
      </c>
      <c r="E442" s="2">
        <v>0</v>
      </c>
      <c r="F442" s="27"/>
      <c r="G442" s="14">
        <v>11.5151515151515</v>
      </c>
      <c r="H442" s="2">
        <v>0</v>
      </c>
      <c r="I442" s="27"/>
      <c r="J442" s="14">
        <v>12.727273</v>
      </c>
      <c r="K442" s="27">
        <v>-1</v>
      </c>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1844</v>
      </c>
      <c r="B443" s="2">
        <v>10</v>
      </c>
      <c r="C443" s="27">
        <v>0.12987012987012986</v>
      </c>
      <c r="D443" s="2">
        <v>10.909090909090899</v>
      </c>
      <c r="E443" s="2">
        <v>0</v>
      </c>
      <c r="F443" s="27"/>
      <c r="G443" s="14">
        <v>11.5151515151515</v>
      </c>
      <c r="H443" s="2">
        <v>0</v>
      </c>
      <c r="I443" s="27"/>
      <c r="J443" s="14">
        <v>12.727273</v>
      </c>
      <c r="K443" s="27">
        <v>-1</v>
      </c>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1787</v>
      </c>
      <c r="B444" s="2">
        <v>0</v>
      </c>
      <c r="C444" s="27">
        <v>0</v>
      </c>
      <c r="D444" s="2">
        <v>80</v>
      </c>
      <c r="E444" s="2">
        <v>0</v>
      </c>
      <c r="F444" s="27"/>
      <c r="G444" s="14">
        <v>11.5151515151515</v>
      </c>
      <c r="H444" s="2">
        <v>0</v>
      </c>
      <c r="I444" s="27"/>
      <c r="J444" s="14">
        <v>12.727273</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1788</v>
      </c>
      <c r="B445" s="2">
        <v>0</v>
      </c>
      <c r="C445" s="27">
        <v>0</v>
      </c>
      <c r="D445" s="2">
        <v>80</v>
      </c>
      <c r="E445" s="2">
        <v>0</v>
      </c>
      <c r="F445" s="27"/>
      <c r="G445" s="14">
        <v>11.5151515151515</v>
      </c>
      <c r="H445" s="2">
        <v>0</v>
      </c>
      <c r="I445" s="27"/>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1845</v>
      </c>
      <c r="B446" s="2">
        <v>0</v>
      </c>
      <c r="C446" s="27">
        <v>0</v>
      </c>
      <c r="D446" s="2">
        <v>80</v>
      </c>
      <c r="E446" s="2">
        <v>0</v>
      </c>
      <c r="F446" s="27"/>
      <c r="G446" s="14">
        <v>11.5151515151515</v>
      </c>
      <c r="H446" s="2">
        <v>0</v>
      </c>
      <c r="I446" s="27"/>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1846</v>
      </c>
      <c r="B447" s="2">
        <v>0</v>
      </c>
      <c r="C447" s="27">
        <v>0</v>
      </c>
      <c r="D447" s="2">
        <v>80</v>
      </c>
      <c r="E447" s="2">
        <v>0</v>
      </c>
      <c r="F447" s="27"/>
      <c r="G447" s="14">
        <v>11.5151515151515</v>
      </c>
      <c r="H447" s="2">
        <v>0</v>
      </c>
      <c r="I447" s="27"/>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1847</v>
      </c>
      <c r="B448" s="2">
        <v>0</v>
      </c>
      <c r="C448" s="27">
        <v>0</v>
      </c>
      <c r="D448" s="2">
        <v>80</v>
      </c>
      <c r="E448" s="2">
        <v>0</v>
      </c>
      <c r="F448" s="27"/>
      <c r="G448" s="14">
        <v>11.5151515151515</v>
      </c>
      <c r="H448" s="2">
        <v>0</v>
      </c>
      <c r="I448" s="27"/>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1848</v>
      </c>
      <c r="B449" s="2">
        <v>0</v>
      </c>
      <c r="C449" s="27">
        <v>0</v>
      </c>
      <c r="D449" s="2">
        <v>80</v>
      </c>
      <c r="E449" s="2">
        <v>0</v>
      </c>
      <c r="F449" s="27"/>
      <c r="G449" s="14">
        <v>11.5151515151515</v>
      </c>
      <c r="H449" s="2">
        <v>0</v>
      </c>
      <c r="I449" s="27"/>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1849</v>
      </c>
      <c r="B450" s="2">
        <v>0</v>
      </c>
      <c r="C450" s="27">
        <v>0</v>
      </c>
      <c r="D450" s="2">
        <v>80</v>
      </c>
      <c r="E450" s="2">
        <v>0</v>
      </c>
      <c r="F450" s="27"/>
      <c r="G450" s="14">
        <v>11.5151515151515</v>
      </c>
      <c r="H450" s="2">
        <v>0</v>
      </c>
      <c r="I450" s="27"/>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1789</v>
      </c>
      <c r="B451" s="2">
        <v>0</v>
      </c>
      <c r="C451" s="27">
        <v>0</v>
      </c>
      <c r="D451" s="2">
        <v>80</v>
      </c>
      <c r="E451" s="2">
        <v>0</v>
      </c>
      <c r="F451" s="27"/>
      <c r="G451" s="14">
        <v>11.5151515151515</v>
      </c>
      <c r="H451" s="2">
        <v>0</v>
      </c>
      <c r="I451" s="27"/>
      <c r="J451" s="14">
        <v>12.727273</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1845</v>
      </c>
      <c r="B452" s="2">
        <v>0</v>
      </c>
      <c r="C452" s="27">
        <v>0</v>
      </c>
      <c r="D452" s="2">
        <v>80</v>
      </c>
      <c r="E452" s="2">
        <v>0</v>
      </c>
      <c r="F452" s="27"/>
      <c r="G452" s="14">
        <v>11.5151515151515</v>
      </c>
      <c r="H452" s="2">
        <v>0</v>
      </c>
      <c r="I452" s="27"/>
      <c r="J452" s="14">
        <v>12.727273</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1846</v>
      </c>
      <c r="B453" s="2">
        <v>0</v>
      </c>
      <c r="C453" s="27">
        <v>0</v>
      </c>
      <c r="D453" s="2">
        <v>80</v>
      </c>
      <c r="E453" s="2">
        <v>0</v>
      </c>
      <c r="F453" s="27"/>
      <c r="G453" s="14">
        <v>11.5151515151515</v>
      </c>
      <c r="H453" s="2">
        <v>0</v>
      </c>
      <c r="I453" s="27"/>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1847</v>
      </c>
      <c r="B454" s="2">
        <v>0</v>
      </c>
      <c r="C454" s="27">
        <v>0</v>
      </c>
      <c r="D454" s="2">
        <v>80</v>
      </c>
      <c r="E454" s="2">
        <v>0</v>
      </c>
      <c r="F454" s="27"/>
      <c r="G454" s="14">
        <v>11.5151515151515</v>
      </c>
      <c r="H454" s="2">
        <v>0</v>
      </c>
      <c r="I454" s="27"/>
      <c r="J454" s="14">
        <v>12.727273</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1848</v>
      </c>
      <c r="B455" s="2">
        <v>0</v>
      </c>
      <c r="C455" s="27">
        <v>0</v>
      </c>
      <c r="D455" s="2">
        <v>80</v>
      </c>
      <c r="E455" s="2">
        <v>0</v>
      </c>
      <c r="F455" s="27"/>
      <c r="G455" s="14">
        <v>11.5151515151515</v>
      </c>
      <c r="H455" s="2">
        <v>0</v>
      </c>
      <c r="I455" s="27"/>
      <c r="J455" s="14">
        <v>12.727273</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1849</v>
      </c>
      <c r="B456" s="2">
        <v>0</v>
      </c>
      <c r="C456" s="27">
        <v>0</v>
      </c>
      <c r="D456" s="2">
        <v>80</v>
      </c>
      <c r="E456" s="2">
        <v>0</v>
      </c>
      <c r="F456" s="27"/>
      <c r="G456" s="14">
        <v>11.5151515151515</v>
      </c>
      <c r="H456" s="2">
        <v>0</v>
      </c>
      <c r="I456" s="27"/>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1838</v>
      </c>
      <c r="B457" s="2">
        <v>35</v>
      </c>
      <c r="C457" s="27">
        <v>0.45454545454545453</v>
      </c>
      <c r="D457" s="2">
        <v>23.030303030302999</v>
      </c>
      <c r="E457" s="2">
        <v>0</v>
      </c>
      <c r="F457" s="27"/>
      <c r="G457" s="14">
        <v>11.5151515151515</v>
      </c>
      <c r="H457" s="2">
        <v>0</v>
      </c>
      <c r="I457" s="27"/>
      <c r="J457" s="14">
        <v>12.727273</v>
      </c>
      <c r="K457" s="27">
        <v>-1</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1786</v>
      </c>
      <c r="B458" s="2">
        <v>23</v>
      </c>
      <c r="C458" s="27">
        <v>0.29870129870129869</v>
      </c>
      <c r="D458" s="2">
        <v>18.7878787878787</v>
      </c>
      <c r="E458" s="2">
        <v>0</v>
      </c>
      <c r="F458" s="27"/>
      <c r="G458" s="14">
        <v>11.5151515151515</v>
      </c>
      <c r="H458" s="2">
        <v>0</v>
      </c>
      <c r="I458" s="27"/>
      <c r="J458" s="14">
        <v>12.727273</v>
      </c>
      <c r="K458" s="27">
        <v>-1</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1840</v>
      </c>
      <c r="B459" s="2">
        <v>12</v>
      </c>
      <c r="C459" s="27">
        <v>0.15584415584415584</v>
      </c>
      <c r="D459" s="2">
        <v>11.5151515151515</v>
      </c>
      <c r="E459" s="2">
        <v>0</v>
      </c>
      <c r="F459" s="27"/>
      <c r="G459" s="14">
        <v>11.5151515151515</v>
      </c>
      <c r="H459" s="2">
        <v>0</v>
      </c>
      <c r="I459" s="27"/>
      <c r="J459" s="14">
        <v>12.727273</v>
      </c>
      <c r="K459" s="27">
        <v>-1</v>
      </c>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1841</v>
      </c>
      <c r="B460" s="2">
        <v>0</v>
      </c>
      <c r="C460" s="27">
        <v>0</v>
      </c>
      <c r="D460" s="2">
        <v>80</v>
      </c>
      <c r="E460" s="2">
        <v>0</v>
      </c>
      <c r="F460" s="27"/>
      <c r="G460" s="14">
        <v>11.5151515151515</v>
      </c>
      <c r="H460" s="2">
        <v>0</v>
      </c>
      <c r="I460" s="27"/>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1842</v>
      </c>
      <c r="B461" s="2">
        <v>0</v>
      </c>
      <c r="C461" s="27">
        <v>0</v>
      </c>
      <c r="D461" s="2">
        <v>80</v>
      </c>
      <c r="E461" s="2">
        <v>0</v>
      </c>
      <c r="F461" s="27"/>
      <c r="G461" s="14">
        <v>11.5151515151515</v>
      </c>
      <c r="H461" s="2">
        <v>0</v>
      </c>
      <c r="I461" s="27"/>
      <c r="J461" s="14">
        <v>12.727273</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1843</v>
      </c>
      <c r="B462" s="2">
        <v>12</v>
      </c>
      <c r="C462" s="27">
        <v>0.15584415584415584</v>
      </c>
      <c r="D462" s="2">
        <v>11.5151515151515</v>
      </c>
      <c r="E462" s="2">
        <v>0</v>
      </c>
      <c r="F462" s="27"/>
      <c r="G462" s="14">
        <v>11.5151515151515</v>
      </c>
      <c r="H462" s="2">
        <v>0</v>
      </c>
      <c r="I462" s="27"/>
      <c r="J462" s="14">
        <v>12.727273</v>
      </c>
      <c r="K462" s="27">
        <v>-1</v>
      </c>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1844</v>
      </c>
      <c r="B463" s="2">
        <v>11</v>
      </c>
      <c r="C463" s="27">
        <v>0.14285714285714285</v>
      </c>
      <c r="D463" s="2">
        <v>10.909090909090899</v>
      </c>
      <c r="E463" s="2">
        <v>0</v>
      </c>
      <c r="F463" s="27"/>
      <c r="G463" s="14">
        <v>11.5151515151515</v>
      </c>
      <c r="H463" s="2">
        <v>0</v>
      </c>
      <c r="I463" s="27"/>
      <c r="J463" s="14">
        <v>12.727273</v>
      </c>
      <c r="K463" s="27">
        <v>-1</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1787</v>
      </c>
      <c r="B464" s="2">
        <v>12</v>
      </c>
      <c r="C464" s="27">
        <v>0.15584415584415584</v>
      </c>
      <c r="D464" s="2">
        <v>12.1212121212121</v>
      </c>
      <c r="E464" s="2">
        <v>0</v>
      </c>
      <c r="F464" s="27"/>
      <c r="G464" s="14">
        <v>11.5151515151515</v>
      </c>
      <c r="H464" s="2">
        <v>0</v>
      </c>
      <c r="I464" s="27"/>
      <c r="J464" s="14">
        <v>12.727273</v>
      </c>
      <c r="K464" s="27">
        <v>-1</v>
      </c>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1788</v>
      </c>
      <c r="B465" s="2">
        <v>12</v>
      </c>
      <c r="C465" s="27">
        <v>0.15584415584415584</v>
      </c>
      <c r="D465" s="2">
        <v>12.1212121212121</v>
      </c>
      <c r="E465" s="2">
        <v>0</v>
      </c>
      <c r="F465" s="27"/>
      <c r="G465" s="14">
        <v>11.5151515151515</v>
      </c>
      <c r="H465" s="2">
        <v>0</v>
      </c>
      <c r="I465" s="27"/>
      <c r="J465" s="14">
        <v>12.727273</v>
      </c>
      <c r="K465" s="27">
        <v>-1</v>
      </c>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1845</v>
      </c>
      <c r="B466" s="2">
        <v>12</v>
      </c>
      <c r="C466" s="27">
        <v>0.15584415584415584</v>
      </c>
      <c r="D466" s="2">
        <v>12.1212121212121</v>
      </c>
      <c r="E466" s="2">
        <v>0</v>
      </c>
      <c r="F466" s="27"/>
      <c r="G466" s="14">
        <v>11.5151515151515</v>
      </c>
      <c r="H466" s="2">
        <v>0</v>
      </c>
      <c r="I466" s="27"/>
      <c r="J466" s="14">
        <v>12.727273</v>
      </c>
      <c r="K466" s="27">
        <v>-1</v>
      </c>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1846</v>
      </c>
      <c r="B467" s="2">
        <v>0</v>
      </c>
      <c r="C467" s="27">
        <v>0</v>
      </c>
      <c r="D467" s="2">
        <v>80</v>
      </c>
      <c r="E467" s="2">
        <v>0</v>
      </c>
      <c r="F467" s="27"/>
      <c r="G467" s="14">
        <v>11.5151515151515</v>
      </c>
      <c r="H467" s="2">
        <v>0</v>
      </c>
      <c r="I467" s="27"/>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1847</v>
      </c>
      <c r="B468" s="2">
        <v>12</v>
      </c>
      <c r="C468" s="27">
        <v>0.15584415584415584</v>
      </c>
      <c r="D468" s="2">
        <v>12.1212121212121</v>
      </c>
      <c r="E468" s="2">
        <v>0</v>
      </c>
      <c r="F468" s="27"/>
      <c r="G468" s="14">
        <v>11.5151515151515</v>
      </c>
      <c r="H468" s="2">
        <v>0</v>
      </c>
      <c r="I468" s="27"/>
      <c r="J468" s="14">
        <v>12.727273</v>
      </c>
      <c r="K468" s="27">
        <v>-1</v>
      </c>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1848</v>
      </c>
      <c r="B469" s="2">
        <v>0</v>
      </c>
      <c r="C469" s="27">
        <v>0</v>
      </c>
      <c r="D469" s="2">
        <v>80</v>
      </c>
      <c r="E469" s="2">
        <v>0</v>
      </c>
      <c r="F469" s="27"/>
      <c r="G469" s="14">
        <v>11.5151515151515</v>
      </c>
      <c r="H469" s="2">
        <v>0</v>
      </c>
      <c r="I469" s="27"/>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1849</v>
      </c>
      <c r="B470" s="2">
        <v>0</v>
      </c>
      <c r="C470" s="27">
        <v>0</v>
      </c>
      <c r="D470" s="2">
        <v>80</v>
      </c>
      <c r="E470" s="2">
        <v>0</v>
      </c>
      <c r="F470" s="27"/>
      <c r="G470" s="14">
        <v>11.5151515151515</v>
      </c>
      <c r="H470" s="2">
        <v>0</v>
      </c>
      <c r="I470" s="27"/>
      <c r="J470" s="14">
        <v>12.727273</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1789</v>
      </c>
      <c r="B471" s="2">
        <v>0</v>
      </c>
      <c r="C471" s="27">
        <v>0</v>
      </c>
      <c r="D471" s="2">
        <v>80</v>
      </c>
      <c r="E471" s="2">
        <v>0</v>
      </c>
      <c r="F471" s="27"/>
      <c r="G471" s="14">
        <v>11.5151515151515</v>
      </c>
      <c r="H471" s="2">
        <v>0</v>
      </c>
      <c r="I471" s="27"/>
      <c r="J471" s="14">
        <v>12.727273</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1845</v>
      </c>
      <c r="B472" s="2">
        <v>0</v>
      </c>
      <c r="C472" s="27">
        <v>0</v>
      </c>
      <c r="D472" s="2">
        <v>80</v>
      </c>
      <c r="E472" s="2">
        <v>0</v>
      </c>
      <c r="F472" s="27"/>
      <c r="G472" s="14">
        <v>11.5151515151515</v>
      </c>
      <c r="H472" s="2">
        <v>0</v>
      </c>
      <c r="I472" s="27"/>
      <c r="J472" s="14">
        <v>12.727273</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1846</v>
      </c>
      <c r="B473" s="2">
        <v>0</v>
      </c>
      <c r="C473" s="27">
        <v>0</v>
      </c>
      <c r="D473" s="2">
        <v>80</v>
      </c>
      <c r="E473" s="2">
        <v>0</v>
      </c>
      <c r="F473" s="27"/>
      <c r="G473" s="14">
        <v>11.5151515151515</v>
      </c>
      <c r="H473" s="2">
        <v>0</v>
      </c>
      <c r="I473" s="27"/>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1847</v>
      </c>
      <c r="B474" s="2">
        <v>0</v>
      </c>
      <c r="C474" s="27">
        <v>0</v>
      </c>
      <c r="D474" s="2">
        <v>80</v>
      </c>
      <c r="E474" s="2">
        <v>0</v>
      </c>
      <c r="F474" s="27"/>
      <c r="G474" s="14">
        <v>11.5151515151515</v>
      </c>
      <c r="H474" s="2">
        <v>0</v>
      </c>
      <c r="I474" s="27"/>
      <c r="J474" s="14">
        <v>12.727273</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1848</v>
      </c>
      <c r="B475" s="2">
        <v>0</v>
      </c>
      <c r="C475" s="27">
        <v>0</v>
      </c>
      <c r="D475" s="2">
        <v>80</v>
      </c>
      <c r="E475" s="2">
        <v>0</v>
      </c>
      <c r="F475" s="27"/>
      <c r="G475" s="14">
        <v>11.5151515151515</v>
      </c>
      <c r="H475" s="2">
        <v>0</v>
      </c>
      <c r="I475" s="27"/>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1849</v>
      </c>
      <c r="B476" s="2">
        <v>0</v>
      </c>
      <c r="C476" s="27">
        <v>0</v>
      </c>
      <c r="D476" s="2">
        <v>80</v>
      </c>
      <c r="E476" s="2">
        <v>0</v>
      </c>
      <c r="F476" s="27"/>
      <c r="G476" s="14">
        <v>11.5151515151515</v>
      </c>
      <c r="H476" s="2">
        <v>0</v>
      </c>
      <c r="I476" s="27"/>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row>
    <row r="478" spans="1:31" x14ac:dyDescent="0.3">
      <c r="A478" s="201" t="s">
        <v>1853</v>
      </c>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row>
    <row r="479" spans="1:31" x14ac:dyDescent="0.3">
      <c r="B479" s="199" t="s">
        <v>1724</v>
      </c>
      <c r="C479" s="199"/>
      <c r="D479" s="199" t="s">
        <v>1725</v>
      </c>
      <c r="E479" s="199" t="s">
        <v>1724</v>
      </c>
      <c r="F479" s="199"/>
      <c r="G479" s="199" t="s">
        <v>1725</v>
      </c>
      <c r="H479" s="199" t="s">
        <v>1724</v>
      </c>
      <c r="I479" s="199"/>
      <c r="J479" s="199" t="s">
        <v>1725</v>
      </c>
      <c r="K479" t="s">
        <v>190</v>
      </c>
      <c r="L479" s="199" t="s">
        <v>1724</v>
      </c>
      <c r="M479" s="199"/>
      <c r="N479" s="199" t="s">
        <v>1725</v>
      </c>
      <c r="O479" s="199" t="s">
        <v>1724</v>
      </c>
      <c r="P479" s="199"/>
      <c r="Q479" s="199" t="s">
        <v>1725</v>
      </c>
      <c r="R479" s="199" t="s">
        <v>1724</v>
      </c>
      <c r="S479" s="199"/>
      <c r="T479" s="199" t="s">
        <v>1725</v>
      </c>
      <c r="U479" t="s">
        <v>190</v>
      </c>
      <c r="V479" s="199" t="s">
        <v>1724</v>
      </c>
      <c r="W479" s="199"/>
      <c r="X479" s="199" t="s">
        <v>1725</v>
      </c>
      <c r="Y479" s="199" t="s">
        <v>1724</v>
      </c>
      <c r="Z479" s="199"/>
      <c r="AA479" s="199" t="s">
        <v>1725</v>
      </c>
      <c r="AB479" s="199" t="s">
        <v>1724</v>
      </c>
      <c r="AC479" s="199"/>
      <c r="AD479" s="199" t="s">
        <v>1725</v>
      </c>
      <c r="AE479" t="s">
        <v>190</v>
      </c>
    </row>
    <row r="480" spans="1:31" x14ac:dyDescent="0.3">
      <c r="A480" t="s">
        <v>192</v>
      </c>
      <c r="B480" s="2">
        <v>31</v>
      </c>
      <c r="C480" s="27" t="s">
        <v>190</v>
      </c>
      <c r="D480" s="2">
        <v>23.636363636363601</v>
      </c>
      <c r="E480" s="2">
        <v>0</v>
      </c>
      <c r="F480" s="27" t="s">
        <v>190</v>
      </c>
      <c r="G480" s="14">
        <v>11.5151515151515</v>
      </c>
      <c r="H480" s="2">
        <v>0</v>
      </c>
      <c r="I480" s="27" t="s">
        <v>190</v>
      </c>
      <c r="J480" s="14">
        <v>12.727273</v>
      </c>
      <c r="K480" s="27">
        <v>-1</v>
      </c>
      <c r="L480" s="2">
        <v>17442</v>
      </c>
      <c r="M480" s="27" t="s">
        <v>190</v>
      </c>
      <c r="N480" s="2">
        <v>364</v>
      </c>
      <c r="O480" s="2">
        <v>18818</v>
      </c>
      <c r="P480" s="27" t="s">
        <v>190</v>
      </c>
      <c r="Q480" s="14">
        <v>341.82</v>
      </c>
      <c r="R480" s="2">
        <v>21561</v>
      </c>
      <c r="S480" s="27" t="s">
        <v>190</v>
      </c>
      <c r="T480" s="14">
        <v>390.91</v>
      </c>
      <c r="U480" s="27">
        <v>0.23599999999999999</v>
      </c>
      <c r="V480" s="2">
        <v>1122706</v>
      </c>
      <c r="W480" s="27" t="s">
        <v>190</v>
      </c>
      <c r="X480" s="2">
        <v>3142</v>
      </c>
      <c r="Y480" s="2">
        <v>1236758</v>
      </c>
      <c r="Z480" s="27" t="s">
        <v>190</v>
      </c>
      <c r="AA480" s="14">
        <v>3473.33</v>
      </c>
      <c r="AB480" s="2">
        <v>1379441</v>
      </c>
      <c r="AC480" s="27" t="s">
        <v>190</v>
      </c>
      <c r="AD480" s="14">
        <v>3968.48</v>
      </c>
      <c r="AE480" s="27">
        <v>0.22900000000000001</v>
      </c>
    </row>
    <row r="481" spans="1:31" x14ac:dyDescent="0.3">
      <c r="A481" t="s">
        <v>1822</v>
      </c>
      <c r="B481" s="2">
        <v>0</v>
      </c>
      <c r="C481" s="27">
        <v>0</v>
      </c>
      <c r="D481" s="2">
        <v>80</v>
      </c>
      <c r="E481" s="2">
        <v>0</v>
      </c>
      <c r="F481" s="27"/>
      <c r="G481" s="14">
        <v>11.5151515151515</v>
      </c>
      <c r="H481" s="2">
        <v>0</v>
      </c>
      <c r="I481" s="27"/>
      <c r="J481" s="14">
        <v>12.727273</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1786</v>
      </c>
      <c r="B482" s="2">
        <v>0</v>
      </c>
      <c r="C482" s="27">
        <v>0</v>
      </c>
      <c r="D482" s="2">
        <v>80</v>
      </c>
      <c r="E482" s="2">
        <v>0</v>
      </c>
      <c r="F482" s="27"/>
      <c r="G482" s="14">
        <v>11.5151515151515</v>
      </c>
      <c r="H482" s="2">
        <v>0</v>
      </c>
      <c r="I482" s="27"/>
      <c r="J482" s="14">
        <v>12.727273</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1840</v>
      </c>
      <c r="B483" s="2">
        <v>0</v>
      </c>
      <c r="C483" s="27">
        <v>0</v>
      </c>
      <c r="D483" s="2">
        <v>80</v>
      </c>
      <c r="E483" s="2">
        <v>0</v>
      </c>
      <c r="F483" s="27"/>
      <c r="G483" s="14">
        <v>11.5151515151515</v>
      </c>
      <c r="H483" s="2">
        <v>0</v>
      </c>
      <c r="I483" s="27"/>
      <c r="J483" s="14">
        <v>12.727273</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1841</v>
      </c>
      <c r="B484" s="2">
        <v>0</v>
      </c>
      <c r="C484" s="27">
        <v>0</v>
      </c>
      <c r="D484" s="2">
        <v>80</v>
      </c>
      <c r="E484" s="2">
        <v>0</v>
      </c>
      <c r="F484" s="27"/>
      <c r="G484" s="14">
        <v>11.5151515151515</v>
      </c>
      <c r="H484" s="2">
        <v>0</v>
      </c>
      <c r="I484" s="27"/>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1842</v>
      </c>
      <c r="B485" s="2">
        <v>0</v>
      </c>
      <c r="C485" s="27">
        <v>0</v>
      </c>
      <c r="D485" s="2">
        <v>80</v>
      </c>
      <c r="E485" s="2">
        <v>0</v>
      </c>
      <c r="F485" s="27"/>
      <c r="G485" s="14">
        <v>11.5151515151515</v>
      </c>
      <c r="H485" s="2">
        <v>0</v>
      </c>
      <c r="I485" s="27"/>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1843</v>
      </c>
      <c r="B486" s="2">
        <v>0</v>
      </c>
      <c r="C486" s="27">
        <v>0</v>
      </c>
      <c r="D486" s="2">
        <v>80</v>
      </c>
      <c r="E486" s="2">
        <v>0</v>
      </c>
      <c r="F486" s="27"/>
      <c r="G486" s="14">
        <v>11.5151515151515</v>
      </c>
      <c r="H486" s="2">
        <v>0</v>
      </c>
      <c r="I486" s="27"/>
      <c r="J486" s="14">
        <v>12.727273</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1844</v>
      </c>
      <c r="B487" s="2">
        <v>0</v>
      </c>
      <c r="C487" s="27">
        <v>0</v>
      </c>
      <c r="D487" s="2">
        <v>80</v>
      </c>
      <c r="E487" s="2">
        <v>0</v>
      </c>
      <c r="F487" s="27"/>
      <c r="G487" s="14">
        <v>11.5151515151515</v>
      </c>
      <c r="H487" s="2">
        <v>0</v>
      </c>
      <c r="I487" s="27"/>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1787</v>
      </c>
      <c r="B488" s="2">
        <v>0</v>
      </c>
      <c r="C488" s="27">
        <v>0</v>
      </c>
      <c r="D488" s="2">
        <v>80</v>
      </c>
      <c r="E488" s="2">
        <v>0</v>
      </c>
      <c r="F488" s="27"/>
      <c r="G488" s="14">
        <v>11.5151515151515</v>
      </c>
      <c r="H488" s="2">
        <v>0</v>
      </c>
      <c r="I488" s="27"/>
      <c r="J488" s="14">
        <v>12.727273</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1788</v>
      </c>
      <c r="B489" s="2">
        <v>0</v>
      </c>
      <c r="C489" s="27">
        <v>0</v>
      </c>
      <c r="D489" s="2">
        <v>80</v>
      </c>
      <c r="E489" s="2">
        <v>0</v>
      </c>
      <c r="F489" s="27"/>
      <c r="G489" s="14">
        <v>11.5151515151515</v>
      </c>
      <c r="H489" s="2">
        <v>0</v>
      </c>
      <c r="I489" s="27"/>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1845</v>
      </c>
      <c r="B490" s="2">
        <v>0</v>
      </c>
      <c r="C490" s="27">
        <v>0</v>
      </c>
      <c r="D490" s="2">
        <v>80</v>
      </c>
      <c r="E490" s="2">
        <v>0</v>
      </c>
      <c r="F490" s="27"/>
      <c r="G490" s="14">
        <v>11.5151515151515</v>
      </c>
      <c r="H490" s="2">
        <v>0</v>
      </c>
      <c r="I490" s="27"/>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1846</v>
      </c>
      <c r="B491" s="2">
        <v>0</v>
      </c>
      <c r="C491" s="27">
        <v>0</v>
      </c>
      <c r="D491" s="2">
        <v>80</v>
      </c>
      <c r="E491" s="2">
        <v>0</v>
      </c>
      <c r="F491" s="27"/>
      <c r="G491" s="14">
        <v>11.5151515151515</v>
      </c>
      <c r="H491" s="2">
        <v>0</v>
      </c>
      <c r="I491" s="27"/>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1847</v>
      </c>
      <c r="B492" s="2">
        <v>0</v>
      </c>
      <c r="C492" s="27">
        <v>0</v>
      </c>
      <c r="D492" s="2">
        <v>80</v>
      </c>
      <c r="E492" s="2">
        <v>0</v>
      </c>
      <c r="F492" s="27"/>
      <c r="G492" s="14">
        <v>11.5151515151515</v>
      </c>
      <c r="H492" s="2">
        <v>0</v>
      </c>
      <c r="I492" s="27"/>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1848</v>
      </c>
      <c r="B493" s="2">
        <v>0</v>
      </c>
      <c r="C493" s="27">
        <v>0</v>
      </c>
      <c r="D493" s="2">
        <v>80</v>
      </c>
      <c r="E493" s="2">
        <v>0</v>
      </c>
      <c r="F493" s="27"/>
      <c r="G493" s="14">
        <v>11.5151515151515</v>
      </c>
      <c r="H493" s="2">
        <v>0</v>
      </c>
      <c r="I493" s="27"/>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1849</v>
      </c>
      <c r="B494" s="2">
        <v>0</v>
      </c>
      <c r="C494" s="27">
        <v>0</v>
      </c>
      <c r="D494" s="2">
        <v>80</v>
      </c>
      <c r="E494" s="2">
        <v>0</v>
      </c>
      <c r="F494" s="27"/>
      <c r="G494" s="14">
        <v>11.5151515151515</v>
      </c>
      <c r="H494" s="2">
        <v>0</v>
      </c>
      <c r="I494" s="27"/>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1789</v>
      </c>
      <c r="B495" s="2">
        <v>0</v>
      </c>
      <c r="C495" s="27">
        <v>0</v>
      </c>
      <c r="D495" s="2">
        <v>80</v>
      </c>
      <c r="E495" s="2">
        <v>0</v>
      </c>
      <c r="F495" s="27"/>
      <c r="G495" s="14">
        <v>11.5151515151515</v>
      </c>
      <c r="H495" s="2">
        <v>0</v>
      </c>
      <c r="I495" s="27"/>
      <c r="J495" s="14">
        <v>12.727273</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1845</v>
      </c>
      <c r="B496" s="2">
        <v>0</v>
      </c>
      <c r="C496" s="27">
        <v>0</v>
      </c>
      <c r="D496" s="2">
        <v>80</v>
      </c>
      <c r="E496" s="2">
        <v>0</v>
      </c>
      <c r="F496" s="27"/>
      <c r="G496" s="14">
        <v>11.5151515151515</v>
      </c>
      <c r="H496" s="2">
        <v>0</v>
      </c>
      <c r="I496" s="27"/>
      <c r="J496" s="14">
        <v>12.727273</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1846</v>
      </c>
      <c r="B497" s="2">
        <v>0</v>
      </c>
      <c r="C497" s="27">
        <v>0</v>
      </c>
      <c r="D497" s="2">
        <v>80</v>
      </c>
      <c r="E497" s="2">
        <v>0</v>
      </c>
      <c r="F497" s="27"/>
      <c r="G497" s="14">
        <v>11.5151515151515</v>
      </c>
      <c r="H497" s="2">
        <v>0</v>
      </c>
      <c r="I497" s="27"/>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1847</v>
      </c>
      <c r="B498" s="2">
        <v>0</v>
      </c>
      <c r="C498" s="27">
        <v>0</v>
      </c>
      <c r="D498" s="2">
        <v>80</v>
      </c>
      <c r="E498" s="2">
        <v>0</v>
      </c>
      <c r="F498" s="27"/>
      <c r="G498" s="14">
        <v>11.5151515151515</v>
      </c>
      <c r="H498" s="2">
        <v>0</v>
      </c>
      <c r="I498" s="27"/>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1848</v>
      </c>
      <c r="B499" s="2">
        <v>0</v>
      </c>
      <c r="C499" s="27">
        <v>0</v>
      </c>
      <c r="D499" s="2">
        <v>80</v>
      </c>
      <c r="E499" s="2">
        <v>0</v>
      </c>
      <c r="F499" s="27"/>
      <c r="G499" s="14">
        <v>11.5151515151515</v>
      </c>
      <c r="H499" s="2">
        <v>0</v>
      </c>
      <c r="I499" s="27"/>
      <c r="J499" s="14">
        <v>12.727273</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1849</v>
      </c>
      <c r="B500" s="2">
        <v>0</v>
      </c>
      <c r="C500" s="27">
        <v>0</v>
      </c>
      <c r="D500" s="2">
        <v>80</v>
      </c>
      <c r="E500" s="2">
        <v>0</v>
      </c>
      <c r="F500" s="27"/>
      <c r="G500" s="14">
        <v>11.5151515151515</v>
      </c>
      <c r="H500" s="2">
        <v>0</v>
      </c>
      <c r="I500" s="27"/>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1838</v>
      </c>
      <c r="B501" s="2">
        <v>31</v>
      </c>
      <c r="C501" s="27">
        <v>1</v>
      </c>
      <c r="D501" s="2">
        <v>23.636363636363601</v>
      </c>
      <c r="E501" s="2">
        <v>0</v>
      </c>
      <c r="F501" s="27"/>
      <c r="G501" s="14">
        <v>11.5151515151515</v>
      </c>
      <c r="H501" s="2">
        <v>0</v>
      </c>
      <c r="I501" s="27"/>
      <c r="J501" s="14">
        <v>12.727273</v>
      </c>
      <c r="K501" s="27">
        <v>-1</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1786</v>
      </c>
      <c r="B502" s="2">
        <v>31</v>
      </c>
      <c r="C502" s="27">
        <v>1</v>
      </c>
      <c r="D502" s="2">
        <v>23.636363636363601</v>
      </c>
      <c r="E502" s="2">
        <v>0</v>
      </c>
      <c r="F502" s="27"/>
      <c r="G502" s="14">
        <v>11.5151515151515</v>
      </c>
      <c r="H502" s="2">
        <v>0</v>
      </c>
      <c r="I502" s="27"/>
      <c r="J502" s="14">
        <v>12.727273</v>
      </c>
      <c r="K502" s="27">
        <v>-1</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1840</v>
      </c>
      <c r="B503" s="2">
        <v>9</v>
      </c>
      <c r="C503" s="27">
        <v>0.29032258064516131</v>
      </c>
      <c r="D503" s="2">
        <v>8.4848484848484809</v>
      </c>
      <c r="E503" s="2">
        <v>0</v>
      </c>
      <c r="F503" s="27"/>
      <c r="G503" s="14">
        <v>11.5151515151515</v>
      </c>
      <c r="H503" s="2">
        <v>0</v>
      </c>
      <c r="I503" s="27"/>
      <c r="J503" s="14">
        <v>12.727273</v>
      </c>
      <c r="K503" s="27">
        <v>-1</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1841</v>
      </c>
      <c r="B504" s="2">
        <v>0</v>
      </c>
      <c r="C504" s="27">
        <v>0</v>
      </c>
      <c r="D504" s="2">
        <v>80</v>
      </c>
      <c r="E504" s="2">
        <v>0</v>
      </c>
      <c r="F504" s="27"/>
      <c r="G504" s="14">
        <v>11.5151515151515</v>
      </c>
      <c r="H504" s="2">
        <v>0</v>
      </c>
      <c r="I504" s="27"/>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1842</v>
      </c>
      <c r="B505" s="2">
        <v>0</v>
      </c>
      <c r="C505" s="27">
        <v>0</v>
      </c>
      <c r="D505" s="2">
        <v>80</v>
      </c>
      <c r="E505" s="2">
        <v>0</v>
      </c>
      <c r="F505" s="27"/>
      <c r="G505" s="14">
        <v>11.5151515151515</v>
      </c>
      <c r="H505" s="2">
        <v>0</v>
      </c>
      <c r="I505" s="27"/>
      <c r="J505" s="14">
        <v>12.727273</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1843</v>
      </c>
      <c r="B506" s="2">
        <v>9</v>
      </c>
      <c r="C506" s="27">
        <v>0.29032258064516131</v>
      </c>
      <c r="D506" s="2">
        <v>8.4848484848484809</v>
      </c>
      <c r="E506" s="2">
        <v>0</v>
      </c>
      <c r="F506" s="27"/>
      <c r="G506" s="14">
        <v>11.5151515151515</v>
      </c>
      <c r="H506" s="2">
        <v>0</v>
      </c>
      <c r="I506" s="27"/>
      <c r="J506" s="14">
        <v>12.727273</v>
      </c>
      <c r="K506" s="27">
        <v>-1</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1844</v>
      </c>
      <c r="B507" s="2">
        <v>22</v>
      </c>
      <c r="C507" s="27">
        <v>0.70967741935483875</v>
      </c>
      <c r="D507" s="2">
        <v>23.030303030302999</v>
      </c>
      <c r="E507" s="2">
        <v>0</v>
      </c>
      <c r="F507" s="27"/>
      <c r="G507" s="14">
        <v>11.5151515151515</v>
      </c>
      <c r="H507" s="2">
        <v>0</v>
      </c>
      <c r="I507" s="27"/>
      <c r="J507" s="14">
        <v>12.727273</v>
      </c>
      <c r="K507" s="27">
        <v>-1</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1787</v>
      </c>
      <c r="B508" s="2">
        <v>0</v>
      </c>
      <c r="C508" s="27">
        <v>0</v>
      </c>
      <c r="D508" s="2">
        <v>80</v>
      </c>
      <c r="E508" s="2">
        <v>0</v>
      </c>
      <c r="F508" s="27"/>
      <c r="G508" s="14">
        <v>11.5151515151515</v>
      </c>
      <c r="H508" s="2">
        <v>0</v>
      </c>
      <c r="I508" s="27"/>
      <c r="J508" s="14">
        <v>12.727273</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1788</v>
      </c>
      <c r="B509" s="2">
        <v>0</v>
      </c>
      <c r="C509" s="27">
        <v>0</v>
      </c>
      <c r="D509" s="2">
        <v>80</v>
      </c>
      <c r="E509" s="2">
        <v>0</v>
      </c>
      <c r="F509" s="27"/>
      <c r="G509" s="14">
        <v>11.5151515151515</v>
      </c>
      <c r="H509" s="2">
        <v>0</v>
      </c>
      <c r="I509" s="27"/>
      <c r="J509" s="14">
        <v>12.727273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1845</v>
      </c>
      <c r="B510" s="2">
        <v>0</v>
      </c>
      <c r="C510" s="27">
        <v>0</v>
      </c>
      <c r="D510" s="2">
        <v>80</v>
      </c>
      <c r="E510" s="2">
        <v>0</v>
      </c>
      <c r="F510" s="27"/>
      <c r="G510" s="14">
        <v>11.5151515151515</v>
      </c>
      <c r="H510" s="2">
        <v>0</v>
      </c>
      <c r="I510" s="27"/>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1846</v>
      </c>
      <c r="B511" s="2">
        <v>0</v>
      </c>
      <c r="C511" s="27">
        <v>0</v>
      </c>
      <c r="D511" s="2">
        <v>80</v>
      </c>
      <c r="E511" s="2">
        <v>0</v>
      </c>
      <c r="F511" s="27"/>
      <c r="G511" s="14">
        <v>11.5151515151515</v>
      </c>
      <c r="H511" s="2">
        <v>0</v>
      </c>
      <c r="I511" s="27"/>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1847</v>
      </c>
      <c r="B512" s="2">
        <v>0</v>
      </c>
      <c r="C512" s="27">
        <v>0</v>
      </c>
      <c r="D512" s="2">
        <v>80</v>
      </c>
      <c r="E512" s="2">
        <v>0</v>
      </c>
      <c r="F512" s="27"/>
      <c r="G512" s="14">
        <v>11.5151515151515</v>
      </c>
      <c r="H512" s="2">
        <v>0</v>
      </c>
      <c r="I512" s="27"/>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1848</v>
      </c>
      <c r="B513" s="2">
        <v>0</v>
      </c>
      <c r="C513" s="27">
        <v>0</v>
      </c>
      <c r="D513" s="2">
        <v>80</v>
      </c>
      <c r="E513" s="2">
        <v>0</v>
      </c>
      <c r="F513" s="27"/>
      <c r="G513" s="14">
        <v>11.5151515151515</v>
      </c>
      <c r="H513" s="2">
        <v>0</v>
      </c>
      <c r="I513" s="27"/>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1849</v>
      </c>
      <c r="B514" s="2">
        <v>0</v>
      </c>
      <c r="C514" s="27">
        <v>0</v>
      </c>
      <c r="D514" s="2">
        <v>80</v>
      </c>
      <c r="E514" s="2">
        <v>0</v>
      </c>
      <c r="F514" s="27"/>
      <c r="G514" s="14">
        <v>11.5151515151515</v>
      </c>
      <c r="H514" s="2">
        <v>0</v>
      </c>
      <c r="I514" s="27"/>
      <c r="J514" s="14">
        <v>12.727273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1789</v>
      </c>
      <c r="B515" s="2">
        <v>0</v>
      </c>
      <c r="C515" s="27">
        <v>0</v>
      </c>
      <c r="D515" s="2">
        <v>80</v>
      </c>
      <c r="E515" s="2">
        <v>0</v>
      </c>
      <c r="F515" s="27"/>
      <c r="G515" s="14">
        <v>11.5151515151515</v>
      </c>
      <c r="H515" s="2">
        <v>0</v>
      </c>
      <c r="I515" s="27"/>
      <c r="J515" s="14">
        <v>12.727273</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1845</v>
      </c>
      <c r="B516" s="2">
        <v>0</v>
      </c>
      <c r="C516" s="27">
        <v>0</v>
      </c>
      <c r="D516" s="2">
        <v>80</v>
      </c>
      <c r="E516" s="2">
        <v>0</v>
      </c>
      <c r="F516" s="27"/>
      <c r="G516" s="14">
        <v>11.5151515151515</v>
      </c>
      <c r="H516" s="2">
        <v>0</v>
      </c>
      <c r="I516" s="27"/>
      <c r="J516" s="14">
        <v>12.727273</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1846</v>
      </c>
      <c r="B517" s="2">
        <v>0</v>
      </c>
      <c r="C517" s="27">
        <v>0</v>
      </c>
      <c r="D517" s="2">
        <v>80</v>
      </c>
      <c r="E517" s="2">
        <v>0</v>
      </c>
      <c r="F517" s="27"/>
      <c r="G517" s="14">
        <v>11.5151515151515</v>
      </c>
      <c r="H517" s="2">
        <v>0</v>
      </c>
      <c r="I517" s="27"/>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1847</v>
      </c>
      <c r="B518" s="2">
        <v>0</v>
      </c>
      <c r="C518" s="27">
        <v>0</v>
      </c>
      <c r="D518" s="2">
        <v>80</v>
      </c>
      <c r="E518" s="2">
        <v>0</v>
      </c>
      <c r="F518" s="27"/>
      <c r="G518" s="14">
        <v>11.5151515151515</v>
      </c>
      <c r="H518" s="2">
        <v>0</v>
      </c>
      <c r="I518" s="27"/>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1848</v>
      </c>
      <c r="B519" s="2">
        <v>0</v>
      </c>
      <c r="C519" s="27">
        <v>0</v>
      </c>
      <c r="D519" s="2">
        <v>80</v>
      </c>
      <c r="E519" s="2">
        <v>0</v>
      </c>
      <c r="F519" s="27"/>
      <c r="G519" s="14">
        <v>11.5151515151515</v>
      </c>
      <c r="H519" s="2">
        <v>0</v>
      </c>
      <c r="I519" s="27"/>
      <c r="J519" s="14">
        <v>12.727273</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1849</v>
      </c>
      <c r="B520" s="2">
        <v>0</v>
      </c>
      <c r="C520" s="27">
        <v>0</v>
      </c>
      <c r="D520" s="2">
        <v>80</v>
      </c>
      <c r="E520" s="2">
        <v>0</v>
      </c>
      <c r="F520" s="27"/>
      <c r="G520" s="14">
        <v>11.5151515151515</v>
      </c>
      <c r="H520" s="2">
        <v>0</v>
      </c>
      <c r="I520" s="27"/>
      <c r="J520" s="14">
        <v>12.727273</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row>
    <row r="522" spans="1:31" x14ac:dyDescent="0.3">
      <c r="A522" s="201" t="s">
        <v>1854</v>
      </c>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row>
    <row r="523" spans="1:31" x14ac:dyDescent="0.3">
      <c r="B523" s="199" t="s">
        <v>1724</v>
      </c>
      <c r="C523" s="199"/>
      <c r="D523" s="199" t="s">
        <v>1725</v>
      </c>
      <c r="E523" s="199" t="s">
        <v>1724</v>
      </c>
      <c r="F523" s="199"/>
      <c r="G523" s="199" t="s">
        <v>1725</v>
      </c>
      <c r="H523" s="199" t="s">
        <v>1724</v>
      </c>
      <c r="I523" s="199"/>
      <c r="J523" s="199" t="s">
        <v>1725</v>
      </c>
      <c r="K523" t="s">
        <v>190</v>
      </c>
      <c r="L523" s="199" t="s">
        <v>1724</v>
      </c>
      <c r="M523" s="199"/>
      <c r="N523" s="199" t="s">
        <v>1725</v>
      </c>
      <c r="O523" s="199" t="s">
        <v>1724</v>
      </c>
      <c r="P523" s="199"/>
      <c r="Q523" s="199" t="s">
        <v>1725</v>
      </c>
      <c r="R523" s="199" t="s">
        <v>1724</v>
      </c>
      <c r="S523" s="199"/>
      <c r="T523" s="199" t="s">
        <v>1725</v>
      </c>
      <c r="U523" t="s">
        <v>190</v>
      </c>
      <c r="V523" s="199" t="s">
        <v>1724</v>
      </c>
      <c r="W523" s="199"/>
      <c r="X523" s="199" t="s">
        <v>1725</v>
      </c>
      <c r="Y523" s="199" t="s">
        <v>1724</v>
      </c>
      <c r="Z523" s="199"/>
      <c r="AA523" s="199" t="s">
        <v>1725</v>
      </c>
      <c r="AB523" s="199" t="s">
        <v>1724</v>
      </c>
      <c r="AC523" s="199"/>
      <c r="AD523" s="199" t="s">
        <v>1725</v>
      </c>
      <c r="AE523" t="s">
        <v>190</v>
      </c>
    </row>
    <row r="524" spans="1:31" x14ac:dyDescent="0.3">
      <c r="A524" t="s">
        <v>192</v>
      </c>
      <c r="B524" s="2">
        <v>18</v>
      </c>
      <c r="C524" s="27" t="s">
        <v>190</v>
      </c>
      <c r="D524" s="2">
        <v>17.5757575757575</v>
      </c>
      <c r="E524" s="2">
        <v>0</v>
      </c>
      <c r="F524" s="27" t="s">
        <v>190</v>
      </c>
      <c r="G524" s="14">
        <v>11.5151515151515</v>
      </c>
      <c r="H524" s="2">
        <v>0</v>
      </c>
      <c r="I524" s="27" t="s">
        <v>190</v>
      </c>
      <c r="J524" s="14">
        <v>12.727273</v>
      </c>
      <c r="K524" s="27">
        <v>-1</v>
      </c>
      <c r="L524" s="2">
        <v>369</v>
      </c>
      <c r="M524" s="27" t="s">
        <v>190</v>
      </c>
      <c r="N524" s="2">
        <v>62</v>
      </c>
      <c r="O524" s="2">
        <v>296</v>
      </c>
      <c r="P524" s="27" t="s">
        <v>190</v>
      </c>
      <c r="Q524" s="14">
        <v>53.33</v>
      </c>
      <c r="R524" s="2">
        <v>400</v>
      </c>
      <c r="S524" s="27" t="s">
        <v>190</v>
      </c>
      <c r="T524" s="14">
        <v>84.24</v>
      </c>
      <c r="U524" s="27">
        <v>8.4000000000000005E-2</v>
      </c>
      <c r="V524" s="2">
        <v>30307</v>
      </c>
      <c r="W524" s="27" t="s">
        <v>190</v>
      </c>
      <c r="X524" s="2">
        <v>548</v>
      </c>
      <c r="Y524" s="2">
        <v>31254</v>
      </c>
      <c r="Z524" s="27" t="s">
        <v>190</v>
      </c>
      <c r="AA524" s="14">
        <v>593.33000000000004</v>
      </c>
      <c r="AB524" s="2">
        <v>30901</v>
      </c>
      <c r="AC524" s="27" t="s">
        <v>190</v>
      </c>
      <c r="AD524" s="14">
        <v>630.91</v>
      </c>
      <c r="AE524" s="27">
        <v>0.02</v>
      </c>
    </row>
    <row r="525" spans="1:31" x14ac:dyDescent="0.3">
      <c r="A525" t="s">
        <v>1822</v>
      </c>
      <c r="B525" s="2">
        <v>0</v>
      </c>
      <c r="C525" s="27">
        <v>0</v>
      </c>
      <c r="D525" s="2">
        <v>80</v>
      </c>
      <c r="E525" s="2">
        <v>0</v>
      </c>
      <c r="F525" s="27"/>
      <c r="G525" s="14">
        <v>11.5151515151515</v>
      </c>
      <c r="H525" s="2">
        <v>0</v>
      </c>
      <c r="I525" s="27"/>
      <c r="J525" s="14">
        <v>12.727273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1786</v>
      </c>
      <c r="B526" s="2">
        <v>0</v>
      </c>
      <c r="C526" s="27">
        <v>0</v>
      </c>
      <c r="D526" s="2">
        <v>80</v>
      </c>
      <c r="E526" s="2">
        <v>0</v>
      </c>
      <c r="F526" s="27"/>
      <c r="G526" s="14">
        <v>11.5151515151515</v>
      </c>
      <c r="H526" s="2">
        <v>0</v>
      </c>
      <c r="I526" s="27"/>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1840</v>
      </c>
      <c r="B527" s="2">
        <v>0</v>
      </c>
      <c r="C527" s="27">
        <v>0</v>
      </c>
      <c r="D527" s="2">
        <v>80</v>
      </c>
      <c r="E527" s="2">
        <v>0</v>
      </c>
      <c r="F527" s="27"/>
      <c r="G527" s="14">
        <v>11.5151515151515</v>
      </c>
      <c r="H527" s="2">
        <v>0</v>
      </c>
      <c r="I527" s="27"/>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1841</v>
      </c>
      <c r="B528" s="2">
        <v>0</v>
      </c>
      <c r="C528" s="27">
        <v>0</v>
      </c>
      <c r="D528" s="2">
        <v>80</v>
      </c>
      <c r="E528" s="2">
        <v>0</v>
      </c>
      <c r="F528" s="27"/>
      <c r="G528" s="14">
        <v>11.5151515151515</v>
      </c>
      <c r="H528" s="2">
        <v>0</v>
      </c>
      <c r="I528" s="27"/>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1842</v>
      </c>
      <c r="B529" s="2">
        <v>0</v>
      </c>
      <c r="C529" s="27">
        <v>0</v>
      </c>
      <c r="D529" s="2">
        <v>80</v>
      </c>
      <c r="E529" s="2">
        <v>0</v>
      </c>
      <c r="F529" s="27"/>
      <c r="G529" s="14">
        <v>11.5151515151515</v>
      </c>
      <c r="H529" s="2">
        <v>0</v>
      </c>
      <c r="I529" s="27"/>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1843</v>
      </c>
      <c r="B530" s="2">
        <v>0</v>
      </c>
      <c r="C530" s="27">
        <v>0</v>
      </c>
      <c r="D530" s="2">
        <v>80</v>
      </c>
      <c r="E530" s="2">
        <v>0</v>
      </c>
      <c r="F530" s="27"/>
      <c r="G530" s="14">
        <v>11.5151515151515</v>
      </c>
      <c r="H530" s="2">
        <v>0</v>
      </c>
      <c r="I530" s="27"/>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1844</v>
      </c>
      <c r="B531" s="2">
        <v>0</v>
      </c>
      <c r="C531" s="27">
        <v>0</v>
      </c>
      <c r="D531" s="2">
        <v>80</v>
      </c>
      <c r="E531" s="2">
        <v>0</v>
      </c>
      <c r="F531" s="27"/>
      <c r="G531" s="14">
        <v>11.5151515151515</v>
      </c>
      <c r="H531" s="2">
        <v>0</v>
      </c>
      <c r="I531" s="27"/>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1787</v>
      </c>
      <c r="B532" s="2">
        <v>0</v>
      </c>
      <c r="C532" s="27">
        <v>0</v>
      </c>
      <c r="D532" s="2">
        <v>80</v>
      </c>
      <c r="E532" s="2">
        <v>0</v>
      </c>
      <c r="F532" s="27"/>
      <c r="G532" s="14">
        <v>11.5151515151515</v>
      </c>
      <c r="H532" s="2">
        <v>0</v>
      </c>
      <c r="I532" s="27"/>
      <c r="J532" s="14">
        <v>12.727273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1788</v>
      </c>
      <c r="B533" s="2">
        <v>0</v>
      </c>
      <c r="C533" s="27">
        <v>0</v>
      </c>
      <c r="D533" s="2">
        <v>80</v>
      </c>
      <c r="E533" s="2">
        <v>0</v>
      </c>
      <c r="F533" s="27"/>
      <c r="G533" s="14">
        <v>11.5151515151515</v>
      </c>
      <c r="H533" s="2">
        <v>0</v>
      </c>
      <c r="I533" s="27"/>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1845</v>
      </c>
      <c r="B534" s="2">
        <v>0</v>
      </c>
      <c r="C534" s="27">
        <v>0</v>
      </c>
      <c r="D534" s="2">
        <v>80</v>
      </c>
      <c r="E534" s="2">
        <v>0</v>
      </c>
      <c r="F534" s="27"/>
      <c r="G534" s="14">
        <v>11.5151515151515</v>
      </c>
      <c r="H534" s="2">
        <v>0</v>
      </c>
      <c r="I534" s="27"/>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1846</v>
      </c>
      <c r="B535" s="2">
        <v>0</v>
      </c>
      <c r="C535" s="27">
        <v>0</v>
      </c>
      <c r="D535" s="2">
        <v>80</v>
      </c>
      <c r="E535" s="2">
        <v>0</v>
      </c>
      <c r="F535" s="27"/>
      <c r="G535" s="14">
        <v>11.5151515151515</v>
      </c>
      <c r="H535" s="2">
        <v>0</v>
      </c>
      <c r="I535" s="27"/>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1847</v>
      </c>
      <c r="B536" s="2">
        <v>0</v>
      </c>
      <c r="C536" s="27">
        <v>0</v>
      </c>
      <c r="D536" s="2">
        <v>80</v>
      </c>
      <c r="E536" s="2">
        <v>0</v>
      </c>
      <c r="F536" s="27"/>
      <c r="G536" s="14">
        <v>11.5151515151515</v>
      </c>
      <c r="H536" s="2">
        <v>0</v>
      </c>
      <c r="I536" s="27"/>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1848</v>
      </c>
      <c r="B537" s="2">
        <v>0</v>
      </c>
      <c r="C537" s="27">
        <v>0</v>
      </c>
      <c r="D537" s="2">
        <v>80</v>
      </c>
      <c r="E537" s="2">
        <v>0</v>
      </c>
      <c r="F537" s="27"/>
      <c r="G537" s="14">
        <v>11.5151515151515</v>
      </c>
      <c r="H537" s="2">
        <v>0</v>
      </c>
      <c r="I537" s="27"/>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1849</v>
      </c>
      <c r="B538" s="2">
        <v>0</v>
      </c>
      <c r="C538" s="27">
        <v>0</v>
      </c>
      <c r="D538" s="2">
        <v>80</v>
      </c>
      <c r="E538" s="2">
        <v>0</v>
      </c>
      <c r="F538" s="27"/>
      <c r="G538" s="14">
        <v>11.5151515151515</v>
      </c>
      <c r="H538" s="2">
        <v>0</v>
      </c>
      <c r="I538" s="27"/>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1789</v>
      </c>
      <c r="B539" s="2">
        <v>0</v>
      </c>
      <c r="C539" s="27">
        <v>0</v>
      </c>
      <c r="D539" s="2">
        <v>80</v>
      </c>
      <c r="E539" s="2">
        <v>0</v>
      </c>
      <c r="F539" s="27"/>
      <c r="G539" s="14">
        <v>11.5151515151515</v>
      </c>
      <c r="H539" s="2">
        <v>0</v>
      </c>
      <c r="I539" s="27"/>
      <c r="J539" s="14">
        <v>12.727273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1845</v>
      </c>
      <c r="B540" s="2">
        <v>0</v>
      </c>
      <c r="C540" s="27">
        <v>0</v>
      </c>
      <c r="D540" s="2">
        <v>80</v>
      </c>
      <c r="E540" s="2">
        <v>0</v>
      </c>
      <c r="F540" s="27"/>
      <c r="G540" s="14">
        <v>11.5151515151515</v>
      </c>
      <c r="H540" s="2">
        <v>0</v>
      </c>
      <c r="I540" s="27"/>
      <c r="J540" s="14">
        <v>12.727273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1846</v>
      </c>
      <c r="B541" s="2">
        <v>0</v>
      </c>
      <c r="C541" s="27">
        <v>0</v>
      </c>
      <c r="D541" s="2">
        <v>80</v>
      </c>
      <c r="E541" s="2">
        <v>0</v>
      </c>
      <c r="F541" s="27"/>
      <c r="G541" s="14">
        <v>11.5151515151515</v>
      </c>
      <c r="H541" s="2">
        <v>0</v>
      </c>
      <c r="I541" s="27"/>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1847</v>
      </c>
      <c r="B542" s="2">
        <v>0</v>
      </c>
      <c r="C542" s="27">
        <v>0</v>
      </c>
      <c r="D542" s="2">
        <v>80</v>
      </c>
      <c r="E542" s="2">
        <v>0</v>
      </c>
      <c r="F542" s="27"/>
      <c r="G542" s="14">
        <v>11.5151515151515</v>
      </c>
      <c r="H542" s="2">
        <v>0</v>
      </c>
      <c r="I542" s="27"/>
      <c r="J542" s="14">
        <v>12.727273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1848</v>
      </c>
      <c r="B543" s="2">
        <v>0</v>
      </c>
      <c r="C543" s="27">
        <v>0</v>
      </c>
      <c r="D543" s="2">
        <v>80</v>
      </c>
      <c r="E543" s="2">
        <v>0</v>
      </c>
      <c r="F543" s="27"/>
      <c r="G543" s="14">
        <v>11.5151515151515</v>
      </c>
      <c r="H543" s="2">
        <v>0</v>
      </c>
      <c r="I543" s="27"/>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1849</v>
      </c>
      <c r="B544" s="2">
        <v>0</v>
      </c>
      <c r="C544" s="27">
        <v>0</v>
      </c>
      <c r="D544" s="2">
        <v>80</v>
      </c>
      <c r="E544" s="2">
        <v>0</v>
      </c>
      <c r="F544" s="27"/>
      <c r="G544" s="14">
        <v>11.5151515151515</v>
      </c>
      <c r="H544" s="2">
        <v>0</v>
      </c>
      <c r="I544" s="27"/>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1838</v>
      </c>
      <c r="B545" s="2">
        <v>18</v>
      </c>
      <c r="C545" s="27">
        <v>1</v>
      </c>
      <c r="D545" s="2">
        <v>17.5757575757575</v>
      </c>
      <c r="E545" s="2">
        <v>0</v>
      </c>
      <c r="F545" s="27"/>
      <c r="G545" s="14">
        <v>11.5151515151515</v>
      </c>
      <c r="H545" s="2">
        <v>0</v>
      </c>
      <c r="I545" s="27"/>
      <c r="J545" s="14">
        <v>12.727273</v>
      </c>
      <c r="K545" s="27">
        <v>-1</v>
      </c>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1786</v>
      </c>
      <c r="B546" s="2">
        <v>0</v>
      </c>
      <c r="C546" s="27">
        <v>0</v>
      </c>
      <c r="D546" s="2">
        <v>80</v>
      </c>
      <c r="E546" s="2">
        <v>0</v>
      </c>
      <c r="F546" s="27"/>
      <c r="G546" s="14">
        <v>11.5151515151515</v>
      </c>
      <c r="H546" s="2">
        <v>0</v>
      </c>
      <c r="I546" s="27"/>
      <c r="J546" s="14">
        <v>12.727273</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1840</v>
      </c>
      <c r="B547" s="2">
        <v>0</v>
      </c>
      <c r="C547" s="27">
        <v>0</v>
      </c>
      <c r="D547" s="2">
        <v>80</v>
      </c>
      <c r="E547" s="2">
        <v>0</v>
      </c>
      <c r="F547" s="27"/>
      <c r="G547" s="14">
        <v>11.5151515151515</v>
      </c>
      <c r="H547" s="2">
        <v>0</v>
      </c>
      <c r="I547" s="27"/>
      <c r="J547" s="14">
        <v>12.727273</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1841</v>
      </c>
      <c r="B548" s="2">
        <v>0</v>
      </c>
      <c r="C548" s="27">
        <v>0</v>
      </c>
      <c r="D548" s="2">
        <v>80</v>
      </c>
      <c r="E548" s="2">
        <v>0</v>
      </c>
      <c r="F548" s="27"/>
      <c r="G548" s="14">
        <v>11.5151515151515</v>
      </c>
      <c r="H548" s="2">
        <v>0</v>
      </c>
      <c r="I548" s="27"/>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1842</v>
      </c>
      <c r="B549" s="2">
        <v>0</v>
      </c>
      <c r="C549" s="27">
        <v>0</v>
      </c>
      <c r="D549" s="2">
        <v>80</v>
      </c>
      <c r="E549" s="2">
        <v>0</v>
      </c>
      <c r="F549" s="27"/>
      <c r="G549" s="14">
        <v>11.5151515151515</v>
      </c>
      <c r="H549" s="2">
        <v>0</v>
      </c>
      <c r="I549" s="27"/>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1843</v>
      </c>
      <c r="B550" s="2">
        <v>0</v>
      </c>
      <c r="C550" s="27">
        <v>0</v>
      </c>
      <c r="D550" s="2">
        <v>80</v>
      </c>
      <c r="E550" s="2">
        <v>0</v>
      </c>
      <c r="F550" s="27"/>
      <c r="G550" s="14">
        <v>11.5151515151515</v>
      </c>
      <c r="H550" s="2">
        <v>0</v>
      </c>
      <c r="I550" s="27"/>
      <c r="J550" s="14">
        <v>12.727273</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1844</v>
      </c>
      <c r="B551" s="2">
        <v>0</v>
      </c>
      <c r="C551" s="27">
        <v>0</v>
      </c>
      <c r="D551" s="2">
        <v>80</v>
      </c>
      <c r="E551" s="2">
        <v>0</v>
      </c>
      <c r="F551" s="27"/>
      <c r="G551" s="14">
        <v>11.5151515151515</v>
      </c>
      <c r="H551" s="2">
        <v>0</v>
      </c>
      <c r="I551" s="27"/>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1787</v>
      </c>
      <c r="B552" s="2">
        <v>18</v>
      </c>
      <c r="C552" s="27">
        <v>1</v>
      </c>
      <c r="D552" s="2">
        <v>17.5757575757575</v>
      </c>
      <c r="E552" s="2">
        <v>0</v>
      </c>
      <c r="F552" s="27"/>
      <c r="G552" s="14">
        <v>11.5151515151515</v>
      </c>
      <c r="H552" s="2">
        <v>0</v>
      </c>
      <c r="I552" s="27"/>
      <c r="J552" s="14">
        <v>12.727273</v>
      </c>
      <c r="K552" s="27">
        <v>-1</v>
      </c>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1788</v>
      </c>
      <c r="B553" s="2">
        <v>18</v>
      </c>
      <c r="C553" s="27">
        <v>1</v>
      </c>
      <c r="D553" s="2">
        <v>17.5757575757575</v>
      </c>
      <c r="E553" s="2">
        <v>0</v>
      </c>
      <c r="F553" s="27"/>
      <c r="G553" s="14">
        <v>11.5151515151515</v>
      </c>
      <c r="H553" s="2">
        <v>0</v>
      </c>
      <c r="I553" s="27"/>
      <c r="J553" s="14">
        <v>12.727273</v>
      </c>
      <c r="K553">
        <v>-1</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1845</v>
      </c>
      <c r="B554" s="2">
        <v>18</v>
      </c>
      <c r="C554" s="27">
        <v>1</v>
      </c>
      <c r="D554" s="2">
        <v>17.5757575757575</v>
      </c>
      <c r="E554" s="2">
        <v>0</v>
      </c>
      <c r="F554" s="27"/>
      <c r="G554" s="14">
        <v>11.5151515151515</v>
      </c>
      <c r="H554" s="2">
        <v>0</v>
      </c>
      <c r="I554" s="27"/>
      <c r="J554" s="14">
        <v>12.727273</v>
      </c>
      <c r="K554">
        <v>-1</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1846</v>
      </c>
      <c r="B555" s="2">
        <v>18</v>
      </c>
      <c r="C555" s="27">
        <v>1</v>
      </c>
      <c r="D555" s="2">
        <v>17.5757575757575</v>
      </c>
      <c r="E555" s="2">
        <v>0</v>
      </c>
      <c r="F555" s="27"/>
      <c r="G555" s="14">
        <v>11.5151515151515</v>
      </c>
      <c r="H555" s="2">
        <v>0</v>
      </c>
      <c r="I555" s="27"/>
      <c r="J555" s="14">
        <v>12.727273</v>
      </c>
      <c r="K555">
        <v>-1</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1847</v>
      </c>
      <c r="B556" s="2">
        <v>0</v>
      </c>
      <c r="C556" s="27">
        <v>0</v>
      </c>
      <c r="D556" s="2">
        <v>80</v>
      </c>
      <c r="E556" s="2">
        <v>0</v>
      </c>
      <c r="F556" s="27"/>
      <c r="G556" s="14">
        <v>11.5151515151515</v>
      </c>
      <c r="H556" s="2">
        <v>0</v>
      </c>
      <c r="I556" s="27"/>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1848</v>
      </c>
      <c r="B557" s="2">
        <v>0</v>
      </c>
      <c r="C557" s="27">
        <v>0</v>
      </c>
      <c r="D557" s="2">
        <v>80</v>
      </c>
      <c r="E557" s="2">
        <v>0</v>
      </c>
      <c r="F557" s="27"/>
      <c r="G557" s="14">
        <v>11.5151515151515</v>
      </c>
      <c r="H557" s="2">
        <v>0</v>
      </c>
      <c r="I557" s="27"/>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1849</v>
      </c>
      <c r="B558" s="2">
        <v>0</v>
      </c>
      <c r="C558" s="27">
        <v>0</v>
      </c>
      <c r="D558" s="2">
        <v>80</v>
      </c>
      <c r="E558" s="2">
        <v>0</v>
      </c>
      <c r="F558" s="27"/>
      <c r="G558" s="14">
        <v>11.5151515151515</v>
      </c>
      <c r="H558" s="2">
        <v>0</v>
      </c>
      <c r="I558" s="27"/>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1789</v>
      </c>
      <c r="B559" s="2">
        <v>0</v>
      </c>
      <c r="C559" s="27">
        <v>0</v>
      </c>
      <c r="D559" s="2">
        <v>80</v>
      </c>
      <c r="E559" s="2">
        <v>0</v>
      </c>
      <c r="F559" s="27"/>
      <c r="G559" s="14">
        <v>11.5151515151515</v>
      </c>
      <c r="H559" s="2">
        <v>0</v>
      </c>
      <c r="I559" s="27"/>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1845</v>
      </c>
      <c r="B560" s="2">
        <v>0</v>
      </c>
      <c r="C560" s="27">
        <v>0</v>
      </c>
      <c r="D560" s="2">
        <v>80</v>
      </c>
      <c r="E560" s="2">
        <v>0</v>
      </c>
      <c r="F560" s="27"/>
      <c r="G560" s="14">
        <v>11.5151515151515</v>
      </c>
      <c r="H560" s="2">
        <v>0</v>
      </c>
      <c r="I560" s="27"/>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1846</v>
      </c>
      <c r="B561" s="2">
        <v>0</v>
      </c>
      <c r="C561" s="27">
        <v>0</v>
      </c>
      <c r="D561" s="2">
        <v>80</v>
      </c>
      <c r="E561" s="2">
        <v>0</v>
      </c>
      <c r="F561" s="27"/>
      <c r="G561" s="14">
        <v>11.5151515151515</v>
      </c>
      <c r="H561" s="2">
        <v>0</v>
      </c>
      <c r="I561" s="27"/>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1847</v>
      </c>
      <c r="B562" s="2">
        <v>0</v>
      </c>
      <c r="C562" s="27">
        <v>0</v>
      </c>
      <c r="D562" s="2">
        <v>80</v>
      </c>
      <c r="E562" s="2">
        <v>0</v>
      </c>
      <c r="F562" s="27"/>
      <c r="G562" s="14">
        <v>11.5151515151515</v>
      </c>
      <c r="H562" s="2">
        <v>0</v>
      </c>
      <c r="I562" s="27"/>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1848</v>
      </c>
      <c r="B563" s="2">
        <v>0</v>
      </c>
      <c r="C563" s="27">
        <v>0</v>
      </c>
      <c r="D563" s="2">
        <v>80</v>
      </c>
      <c r="E563" s="2">
        <v>0</v>
      </c>
      <c r="F563" s="27"/>
      <c r="G563" s="14">
        <v>11.5151515151515</v>
      </c>
      <c r="H563" s="2">
        <v>0</v>
      </c>
      <c r="I563" s="27"/>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1849</v>
      </c>
      <c r="B564" s="2">
        <v>0</v>
      </c>
      <c r="C564" s="27">
        <v>0</v>
      </c>
      <c r="D564" s="2">
        <v>80</v>
      </c>
      <c r="E564" s="2">
        <v>0</v>
      </c>
      <c r="F564" s="27"/>
      <c r="G564" s="14">
        <v>11.5151515151515</v>
      </c>
      <c r="H564" s="2">
        <v>0</v>
      </c>
      <c r="I564" s="27"/>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row>
    <row r="566" spans="1:31" x14ac:dyDescent="0.3">
      <c r="A566" s="201" t="s">
        <v>1855</v>
      </c>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row>
    <row r="567" spans="1:31" x14ac:dyDescent="0.3">
      <c r="B567" s="199" t="s">
        <v>1724</v>
      </c>
      <c r="C567" s="199"/>
      <c r="D567" s="199" t="s">
        <v>1725</v>
      </c>
      <c r="E567" s="199" t="s">
        <v>1724</v>
      </c>
      <c r="F567" s="199"/>
      <c r="G567" s="199" t="s">
        <v>1725</v>
      </c>
      <c r="H567" s="199" t="s">
        <v>1724</v>
      </c>
      <c r="I567" s="199"/>
      <c r="J567" s="199" t="s">
        <v>1725</v>
      </c>
      <c r="K567" t="s">
        <v>190</v>
      </c>
      <c r="L567" s="199" t="s">
        <v>1724</v>
      </c>
      <c r="M567" s="199"/>
      <c r="N567" s="199" t="s">
        <v>1725</v>
      </c>
      <c r="O567" s="199" t="s">
        <v>1724</v>
      </c>
      <c r="P567" s="199"/>
      <c r="Q567" s="199" t="s">
        <v>1725</v>
      </c>
      <c r="R567" s="199" t="s">
        <v>1724</v>
      </c>
      <c r="S567" s="199"/>
      <c r="T567" s="199" t="s">
        <v>1725</v>
      </c>
      <c r="U567" t="s">
        <v>190</v>
      </c>
      <c r="V567" s="199" t="s">
        <v>1724</v>
      </c>
      <c r="W567" s="199"/>
      <c r="X567" s="199" t="s">
        <v>1725</v>
      </c>
      <c r="Y567" s="199" t="s">
        <v>1724</v>
      </c>
      <c r="Z567" s="199"/>
      <c r="AA567" s="199" t="s">
        <v>1725</v>
      </c>
      <c r="AB567" s="199" t="s">
        <v>1724</v>
      </c>
      <c r="AC567" s="199"/>
      <c r="AD567" s="199" t="s">
        <v>1725</v>
      </c>
      <c r="AE567" t="s">
        <v>190</v>
      </c>
    </row>
    <row r="568" spans="1:31" x14ac:dyDescent="0.3">
      <c r="A568" t="s">
        <v>192</v>
      </c>
      <c r="B568" s="2">
        <v>215</v>
      </c>
      <c r="C568" s="27" t="s">
        <v>190</v>
      </c>
      <c r="D568" s="2">
        <v>46.060606060605998</v>
      </c>
      <c r="E568" s="2">
        <v>293</v>
      </c>
      <c r="F568" s="27" t="s">
        <v>190</v>
      </c>
      <c r="G568" s="14">
        <v>55.151515151515099</v>
      </c>
      <c r="H568" s="2">
        <v>1420</v>
      </c>
      <c r="I568" s="27" t="s">
        <v>190</v>
      </c>
      <c r="J568" s="14">
        <v>113.939392</v>
      </c>
      <c r="K568" s="27">
        <v>5.6046511627906979</v>
      </c>
      <c r="L568" s="2">
        <v>36758</v>
      </c>
      <c r="M568" s="27" t="s">
        <v>190</v>
      </c>
      <c r="N568" s="2">
        <v>692</v>
      </c>
      <c r="O568" s="2">
        <v>40479</v>
      </c>
      <c r="P568" s="27" t="s">
        <v>190</v>
      </c>
      <c r="Q568" s="14">
        <v>775.76</v>
      </c>
      <c r="R568" s="2">
        <v>31689</v>
      </c>
      <c r="S568" s="27" t="s">
        <v>190</v>
      </c>
      <c r="T568" s="14">
        <v>757.58</v>
      </c>
      <c r="U568" s="27">
        <v>-0.13800000000000001</v>
      </c>
      <c r="V568" s="2">
        <v>1130927</v>
      </c>
      <c r="W568" s="27" t="s">
        <v>190</v>
      </c>
      <c r="X568" s="2">
        <v>3775</v>
      </c>
      <c r="Y568" s="2">
        <v>1000594</v>
      </c>
      <c r="Z568" s="27" t="s">
        <v>190</v>
      </c>
      <c r="AA568" s="14">
        <v>4004.24</v>
      </c>
      <c r="AB568" s="2">
        <v>1144295</v>
      </c>
      <c r="AC568" s="27" t="s">
        <v>190</v>
      </c>
      <c r="AD568" s="14">
        <v>3966.06</v>
      </c>
      <c r="AE568" s="27">
        <v>1.2E-2</v>
      </c>
    </row>
    <row r="569" spans="1:31" x14ac:dyDescent="0.3">
      <c r="A569" t="s">
        <v>1822</v>
      </c>
      <c r="B569" s="2">
        <v>60</v>
      </c>
      <c r="C569" s="27">
        <v>0.27906976744186046</v>
      </c>
      <c r="D569" s="2">
        <v>28.484848484848399</v>
      </c>
      <c r="E569" s="2">
        <v>105</v>
      </c>
      <c r="F569" s="27">
        <v>0.35836177474402731</v>
      </c>
      <c r="G569" s="14">
        <v>39.393939393939398</v>
      </c>
      <c r="H569" s="2">
        <v>549</v>
      </c>
      <c r="I569" s="27">
        <v>0.38661971830985914</v>
      </c>
      <c r="J569" s="14">
        <v>86.060609999999997</v>
      </c>
      <c r="K569" s="27">
        <v>8.15</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1786</v>
      </c>
      <c r="B570" s="2">
        <v>17</v>
      </c>
      <c r="C570" s="27">
        <v>7.9069767441860464E-2</v>
      </c>
      <c r="D570" s="2">
        <v>16.363636363636299</v>
      </c>
      <c r="E570" s="2">
        <v>16</v>
      </c>
      <c r="F570" s="27">
        <v>5.4607508532423209E-2</v>
      </c>
      <c r="G570" s="14">
        <v>10.303030303030299</v>
      </c>
      <c r="H570" s="2">
        <v>232</v>
      </c>
      <c r="I570" s="27">
        <v>0.16338028169014085</v>
      </c>
      <c r="J570" s="14">
        <v>65.454544100000007</v>
      </c>
      <c r="K570" s="27">
        <v>12.647058823529411</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1840</v>
      </c>
      <c r="B571" s="2">
        <v>17</v>
      </c>
      <c r="C571" s="27">
        <v>7.9069767441860464E-2</v>
      </c>
      <c r="D571" s="2">
        <v>16.363636363636299</v>
      </c>
      <c r="E571" s="2">
        <v>16</v>
      </c>
      <c r="F571" s="27">
        <v>5.4607508532423209E-2</v>
      </c>
      <c r="G571" s="14">
        <v>10.303030303030299</v>
      </c>
      <c r="H571" s="2">
        <v>232</v>
      </c>
      <c r="I571" s="27">
        <v>0.16338028169014085</v>
      </c>
      <c r="J571" s="14">
        <v>65.454544100000007</v>
      </c>
      <c r="K571" s="27">
        <v>12.647058823529411</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1841</v>
      </c>
      <c r="B572" s="2">
        <v>0</v>
      </c>
      <c r="C572" s="27">
        <v>0</v>
      </c>
      <c r="D572" s="2">
        <v>80</v>
      </c>
      <c r="E572" s="2">
        <v>0</v>
      </c>
      <c r="F572" s="27">
        <v>0</v>
      </c>
      <c r="G572" s="14">
        <v>11.5151515151515</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1842</v>
      </c>
      <c r="B573" s="2">
        <v>17</v>
      </c>
      <c r="C573" s="27">
        <v>7.9069767441860464E-2</v>
      </c>
      <c r="D573" s="2">
        <v>16.363636363636299</v>
      </c>
      <c r="E573" s="2">
        <v>16</v>
      </c>
      <c r="F573" s="27">
        <v>5.4607508532423209E-2</v>
      </c>
      <c r="G573" s="14">
        <v>10.303030303030299</v>
      </c>
      <c r="H573" s="2">
        <v>175</v>
      </c>
      <c r="I573" s="27">
        <v>0.12323943661971831</v>
      </c>
      <c r="J573" s="14">
        <v>61.818179999999998</v>
      </c>
      <c r="K573" s="27">
        <v>9.2941176470588243</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1843</v>
      </c>
      <c r="B574" s="2">
        <v>0</v>
      </c>
      <c r="C574" s="27">
        <v>0</v>
      </c>
      <c r="D574" s="2">
        <v>80</v>
      </c>
      <c r="E574" s="2">
        <v>0</v>
      </c>
      <c r="F574" s="27">
        <v>0</v>
      </c>
      <c r="G574" s="14">
        <v>11.5151515151515</v>
      </c>
      <c r="H574" s="2">
        <v>57</v>
      </c>
      <c r="I574" s="27">
        <v>4.0140845070422537E-2</v>
      </c>
      <c r="J574" s="14">
        <v>26.060606</v>
      </c>
      <c r="K574" s="27"/>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1844</v>
      </c>
      <c r="B575" s="2">
        <v>0</v>
      </c>
      <c r="C575" s="27">
        <v>0</v>
      </c>
      <c r="D575" s="2">
        <v>80</v>
      </c>
      <c r="E575" s="2">
        <v>0</v>
      </c>
      <c r="F575" s="27">
        <v>0</v>
      </c>
      <c r="G575" s="14">
        <v>11.5151515151515</v>
      </c>
      <c r="H575" s="2">
        <v>0</v>
      </c>
      <c r="I575" s="27">
        <v>0</v>
      </c>
      <c r="J575" s="14">
        <v>12.727273</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1787</v>
      </c>
      <c r="B576" s="2">
        <v>43</v>
      </c>
      <c r="C576" s="27">
        <v>0.2</v>
      </c>
      <c r="D576" s="2">
        <v>22.424242424242401</v>
      </c>
      <c r="E576" s="2">
        <v>89</v>
      </c>
      <c r="F576" s="27">
        <v>0.30375426621160412</v>
      </c>
      <c r="G576" s="14">
        <v>35.757575757575701</v>
      </c>
      <c r="H576" s="2">
        <v>317</v>
      </c>
      <c r="I576" s="27">
        <v>0.22323943661971832</v>
      </c>
      <c r="J576" s="14">
        <v>71.515150000000006</v>
      </c>
      <c r="K576" s="27">
        <v>6.3720930232558137</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1788</v>
      </c>
      <c r="B577" s="2">
        <v>18</v>
      </c>
      <c r="C577" s="27">
        <v>8.3720930232558138E-2</v>
      </c>
      <c r="D577" s="2">
        <v>12.7272727272727</v>
      </c>
      <c r="E577" s="2">
        <v>0</v>
      </c>
      <c r="F577" s="27">
        <v>0</v>
      </c>
      <c r="G577" s="14">
        <v>11.5151515151515</v>
      </c>
      <c r="H577" s="2">
        <v>49</v>
      </c>
      <c r="I577" s="27">
        <v>3.4507042253521129E-2</v>
      </c>
      <c r="J577" s="14">
        <v>30.30303</v>
      </c>
      <c r="K577" s="27">
        <v>1.7222222222222223</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1845</v>
      </c>
      <c r="B578" s="2">
        <v>18</v>
      </c>
      <c r="C578" s="27">
        <v>8.3720930232558138E-2</v>
      </c>
      <c r="D578" s="2">
        <v>12.7272727272727</v>
      </c>
      <c r="E578" s="2">
        <v>0</v>
      </c>
      <c r="F578" s="27">
        <v>0</v>
      </c>
      <c r="G578" s="14">
        <v>11.5151515151515</v>
      </c>
      <c r="H578" s="2">
        <v>49</v>
      </c>
      <c r="I578" s="27">
        <v>3.4507042253521129E-2</v>
      </c>
      <c r="J578" s="14">
        <v>30.30303</v>
      </c>
      <c r="K578" s="27">
        <v>1.7222222222222223</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1846</v>
      </c>
      <c r="B579" s="2">
        <v>8</v>
      </c>
      <c r="C579" s="27">
        <v>3.7209302325581395E-2</v>
      </c>
      <c r="D579" s="2">
        <v>9.0909090909090899</v>
      </c>
      <c r="E579" s="2">
        <v>0</v>
      </c>
      <c r="F579" s="27">
        <v>0</v>
      </c>
      <c r="G579" s="14">
        <v>11.5151515151515</v>
      </c>
      <c r="H579" s="2">
        <v>0</v>
      </c>
      <c r="I579" s="27">
        <v>0</v>
      </c>
      <c r="J579" s="14">
        <v>12.727273</v>
      </c>
      <c r="K579" s="27">
        <v>-1</v>
      </c>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1847</v>
      </c>
      <c r="B580" s="2">
        <v>0</v>
      </c>
      <c r="C580" s="27">
        <v>0</v>
      </c>
      <c r="D580" s="2">
        <v>80</v>
      </c>
      <c r="E580" s="2">
        <v>0</v>
      </c>
      <c r="F580" s="27">
        <v>0</v>
      </c>
      <c r="G580" s="14">
        <v>11.5151515151515</v>
      </c>
      <c r="H580" s="2">
        <v>15</v>
      </c>
      <c r="I580" s="27">
        <v>1.0563380281690141E-2</v>
      </c>
      <c r="J580" s="14">
        <v>15.151515</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1848</v>
      </c>
      <c r="B581" s="2">
        <v>10</v>
      </c>
      <c r="C581" s="27">
        <v>4.6511627906976744E-2</v>
      </c>
      <c r="D581" s="2">
        <v>9.6969696969696901</v>
      </c>
      <c r="E581" s="2">
        <v>0</v>
      </c>
      <c r="F581" s="27">
        <v>0</v>
      </c>
      <c r="G581" s="14">
        <v>11.5151515151515</v>
      </c>
      <c r="H581" s="2">
        <v>34</v>
      </c>
      <c r="I581" s="27">
        <v>2.3943661971830985E-2</v>
      </c>
      <c r="J581" s="14">
        <v>25.454546000000001</v>
      </c>
      <c r="K581" s="27">
        <v>2.4</v>
      </c>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1849</v>
      </c>
      <c r="B582" s="2">
        <v>0</v>
      </c>
      <c r="C582" s="27">
        <v>0</v>
      </c>
      <c r="D582" s="2">
        <v>80</v>
      </c>
      <c r="E582" s="2">
        <v>0</v>
      </c>
      <c r="F582" s="27">
        <v>0</v>
      </c>
      <c r="G582" s="14">
        <v>11.5151515151515</v>
      </c>
      <c r="H582" s="2">
        <v>0</v>
      </c>
      <c r="I582" s="27">
        <v>0</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1789</v>
      </c>
      <c r="B583" s="2">
        <v>25</v>
      </c>
      <c r="C583" s="27">
        <v>0.11627906976744186</v>
      </c>
      <c r="D583" s="2">
        <v>16.363636363636299</v>
      </c>
      <c r="E583" s="2">
        <v>89</v>
      </c>
      <c r="F583" s="27">
        <v>0.30375426621160412</v>
      </c>
      <c r="G583" s="14">
        <v>35.757575757575701</v>
      </c>
      <c r="H583" s="2">
        <v>268</v>
      </c>
      <c r="I583" s="27">
        <v>0.18873239436619718</v>
      </c>
      <c r="J583" s="14">
        <v>70.303030000000007</v>
      </c>
      <c r="K583" s="27">
        <v>9.7200000000000006</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1845</v>
      </c>
      <c r="B584" s="2">
        <v>25</v>
      </c>
      <c r="C584" s="27">
        <v>0.11627906976744186</v>
      </c>
      <c r="D584" s="2">
        <v>16.363636363636299</v>
      </c>
      <c r="E584" s="2">
        <v>65</v>
      </c>
      <c r="F584" s="27">
        <v>0.22184300341296928</v>
      </c>
      <c r="G584" s="14">
        <v>31.515151515151501</v>
      </c>
      <c r="H584" s="2">
        <v>258</v>
      </c>
      <c r="I584" s="27">
        <v>0.18169014084507043</v>
      </c>
      <c r="J584" s="14">
        <v>69.696969999999993</v>
      </c>
      <c r="K584" s="27">
        <v>9.32</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1846</v>
      </c>
      <c r="B585" s="2">
        <v>0</v>
      </c>
      <c r="C585" s="27">
        <v>0</v>
      </c>
      <c r="D585" s="2">
        <v>80</v>
      </c>
      <c r="E585" s="2">
        <v>0</v>
      </c>
      <c r="F585" s="27">
        <v>0</v>
      </c>
      <c r="G585" s="14">
        <v>11.5151515151515</v>
      </c>
      <c r="H585" s="2">
        <v>70</v>
      </c>
      <c r="I585" s="27">
        <v>4.9295774647887321E-2</v>
      </c>
      <c r="J585" s="14">
        <v>40</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1847</v>
      </c>
      <c r="B586" s="2">
        <v>0</v>
      </c>
      <c r="C586" s="27">
        <v>0</v>
      </c>
      <c r="D586" s="2">
        <v>80</v>
      </c>
      <c r="E586" s="2">
        <v>9</v>
      </c>
      <c r="F586" s="27">
        <v>3.0716723549488054E-2</v>
      </c>
      <c r="G586" s="14">
        <v>7.8787878787878798</v>
      </c>
      <c r="H586" s="2">
        <v>110</v>
      </c>
      <c r="I586" s="27">
        <v>7.746478873239436E-2</v>
      </c>
      <c r="J586" s="14">
        <v>48.484848</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1848</v>
      </c>
      <c r="B587" s="2">
        <v>25</v>
      </c>
      <c r="C587" s="27">
        <v>0.11627906976744186</v>
      </c>
      <c r="D587" s="2">
        <v>16.363636363636299</v>
      </c>
      <c r="E587" s="2">
        <v>56</v>
      </c>
      <c r="F587" s="27">
        <v>0.19112627986348124</v>
      </c>
      <c r="G587" s="14">
        <v>29.696969696969699</v>
      </c>
      <c r="H587" s="2">
        <v>78</v>
      </c>
      <c r="I587" s="27">
        <v>5.4929577464788736E-2</v>
      </c>
      <c r="J587" s="14">
        <v>35.757576</v>
      </c>
      <c r="K587" s="27">
        <v>2.12</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1849</v>
      </c>
      <c r="B588" s="2">
        <v>0</v>
      </c>
      <c r="C588" s="27">
        <v>0</v>
      </c>
      <c r="D588" s="2">
        <v>80</v>
      </c>
      <c r="E588" s="2">
        <v>24</v>
      </c>
      <c r="F588" s="27">
        <v>8.191126279863481E-2</v>
      </c>
      <c r="G588" s="14">
        <v>18.181818181818102</v>
      </c>
      <c r="H588" s="2">
        <v>10</v>
      </c>
      <c r="I588" s="27">
        <v>7.0422535211267607E-3</v>
      </c>
      <c r="J588" s="14">
        <v>9.0909089999999999</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1838</v>
      </c>
      <c r="B589" s="2">
        <v>155</v>
      </c>
      <c r="C589" s="27">
        <v>0.72093023255813948</v>
      </c>
      <c r="D589" s="2">
        <v>40.606060606060602</v>
      </c>
      <c r="E589" s="2">
        <v>188</v>
      </c>
      <c r="F589" s="27">
        <v>0.64163822525597269</v>
      </c>
      <c r="G589" s="14">
        <v>46.060606060605998</v>
      </c>
      <c r="H589" s="2">
        <v>871</v>
      </c>
      <c r="I589" s="27">
        <v>0.61338028169014081</v>
      </c>
      <c r="J589" s="14">
        <v>118.78788</v>
      </c>
      <c r="K589" s="27">
        <v>4.6193548387096772</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1786</v>
      </c>
      <c r="B590" s="2">
        <v>111</v>
      </c>
      <c r="C590" s="27">
        <v>0.51627906976744187</v>
      </c>
      <c r="D590" s="2">
        <v>35.151515151515099</v>
      </c>
      <c r="E590" s="2">
        <v>139</v>
      </c>
      <c r="F590" s="27">
        <v>0.47440273037542663</v>
      </c>
      <c r="G590" s="14">
        <v>39.393939393939398</v>
      </c>
      <c r="H590" s="2">
        <v>663</v>
      </c>
      <c r="I590" s="27">
        <v>0.46690140845070421</v>
      </c>
      <c r="J590" s="14">
        <v>113.939392</v>
      </c>
      <c r="K590" s="27">
        <v>4.9729729729729728</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1840</v>
      </c>
      <c r="B591" s="2">
        <v>88</v>
      </c>
      <c r="C591" s="27">
        <v>0.40930232558139534</v>
      </c>
      <c r="D591" s="2">
        <v>29.696969696969699</v>
      </c>
      <c r="E591" s="2">
        <v>72</v>
      </c>
      <c r="F591" s="27">
        <v>0.24573378839590443</v>
      </c>
      <c r="G591" s="14">
        <v>26.6666666666666</v>
      </c>
      <c r="H591" s="2">
        <v>491</v>
      </c>
      <c r="I591" s="27">
        <v>0.34577464788732393</v>
      </c>
      <c r="J591" s="14">
        <v>107.272728</v>
      </c>
      <c r="K591" s="27">
        <v>4.5795454545454541</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1841</v>
      </c>
      <c r="B592" s="2">
        <v>0</v>
      </c>
      <c r="C592" s="27">
        <v>0</v>
      </c>
      <c r="D592" s="2">
        <v>80</v>
      </c>
      <c r="E592" s="2">
        <v>26</v>
      </c>
      <c r="F592" s="27">
        <v>8.8737201365187715E-2</v>
      </c>
      <c r="G592" s="14">
        <v>18.7878787878787</v>
      </c>
      <c r="H592" s="2">
        <v>76</v>
      </c>
      <c r="I592" s="27">
        <v>5.3521126760563378E-2</v>
      </c>
      <c r="J592" s="14">
        <v>55.757576</v>
      </c>
      <c r="K592" s="27"/>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1842</v>
      </c>
      <c r="B593" s="2">
        <v>32</v>
      </c>
      <c r="C593" s="27">
        <v>0.14883720930232558</v>
      </c>
      <c r="D593" s="2">
        <v>19.393939393939299</v>
      </c>
      <c r="E593" s="2">
        <v>16</v>
      </c>
      <c r="F593" s="27">
        <v>5.4607508532423209E-2</v>
      </c>
      <c r="G593" s="14">
        <v>11.5151515151515</v>
      </c>
      <c r="H593" s="2">
        <v>216</v>
      </c>
      <c r="I593" s="27">
        <v>0.15211267605633802</v>
      </c>
      <c r="J593" s="14">
        <v>78.181816100000006</v>
      </c>
      <c r="K593" s="27">
        <v>5.75</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1843</v>
      </c>
      <c r="B594" s="2">
        <v>56</v>
      </c>
      <c r="C594" s="27">
        <v>0.26046511627906976</v>
      </c>
      <c r="D594" s="2">
        <v>21.818181818181799</v>
      </c>
      <c r="E594" s="2">
        <v>30</v>
      </c>
      <c r="F594" s="27">
        <v>0.10238907849829351</v>
      </c>
      <c r="G594" s="14">
        <v>18.7878787878787</v>
      </c>
      <c r="H594" s="2">
        <v>199</v>
      </c>
      <c r="I594" s="27">
        <v>0.14014084507042254</v>
      </c>
      <c r="J594" s="14">
        <v>64.848489999999998</v>
      </c>
      <c r="K594" s="27">
        <v>2.5535714285714284</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1844</v>
      </c>
      <c r="B595" s="2">
        <v>23</v>
      </c>
      <c r="C595" s="27">
        <v>0.10697674418604651</v>
      </c>
      <c r="D595" s="2">
        <v>16.969696969696901</v>
      </c>
      <c r="E595" s="2">
        <v>67</v>
      </c>
      <c r="F595" s="27">
        <v>0.22866894197952217</v>
      </c>
      <c r="G595" s="14">
        <v>25.4545454545454</v>
      </c>
      <c r="H595" s="2">
        <v>172</v>
      </c>
      <c r="I595" s="27">
        <v>0.12112676056338029</v>
      </c>
      <c r="J595" s="14">
        <v>47.878788</v>
      </c>
      <c r="K595" s="27">
        <v>6.4782608695652177</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1787</v>
      </c>
      <c r="B596" s="2">
        <v>44</v>
      </c>
      <c r="C596" s="27">
        <v>0.20465116279069767</v>
      </c>
      <c r="D596" s="2">
        <v>21.2121212121212</v>
      </c>
      <c r="E596" s="2">
        <v>49</v>
      </c>
      <c r="F596" s="27">
        <v>0.16723549488054607</v>
      </c>
      <c r="G596" s="14">
        <v>23.030303030302999</v>
      </c>
      <c r="H596" s="2">
        <v>208</v>
      </c>
      <c r="I596" s="27">
        <v>0.14647887323943662</v>
      </c>
      <c r="J596" s="14">
        <v>69.090909999999994</v>
      </c>
      <c r="K596" s="27">
        <v>3.7272727272727271</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1788</v>
      </c>
      <c r="B597" s="2">
        <v>24</v>
      </c>
      <c r="C597" s="27">
        <v>0.11162790697674418</v>
      </c>
      <c r="D597" s="2">
        <v>15.757575757575699</v>
      </c>
      <c r="E597" s="2">
        <v>19</v>
      </c>
      <c r="F597" s="27">
        <v>6.4846416382252553E-2</v>
      </c>
      <c r="G597" s="14">
        <v>15.151515151515101</v>
      </c>
      <c r="H597" s="2">
        <v>147</v>
      </c>
      <c r="I597" s="27">
        <v>0.10352112676056338</v>
      </c>
      <c r="J597" s="14">
        <v>61.818179999999998</v>
      </c>
      <c r="K597" s="27">
        <v>5.125</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1845</v>
      </c>
      <c r="B598" s="2">
        <v>13</v>
      </c>
      <c r="C598" s="27">
        <v>6.0465116279069767E-2</v>
      </c>
      <c r="D598" s="2">
        <v>12.7272727272727</v>
      </c>
      <c r="E598" s="2">
        <v>4</v>
      </c>
      <c r="F598" s="27">
        <v>1.3651877133105802E-2</v>
      </c>
      <c r="G598" s="14">
        <v>4.8484848484848397</v>
      </c>
      <c r="H598" s="2">
        <v>58</v>
      </c>
      <c r="I598" s="27">
        <v>4.0845070422535212E-2</v>
      </c>
      <c r="J598" s="14">
        <v>40</v>
      </c>
      <c r="K598" s="27">
        <v>3.4615384615384617</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1846</v>
      </c>
      <c r="B599" s="2">
        <v>0</v>
      </c>
      <c r="C599" s="27">
        <v>0</v>
      </c>
      <c r="D599" s="2">
        <v>80</v>
      </c>
      <c r="E599" s="2">
        <v>0</v>
      </c>
      <c r="F599" s="27">
        <v>0</v>
      </c>
      <c r="G599" s="14">
        <v>11.5151515151515</v>
      </c>
      <c r="H599" s="2">
        <v>0</v>
      </c>
      <c r="I599" s="27">
        <v>0</v>
      </c>
      <c r="J599" s="14">
        <v>12.727273</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1847</v>
      </c>
      <c r="B600" s="2">
        <v>0</v>
      </c>
      <c r="C600" s="27">
        <v>0</v>
      </c>
      <c r="D600" s="2">
        <v>80</v>
      </c>
      <c r="E600" s="2">
        <v>4</v>
      </c>
      <c r="F600" s="27">
        <v>1.3651877133105802E-2</v>
      </c>
      <c r="G600" s="14">
        <v>4.8484848484848397</v>
      </c>
      <c r="H600" s="2">
        <v>58</v>
      </c>
      <c r="I600" s="27">
        <v>4.0845070422535212E-2</v>
      </c>
      <c r="J600" s="14">
        <v>40</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1848</v>
      </c>
      <c r="B601" s="2">
        <v>13</v>
      </c>
      <c r="C601" s="27">
        <v>6.0465116279069767E-2</v>
      </c>
      <c r="D601" s="2">
        <v>12.7272727272727</v>
      </c>
      <c r="E601" s="2">
        <v>0</v>
      </c>
      <c r="F601" s="27">
        <v>0</v>
      </c>
      <c r="G601" s="14">
        <v>11.5151515151515</v>
      </c>
      <c r="H601" s="2">
        <v>0</v>
      </c>
      <c r="I601" s="27">
        <v>0</v>
      </c>
      <c r="J601" s="14">
        <v>12.727273</v>
      </c>
      <c r="K601" s="27">
        <v>-1</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1849</v>
      </c>
      <c r="B602" s="2">
        <v>11</v>
      </c>
      <c r="C602" s="27">
        <v>5.1162790697674418E-2</v>
      </c>
      <c r="D602" s="2">
        <v>11.5151515151515</v>
      </c>
      <c r="E602" s="2">
        <v>15</v>
      </c>
      <c r="F602" s="27">
        <v>5.1194539249146756E-2</v>
      </c>
      <c r="G602" s="14">
        <v>15.151515151515101</v>
      </c>
      <c r="H602" s="2">
        <v>89</v>
      </c>
      <c r="I602" s="27">
        <v>6.2676056338028169E-2</v>
      </c>
      <c r="J602" s="14">
        <v>44.242424</v>
      </c>
      <c r="K602" s="27">
        <v>7.0909090909090908</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1789</v>
      </c>
      <c r="B603" s="2">
        <v>20</v>
      </c>
      <c r="C603" s="27">
        <v>9.3023255813953487E-2</v>
      </c>
      <c r="D603" s="2">
        <v>14.545454545454501</v>
      </c>
      <c r="E603" s="2">
        <v>30</v>
      </c>
      <c r="F603" s="27">
        <v>0.10238907849829351</v>
      </c>
      <c r="G603" s="14">
        <v>15.151515151515101</v>
      </c>
      <c r="H603" s="2">
        <v>61</v>
      </c>
      <c r="I603" s="27">
        <v>4.2957746478873238E-2</v>
      </c>
      <c r="J603" s="14">
        <v>35.151516000000001</v>
      </c>
      <c r="K603" s="27">
        <v>2.0499999999999998</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1845</v>
      </c>
      <c r="B604" s="2">
        <v>20</v>
      </c>
      <c r="C604" s="27">
        <v>9.3023255813953487E-2</v>
      </c>
      <c r="D604" s="2">
        <v>14.545454545454501</v>
      </c>
      <c r="E604" s="2">
        <v>16</v>
      </c>
      <c r="F604" s="27">
        <v>5.4607508532423209E-2</v>
      </c>
      <c r="G604" s="14">
        <v>15.757575757575699</v>
      </c>
      <c r="H604" s="2">
        <v>52</v>
      </c>
      <c r="I604" s="27">
        <v>3.6619718309859155E-2</v>
      </c>
      <c r="J604" s="14">
        <v>33.3333321</v>
      </c>
      <c r="K604" s="27">
        <v>1.6</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1846</v>
      </c>
      <c r="B605" s="2">
        <v>0</v>
      </c>
      <c r="C605" s="27">
        <v>0</v>
      </c>
      <c r="D605" s="2">
        <v>80</v>
      </c>
      <c r="E605" s="2">
        <v>0</v>
      </c>
      <c r="F605" s="27">
        <v>0</v>
      </c>
      <c r="G605" s="14">
        <v>11.5151515151515</v>
      </c>
      <c r="H605" s="2">
        <v>12</v>
      </c>
      <c r="I605" s="27">
        <v>8.4507042253521118E-3</v>
      </c>
      <c r="J605" s="14">
        <v>14.545455</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1847</v>
      </c>
      <c r="B606" s="2">
        <v>0</v>
      </c>
      <c r="C606" s="27">
        <v>0</v>
      </c>
      <c r="D606" s="2">
        <v>80</v>
      </c>
      <c r="E606" s="2">
        <v>16</v>
      </c>
      <c r="F606" s="27">
        <v>5.4607508532423209E-2</v>
      </c>
      <c r="G606" s="14">
        <v>15.757575757575699</v>
      </c>
      <c r="H606" s="2">
        <v>25</v>
      </c>
      <c r="I606" s="27">
        <v>1.7605633802816902E-2</v>
      </c>
      <c r="J606" s="14">
        <v>24.242424</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1848</v>
      </c>
      <c r="B607" s="2">
        <v>20</v>
      </c>
      <c r="C607" s="27">
        <v>9.3023255813953487E-2</v>
      </c>
      <c r="D607" s="2">
        <v>14.545454545454501</v>
      </c>
      <c r="E607" s="2">
        <v>0</v>
      </c>
      <c r="F607" s="27">
        <v>0</v>
      </c>
      <c r="G607" s="14">
        <v>11.5151515151515</v>
      </c>
      <c r="H607" s="2">
        <v>15</v>
      </c>
      <c r="I607" s="27">
        <v>1.0563380281690141E-2</v>
      </c>
      <c r="J607" s="14">
        <v>16.363636</v>
      </c>
      <c r="K607" s="27">
        <v>-0.25</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1849</v>
      </c>
      <c r="B608" s="2">
        <v>0</v>
      </c>
      <c r="C608" s="27">
        <v>0</v>
      </c>
      <c r="D608" s="2">
        <v>80</v>
      </c>
      <c r="E608" s="2">
        <v>14</v>
      </c>
      <c r="F608" s="27">
        <v>4.778156996587031E-2</v>
      </c>
      <c r="G608" s="14">
        <v>12.1212121212121</v>
      </c>
      <c r="H608" s="2">
        <v>9</v>
      </c>
      <c r="I608" s="27">
        <v>6.3380281690140847E-3</v>
      </c>
      <c r="J608" s="14">
        <v>9.0909089999999999</v>
      </c>
      <c r="K608" s="27"/>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c r="AC609" s="202"/>
      <c r="AD609" s="202"/>
      <c r="AE609" s="202"/>
    </row>
    <row r="610" spans="1:31" x14ac:dyDescent="0.3">
      <c r="A610" s="201" t="s">
        <v>1856</v>
      </c>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row>
    <row r="611" spans="1:31" x14ac:dyDescent="0.3">
      <c r="B611" s="199" t="s">
        <v>1724</v>
      </c>
      <c r="C611" s="199"/>
      <c r="D611" s="199" t="s">
        <v>1725</v>
      </c>
      <c r="E611" s="199" t="s">
        <v>1724</v>
      </c>
      <c r="F611" s="199"/>
      <c r="G611" s="199" t="s">
        <v>1725</v>
      </c>
      <c r="H611" s="199" t="s">
        <v>1724</v>
      </c>
      <c r="I611" s="199"/>
      <c r="J611" s="199" t="s">
        <v>1725</v>
      </c>
      <c r="K611" t="s">
        <v>190</v>
      </c>
      <c r="L611" s="199" t="s">
        <v>1724</v>
      </c>
      <c r="M611" s="199"/>
      <c r="N611" s="199" t="s">
        <v>1725</v>
      </c>
      <c r="O611" s="199" t="s">
        <v>1724</v>
      </c>
      <c r="P611" s="199"/>
      <c r="Q611" s="199" t="s">
        <v>1725</v>
      </c>
      <c r="R611" s="199" t="s">
        <v>1724</v>
      </c>
      <c r="S611" s="199"/>
      <c r="T611" s="199" t="s">
        <v>1725</v>
      </c>
      <c r="U611" t="s">
        <v>190</v>
      </c>
      <c r="V611" s="199" t="s">
        <v>1724</v>
      </c>
      <c r="W611" s="199"/>
      <c r="X611" s="199" t="s">
        <v>1725</v>
      </c>
      <c r="Y611" s="199" t="s">
        <v>1724</v>
      </c>
      <c r="Z611" s="199"/>
      <c r="AA611" s="199" t="s">
        <v>1725</v>
      </c>
      <c r="AB611" s="199" t="s">
        <v>1724</v>
      </c>
      <c r="AC611" s="199"/>
      <c r="AD611" s="199" t="s">
        <v>1725</v>
      </c>
      <c r="AE611" t="s">
        <v>190</v>
      </c>
    </row>
    <row r="612" spans="1:31" x14ac:dyDescent="0.3">
      <c r="A612" t="s">
        <v>192</v>
      </c>
      <c r="B612" s="2">
        <v>9</v>
      </c>
      <c r="C612" s="27" t="s">
        <v>190</v>
      </c>
      <c r="D612" s="2">
        <v>8.4848484848484809</v>
      </c>
      <c r="E612" s="2">
        <v>67</v>
      </c>
      <c r="F612" s="27" t="s">
        <v>190</v>
      </c>
      <c r="G612" s="14">
        <v>25.4545454545454</v>
      </c>
      <c r="H612" s="2">
        <v>42</v>
      </c>
      <c r="I612" s="27" t="s">
        <v>190</v>
      </c>
      <c r="J612" s="14">
        <v>22.424242</v>
      </c>
      <c r="K612" s="27">
        <v>3.6666666666666665</v>
      </c>
      <c r="L612" s="2">
        <v>4962</v>
      </c>
      <c r="M612" s="27" t="s">
        <v>190</v>
      </c>
      <c r="N612" s="2">
        <v>275</v>
      </c>
      <c r="O612" s="2">
        <v>6318</v>
      </c>
      <c r="P612" s="27" t="s">
        <v>190</v>
      </c>
      <c r="Q612" s="14">
        <v>340</v>
      </c>
      <c r="R612" s="2">
        <v>13921</v>
      </c>
      <c r="S612" s="27" t="s">
        <v>190</v>
      </c>
      <c r="T612" s="14">
        <v>684.24</v>
      </c>
      <c r="U612" s="27">
        <v>1.806</v>
      </c>
      <c r="V612" s="2">
        <v>193916</v>
      </c>
      <c r="W612" s="27" t="s">
        <v>190</v>
      </c>
      <c r="X612" s="2">
        <v>2441</v>
      </c>
      <c r="Y612" s="2">
        <v>255195</v>
      </c>
      <c r="Z612" s="27" t="s">
        <v>190</v>
      </c>
      <c r="AA612" s="14">
        <v>2300.61</v>
      </c>
      <c r="AB612" s="2">
        <v>517320</v>
      </c>
      <c r="AC612" s="27" t="s">
        <v>190</v>
      </c>
      <c r="AD612" s="14">
        <v>4716.97</v>
      </c>
      <c r="AE612" s="27">
        <v>1.6679999999999999</v>
      </c>
    </row>
    <row r="613" spans="1:31" x14ac:dyDescent="0.3">
      <c r="A613" t="s">
        <v>1822</v>
      </c>
      <c r="B613" s="2">
        <v>0</v>
      </c>
      <c r="C613" s="27">
        <v>0</v>
      </c>
      <c r="D613" s="2">
        <v>80</v>
      </c>
      <c r="E613" s="2">
        <v>44</v>
      </c>
      <c r="F613" s="27">
        <v>0.65671641791044777</v>
      </c>
      <c r="G613" s="14">
        <v>22.424242424242401</v>
      </c>
      <c r="H613" s="2">
        <v>0</v>
      </c>
      <c r="I613" s="27">
        <v>0</v>
      </c>
      <c r="J613" s="14">
        <v>12.727273</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1786</v>
      </c>
      <c r="B614" s="2">
        <v>0</v>
      </c>
      <c r="C614" s="27">
        <v>0</v>
      </c>
      <c r="D614" s="2">
        <v>80</v>
      </c>
      <c r="E614" s="2">
        <v>16</v>
      </c>
      <c r="F614" s="27">
        <v>0.23880597014925373</v>
      </c>
      <c r="G614" s="14">
        <v>10.909090909090899</v>
      </c>
      <c r="H614" s="2">
        <v>0</v>
      </c>
      <c r="I614" s="27">
        <v>0</v>
      </c>
      <c r="J614" s="14">
        <v>12.727273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1840</v>
      </c>
      <c r="B615" s="2">
        <v>0</v>
      </c>
      <c r="C615" s="27">
        <v>0</v>
      </c>
      <c r="D615" s="2">
        <v>80</v>
      </c>
      <c r="E615" s="2">
        <v>0</v>
      </c>
      <c r="F615" s="27">
        <v>0</v>
      </c>
      <c r="G615" s="14">
        <v>11.5151515151515</v>
      </c>
      <c r="H615" s="2">
        <v>0</v>
      </c>
      <c r="I615" s="27">
        <v>0</v>
      </c>
      <c r="J615" s="14">
        <v>12.727273</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1841</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1842</v>
      </c>
      <c r="B617" s="2">
        <v>0</v>
      </c>
      <c r="C617" s="27">
        <v>0</v>
      </c>
      <c r="D617" s="2">
        <v>80</v>
      </c>
      <c r="E617" s="2">
        <v>0</v>
      </c>
      <c r="F617" s="27">
        <v>0</v>
      </c>
      <c r="G617" s="14">
        <v>11.5151515151515</v>
      </c>
      <c r="H617" s="2">
        <v>0</v>
      </c>
      <c r="I617" s="27">
        <v>0</v>
      </c>
      <c r="J617" s="14">
        <v>12.727273</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1843</v>
      </c>
      <c r="B618" s="2">
        <v>0</v>
      </c>
      <c r="C618" s="27">
        <v>0</v>
      </c>
      <c r="D618" s="2">
        <v>80</v>
      </c>
      <c r="E618" s="2">
        <v>0</v>
      </c>
      <c r="F618" s="27">
        <v>0</v>
      </c>
      <c r="G618" s="14">
        <v>11.5151515151515</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1844</v>
      </c>
      <c r="B619" s="2">
        <v>0</v>
      </c>
      <c r="C619" s="27">
        <v>0</v>
      </c>
      <c r="D619" s="2">
        <v>80</v>
      </c>
      <c r="E619" s="2">
        <v>16</v>
      </c>
      <c r="F619" s="27">
        <v>0.23880597014925373</v>
      </c>
      <c r="G619" s="14">
        <v>10.909090909090899</v>
      </c>
      <c r="H619" s="2">
        <v>0</v>
      </c>
      <c r="I619" s="27">
        <v>0</v>
      </c>
      <c r="J619" s="14">
        <v>12.727273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1787</v>
      </c>
      <c r="B620" s="2">
        <v>0</v>
      </c>
      <c r="C620" s="27">
        <v>0</v>
      </c>
      <c r="D620" s="2">
        <v>80</v>
      </c>
      <c r="E620" s="2">
        <v>28</v>
      </c>
      <c r="F620" s="27">
        <v>0.41791044776119401</v>
      </c>
      <c r="G620" s="14">
        <v>20</v>
      </c>
      <c r="H620" s="2">
        <v>0</v>
      </c>
      <c r="I620" s="27">
        <v>0</v>
      </c>
      <c r="J620" s="14">
        <v>12.727273</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1788</v>
      </c>
      <c r="B621" s="2">
        <v>0</v>
      </c>
      <c r="C621" s="27">
        <v>0</v>
      </c>
      <c r="D621" s="2">
        <v>80</v>
      </c>
      <c r="E621" s="2">
        <v>7</v>
      </c>
      <c r="F621" s="27">
        <v>0.1044776119402985</v>
      </c>
      <c r="G621" s="14">
        <v>7.2727272727272698</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1845</v>
      </c>
      <c r="B622" s="2">
        <v>0</v>
      </c>
      <c r="C622" s="27">
        <v>0</v>
      </c>
      <c r="D622" s="2">
        <v>80</v>
      </c>
      <c r="E622" s="2">
        <v>7</v>
      </c>
      <c r="F622" s="27">
        <v>0.1044776119402985</v>
      </c>
      <c r="G622" s="14">
        <v>7.2727272727272698</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1846</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1847</v>
      </c>
      <c r="B624" s="2">
        <v>0</v>
      </c>
      <c r="C624" s="27">
        <v>0</v>
      </c>
      <c r="D624" s="2">
        <v>80</v>
      </c>
      <c r="E624" s="2">
        <v>7</v>
      </c>
      <c r="F624" s="27">
        <v>0.1044776119402985</v>
      </c>
      <c r="G624" s="14">
        <v>7.2727272727272698</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1848</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1849</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1789</v>
      </c>
      <c r="B627" s="2">
        <v>0</v>
      </c>
      <c r="C627" s="27">
        <v>0</v>
      </c>
      <c r="D627" s="2">
        <v>80</v>
      </c>
      <c r="E627" s="2">
        <v>21</v>
      </c>
      <c r="F627" s="27">
        <v>0.31343283582089554</v>
      </c>
      <c r="G627" s="14">
        <v>19.393939393939299</v>
      </c>
      <c r="H627" s="2">
        <v>0</v>
      </c>
      <c r="I627" s="27">
        <v>0</v>
      </c>
      <c r="J627" s="14">
        <v>12.727273</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1845</v>
      </c>
      <c r="B628" s="2">
        <v>0</v>
      </c>
      <c r="C628" s="27">
        <v>0</v>
      </c>
      <c r="D628" s="2">
        <v>80</v>
      </c>
      <c r="E628" s="2">
        <v>21</v>
      </c>
      <c r="F628" s="27">
        <v>0.31343283582089554</v>
      </c>
      <c r="G628" s="14">
        <v>19.393939393939299</v>
      </c>
      <c r="H628" s="2">
        <v>0</v>
      </c>
      <c r="I628" s="27">
        <v>0</v>
      </c>
      <c r="J628" s="14">
        <v>12.727273</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1846</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1847</v>
      </c>
      <c r="B630" s="2">
        <v>0</v>
      </c>
      <c r="C630" s="27">
        <v>0</v>
      </c>
      <c r="D630" s="2">
        <v>80</v>
      </c>
      <c r="E630" s="2">
        <v>21</v>
      </c>
      <c r="F630" s="27">
        <v>0.31343283582089554</v>
      </c>
      <c r="G630" s="14">
        <v>19.393939393939299</v>
      </c>
      <c r="H630" s="2">
        <v>0</v>
      </c>
      <c r="I630" s="27">
        <v>0</v>
      </c>
      <c r="J630" s="14">
        <v>12.727273</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1848</v>
      </c>
      <c r="B631" s="2">
        <v>0</v>
      </c>
      <c r="C631" s="27">
        <v>0</v>
      </c>
      <c r="D631" s="2">
        <v>80</v>
      </c>
      <c r="E631" s="2">
        <v>0</v>
      </c>
      <c r="F631" s="27">
        <v>0</v>
      </c>
      <c r="G631" s="14">
        <v>11.5151515151515</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1849</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1838</v>
      </c>
      <c r="B633" s="2">
        <v>9</v>
      </c>
      <c r="C633" s="27">
        <v>1</v>
      </c>
      <c r="D633" s="2">
        <v>8.4848484848484809</v>
      </c>
      <c r="E633" s="2">
        <v>23</v>
      </c>
      <c r="F633" s="27">
        <v>0.34328358208955223</v>
      </c>
      <c r="G633" s="14">
        <v>12.1212121212121</v>
      </c>
      <c r="H633" s="2">
        <v>42</v>
      </c>
      <c r="I633" s="27">
        <v>1</v>
      </c>
      <c r="J633" s="14">
        <v>22.424242</v>
      </c>
      <c r="K633" s="27">
        <v>3.6666666666666665</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1786</v>
      </c>
      <c r="B634" s="2">
        <v>9</v>
      </c>
      <c r="C634" s="27">
        <v>1</v>
      </c>
      <c r="D634" s="2">
        <v>8.4848484848484809</v>
      </c>
      <c r="E634" s="2">
        <v>23</v>
      </c>
      <c r="F634" s="27">
        <v>0.34328358208955223</v>
      </c>
      <c r="G634" s="14">
        <v>12.1212121212121</v>
      </c>
      <c r="H634" s="2">
        <v>33</v>
      </c>
      <c r="I634" s="27">
        <v>0.7857142857142857</v>
      </c>
      <c r="J634" s="14">
        <v>21.818182</v>
      </c>
      <c r="K634" s="27">
        <v>2.6666666666666665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1840</v>
      </c>
      <c r="B635" s="2">
        <v>0</v>
      </c>
      <c r="C635" s="27">
        <v>0</v>
      </c>
      <c r="D635" s="2">
        <v>80</v>
      </c>
      <c r="E635" s="2">
        <v>0</v>
      </c>
      <c r="F635" s="27">
        <v>0</v>
      </c>
      <c r="G635" s="14">
        <v>11.5151515151515</v>
      </c>
      <c r="H635" s="2">
        <v>13</v>
      </c>
      <c r="I635" s="27">
        <v>0.30952380952380953</v>
      </c>
      <c r="J635" s="14">
        <v>12.727273</v>
      </c>
      <c r="K635" s="27"/>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1841</v>
      </c>
      <c r="B636" s="2">
        <v>0</v>
      </c>
      <c r="C636" s="27">
        <v>0</v>
      </c>
      <c r="D636" s="2">
        <v>80</v>
      </c>
      <c r="E636" s="2">
        <v>0</v>
      </c>
      <c r="F636" s="27">
        <v>0</v>
      </c>
      <c r="G636" s="14">
        <v>11.5151515151515</v>
      </c>
      <c r="H636" s="2">
        <v>0</v>
      </c>
      <c r="I636" s="27">
        <v>0</v>
      </c>
      <c r="J636" s="14">
        <v>12.727273</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1842</v>
      </c>
      <c r="B637" s="2">
        <v>0</v>
      </c>
      <c r="C637" s="27">
        <v>0</v>
      </c>
      <c r="D637" s="2">
        <v>80</v>
      </c>
      <c r="E637" s="2">
        <v>0</v>
      </c>
      <c r="F637" s="27">
        <v>0</v>
      </c>
      <c r="G637" s="14">
        <v>11.5151515151515</v>
      </c>
      <c r="H637" s="2">
        <v>0</v>
      </c>
      <c r="I637" s="27">
        <v>0</v>
      </c>
      <c r="J637" s="14">
        <v>12.727273</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1843</v>
      </c>
      <c r="B638" s="2">
        <v>0</v>
      </c>
      <c r="C638" s="27">
        <v>0</v>
      </c>
      <c r="D638" s="2">
        <v>80</v>
      </c>
      <c r="E638" s="2">
        <v>0</v>
      </c>
      <c r="F638" s="27">
        <v>0</v>
      </c>
      <c r="G638" s="14">
        <v>11.5151515151515</v>
      </c>
      <c r="H638" s="2">
        <v>13</v>
      </c>
      <c r="I638" s="27">
        <v>0.30952380952380953</v>
      </c>
      <c r="J638" s="14">
        <v>12.727273</v>
      </c>
      <c r="K638" s="27"/>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1844</v>
      </c>
      <c r="B639" s="2">
        <v>9</v>
      </c>
      <c r="C639" s="27">
        <v>1</v>
      </c>
      <c r="D639" s="2">
        <v>8.4848484848484809</v>
      </c>
      <c r="E639" s="2">
        <v>23</v>
      </c>
      <c r="F639" s="27">
        <v>0.34328358208955223</v>
      </c>
      <c r="G639" s="14">
        <v>12.1212121212121</v>
      </c>
      <c r="H639" s="2">
        <v>20</v>
      </c>
      <c r="I639" s="27">
        <v>0.47619047619047616</v>
      </c>
      <c r="J639" s="14">
        <v>16.363636</v>
      </c>
      <c r="K639" s="27">
        <v>1.2222222222222223</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1787</v>
      </c>
      <c r="B640" s="2">
        <v>0</v>
      </c>
      <c r="C640" s="27">
        <v>0</v>
      </c>
      <c r="D640" s="2">
        <v>80</v>
      </c>
      <c r="E640" s="2">
        <v>0</v>
      </c>
      <c r="F640" s="27">
        <v>0</v>
      </c>
      <c r="G640" s="14">
        <v>11.5151515151515</v>
      </c>
      <c r="H640" s="2">
        <v>9</v>
      </c>
      <c r="I640" s="27">
        <v>0.21428571428571427</v>
      </c>
      <c r="J640" s="14">
        <v>9.0909089999999999</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1788</v>
      </c>
      <c r="B641" s="2">
        <v>0</v>
      </c>
      <c r="C641" s="27">
        <v>0</v>
      </c>
      <c r="D641" s="2">
        <v>80</v>
      </c>
      <c r="E641" s="2">
        <v>0</v>
      </c>
      <c r="F641" s="27">
        <v>0</v>
      </c>
      <c r="G641" s="14">
        <v>11.5151515151515</v>
      </c>
      <c r="H641" s="2">
        <v>0</v>
      </c>
      <c r="I641" s="27">
        <v>0</v>
      </c>
      <c r="J641" s="14">
        <v>12.727273</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1845</v>
      </c>
      <c r="B642" s="2">
        <v>0</v>
      </c>
      <c r="C642" s="27">
        <v>0</v>
      </c>
      <c r="D642" s="2">
        <v>80</v>
      </c>
      <c r="E642" s="2">
        <v>0</v>
      </c>
      <c r="F642" s="27">
        <v>0</v>
      </c>
      <c r="G642" s="14">
        <v>11.5151515151515</v>
      </c>
      <c r="H642" s="2">
        <v>0</v>
      </c>
      <c r="I642" s="27">
        <v>0</v>
      </c>
      <c r="J642" s="14">
        <v>12.727273</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1846</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1847</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1848</v>
      </c>
      <c r="B645" s="2">
        <v>0</v>
      </c>
      <c r="C645" s="27">
        <v>0</v>
      </c>
      <c r="D645" s="2">
        <v>80</v>
      </c>
      <c r="E645" s="2">
        <v>0</v>
      </c>
      <c r="F645" s="27">
        <v>0</v>
      </c>
      <c r="G645" s="14">
        <v>11.5151515151515</v>
      </c>
      <c r="H645" s="2">
        <v>0</v>
      </c>
      <c r="I645" s="27">
        <v>0</v>
      </c>
      <c r="J645" s="14">
        <v>12.727273</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1849</v>
      </c>
      <c r="B646" s="2">
        <v>0</v>
      </c>
      <c r="C646" s="27">
        <v>0</v>
      </c>
      <c r="D646" s="2">
        <v>80</v>
      </c>
      <c r="E646" s="2">
        <v>0</v>
      </c>
      <c r="F646" s="27">
        <v>0</v>
      </c>
      <c r="G646" s="14">
        <v>11.5151515151515</v>
      </c>
      <c r="H646" s="2">
        <v>0</v>
      </c>
      <c r="I646" s="27">
        <v>0</v>
      </c>
      <c r="J646" s="14">
        <v>12.727273</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1789</v>
      </c>
      <c r="B647" s="2">
        <v>0</v>
      </c>
      <c r="C647" s="27">
        <v>0</v>
      </c>
      <c r="D647" s="2">
        <v>80</v>
      </c>
      <c r="E647" s="2">
        <v>0</v>
      </c>
      <c r="F647" s="27">
        <v>0</v>
      </c>
      <c r="G647" s="14">
        <v>11.5151515151515</v>
      </c>
      <c r="H647" s="2">
        <v>9</v>
      </c>
      <c r="I647" s="27">
        <v>0.21428571428571427</v>
      </c>
      <c r="J647" s="14">
        <v>9.0909089999999999</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1845</v>
      </c>
      <c r="B648" s="2">
        <v>0</v>
      </c>
      <c r="C648" s="27">
        <v>0</v>
      </c>
      <c r="D648" s="2">
        <v>80</v>
      </c>
      <c r="E648" s="2">
        <v>0</v>
      </c>
      <c r="F648" s="27">
        <v>0</v>
      </c>
      <c r="G648" s="14">
        <v>11.5151515151515</v>
      </c>
      <c r="H648" s="2">
        <v>0</v>
      </c>
      <c r="I648" s="27">
        <v>0</v>
      </c>
      <c r="J648" s="14">
        <v>12.727273</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1846</v>
      </c>
      <c r="B649" s="2">
        <v>0</v>
      </c>
      <c r="C649" s="27">
        <v>0</v>
      </c>
      <c r="D649" s="2">
        <v>80</v>
      </c>
      <c r="E649" s="2">
        <v>0</v>
      </c>
      <c r="F649" s="27">
        <v>0</v>
      </c>
      <c r="G649" s="14">
        <v>11.5151515151515</v>
      </c>
      <c r="H649" s="2">
        <v>0</v>
      </c>
      <c r="I649" s="27">
        <v>0</v>
      </c>
      <c r="J649" s="14">
        <v>12.727273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1847</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1848</v>
      </c>
      <c r="B651" s="2">
        <v>0</v>
      </c>
      <c r="C651" s="27">
        <v>0</v>
      </c>
      <c r="D651" s="2">
        <v>80</v>
      </c>
      <c r="E651" s="2">
        <v>0</v>
      </c>
      <c r="F651" s="27">
        <v>0</v>
      </c>
      <c r="G651" s="14">
        <v>11.5151515151515</v>
      </c>
      <c r="H651" s="2">
        <v>0</v>
      </c>
      <c r="I651" s="27">
        <v>0</v>
      </c>
      <c r="J651" s="14">
        <v>12.727273</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1849</v>
      </c>
      <c r="B652" s="2">
        <v>0</v>
      </c>
      <c r="C652" s="27">
        <v>0</v>
      </c>
      <c r="D652" s="2">
        <v>80</v>
      </c>
      <c r="E652" s="2">
        <v>0</v>
      </c>
      <c r="F652" s="27">
        <v>0</v>
      </c>
      <c r="G652" s="14">
        <v>11.5151515151515</v>
      </c>
      <c r="H652" s="2">
        <v>9</v>
      </c>
      <c r="I652" s="27">
        <v>0.21428571428571427</v>
      </c>
      <c r="J652" s="14">
        <v>9.0909089999999999</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c r="AC653" s="202"/>
      <c r="AD653" s="202"/>
      <c r="AE653" s="202"/>
    </row>
    <row r="654" spans="1:31" x14ac:dyDescent="0.3">
      <c r="A654" s="201" t="s">
        <v>1857</v>
      </c>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row>
    <row r="655" spans="1:31" x14ac:dyDescent="0.3">
      <c r="B655" s="199" t="s">
        <v>1724</v>
      </c>
      <c r="C655" s="199"/>
      <c r="D655" s="199" t="s">
        <v>1725</v>
      </c>
      <c r="E655" s="199" t="s">
        <v>1724</v>
      </c>
      <c r="F655" s="199"/>
      <c r="G655" s="199" t="s">
        <v>1725</v>
      </c>
      <c r="H655" s="199" t="s">
        <v>1724</v>
      </c>
      <c r="I655" s="199"/>
      <c r="J655" s="199" t="s">
        <v>1725</v>
      </c>
      <c r="K655" t="s">
        <v>190</v>
      </c>
      <c r="L655" s="199" t="s">
        <v>1724</v>
      </c>
      <c r="M655" s="199"/>
      <c r="N655" s="199" t="s">
        <v>1725</v>
      </c>
      <c r="O655" s="199" t="s">
        <v>1724</v>
      </c>
      <c r="P655" s="199"/>
      <c r="Q655" s="199" t="s">
        <v>1725</v>
      </c>
      <c r="R655" s="199" t="s">
        <v>1724</v>
      </c>
      <c r="S655" s="199"/>
      <c r="T655" s="199" t="s">
        <v>1725</v>
      </c>
      <c r="U655" t="s">
        <v>190</v>
      </c>
      <c r="V655" s="199" t="s">
        <v>1724</v>
      </c>
      <c r="W655" s="199"/>
      <c r="X655" s="199" t="s">
        <v>1725</v>
      </c>
      <c r="Y655" s="199" t="s">
        <v>1724</v>
      </c>
      <c r="Z655" s="199"/>
      <c r="AA655" s="199" t="s">
        <v>1725</v>
      </c>
      <c r="AB655" s="199" t="s">
        <v>1724</v>
      </c>
      <c r="AC655" s="199"/>
      <c r="AD655" s="199" t="s">
        <v>1725</v>
      </c>
      <c r="AE655" t="s">
        <v>190</v>
      </c>
    </row>
    <row r="656" spans="1:31" x14ac:dyDescent="0.3">
      <c r="A656" t="s">
        <v>192</v>
      </c>
      <c r="B656" s="2">
        <v>0</v>
      </c>
      <c r="C656" s="27" t="s">
        <v>190</v>
      </c>
      <c r="D656" s="2">
        <v>80</v>
      </c>
      <c r="E656" s="2">
        <v>34</v>
      </c>
      <c r="F656" s="27" t="s">
        <v>190</v>
      </c>
      <c r="G656" s="14">
        <v>24.2424242424242</v>
      </c>
      <c r="H656" s="2">
        <v>41</v>
      </c>
      <c r="I656" s="27" t="s">
        <v>190</v>
      </c>
      <c r="J656" s="14">
        <v>25.454546000000001</v>
      </c>
      <c r="K656" s="27"/>
      <c r="L656" s="2">
        <v>83841</v>
      </c>
      <c r="M656" s="27" t="s">
        <v>190</v>
      </c>
      <c r="N656" s="2">
        <v>644</v>
      </c>
      <c r="O656" s="2">
        <v>80156</v>
      </c>
      <c r="P656" s="27" t="s">
        <v>190</v>
      </c>
      <c r="Q656" s="14">
        <v>589.70000000000005</v>
      </c>
      <c r="R656" s="2">
        <v>77769</v>
      </c>
      <c r="S656" s="27" t="s">
        <v>190</v>
      </c>
      <c r="T656" s="14">
        <v>777.58</v>
      </c>
      <c r="U656" s="27">
        <v>-7.1999999999999995E-2</v>
      </c>
      <c r="V656" s="2">
        <v>3967947</v>
      </c>
      <c r="W656" s="27" t="s">
        <v>190</v>
      </c>
      <c r="X656" s="2">
        <v>7886</v>
      </c>
      <c r="Y656" s="2">
        <v>3864391</v>
      </c>
      <c r="Z656" s="27" t="s">
        <v>190</v>
      </c>
      <c r="AA656" s="14">
        <v>7529.09</v>
      </c>
      <c r="AB656" s="2">
        <v>3786029</v>
      </c>
      <c r="AC656" s="27" t="s">
        <v>190</v>
      </c>
      <c r="AD656" s="14">
        <v>7460.61</v>
      </c>
      <c r="AE656" s="27">
        <v>-4.5999999999999999E-2</v>
      </c>
    </row>
    <row r="657" spans="1:31" x14ac:dyDescent="0.3">
      <c r="A657" t="s">
        <v>1822</v>
      </c>
      <c r="B657" s="2">
        <v>0</v>
      </c>
      <c r="C657" s="27"/>
      <c r="D657" s="2">
        <v>80</v>
      </c>
      <c r="E657" s="2">
        <v>0</v>
      </c>
      <c r="F657" s="27">
        <v>0</v>
      </c>
      <c r="G657" s="14">
        <v>11.5151515151515</v>
      </c>
      <c r="H657" s="2">
        <v>41</v>
      </c>
      <c r="I657" s="27">
        <v>1</v>
      </c>
      <c r="J657" s="14">
        <v>25.454546000000001</v>
      </c>
      <c r="K657" s="27"/>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1786</v>
      </c>
      <c r="B658" s="2">
        <v>0</v>
      </c>
      <c r="C658" s="27"/>
      <c r="D658" s="2">
        <v>80</v>
      </c>
      <c r="E658" s="2">
        <v>0</v>
      </c>
      <c r="F658" s="27">
        <v>0</v>
      </c>
      <c r="G658" s="14">
        <v>11.5151515151515</v>
      </c>
      <c r="H658" s="2">
        <v>41</v>
      </c>
      <c r="I658" s="27">
        <v>1</v>
      </c>
      <c r="J658" s="14">
        <v>25.454546000000001</v>
      </c>
      <c r="K658" s="27"/>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1840</v>
      </c>
      <c r="B659" s="2">
        <v>0</v>
      </c>
      <c r="C659" s="27"/>
      <c r="D659" s="2">
        <v>80</v>
      </c>
      <c r="E659" s="2">
        <v>0</v>
      </c>
      <c r="F659" s="27">
        <v>0</v>
      </c>
      <c r="G659" s="14">
        <v>11.5151515151515</v>
      </c>
      <c r="H659" s="2">
        <v>41</v>
      </c>
      <c r="I659" s="27">
        <v>1</v>
      </c>
      <c r="J659" s="14">
        <v>25.454546000000001</v>
      </c>
      <c r="K659" s="27"/>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1841</v>
      </c>
      <c r="B660" s="2">
        <v>0</v>
      </c>
      <c r="C660" s="27"/>
      <c r="D660" s="2">
        <v>80</v>
      </c>
      <c r="E660" s="2">
        <v>0</v>
      </c>
      <c r="F660" s="27">
        <v>0</v>
      </c>
      <c r="G660" s="14">
        <v>11.5151515151515</v>
      </c>
      <c r="H660" s="2">
        <v>0</v>
      </c>
      <c r="I660" s="27">
        <v>0</v>
      </c>
      <c r="J660" s="14">
        <v>12.727273</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1842</v>
      </c>
      <c r="B661" s="2">
        <v>0</v>
      </c>
      <c r="C661" s="27"/>
      <c r="D661" s="2">
        <v>80</v>
      </c>
      <c r="E661" s="2">
        <v>0</v>
      </c>
      <c r="F661" s="27">
        <v>0</v>
      </c>
      <c r="G661" s="14">
        <v>11.5151515151515</v>
      </c>
      <c r="H661" s="2">
        <v>0</v>
      </c>
      <c r="I661" s="27">
        <v>0</v>
      </c>
      <c r="J661" s="14">
        <v>12.727273</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1843</v>
      </c>
      <c r="B662" s="2">
        <v>0</v>
      </c>
      <c r="C662" s="27"/>
      <c r="D662" s="2">
        <v>80</v>
      </c>
      <c r="E662" s="2">
        <v>0</v>
      </c>
      <c r="F662" s="27">
        <v>0</v>
      </c>
      <c r="G662" s="14">
        <v>11.5151515151515</v>
      </c>
      <c r="H662" s="2">
        <v>41</v>
      </c>
      <c r="I662" s="27">
        <v>1</v>
      </c>
      <c r="J662" s="14">
        <v>25.454546000000001</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1844</v>
      </c>
      <c r="B663" s="2">
        <v>0</v>
      </c>
      <c r="C663" s="27"/>
      <c r="D663" s="2">
        <v>80</v>
      </c>
      <c r="E663" s="2">
        <v>0</v>
      </c>
      <c r="F663" s="27">
        <v>0</v>
      </c>
      <c r="G663" s="14">
        <v>11.5151515151515</v>
      </c>
      <c r="H663" s="2">
        <v>0</v>
      </c>
      <c r="I663" s="27">
        <v>0</v>
      </c>
      <c r="J663" s="14">
        <v>12.727273</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1787</v>
      </c>
      <c r="B664" s="2">
        <v>0</v>
      </c>
      <c r="C664" s="27"/>
      <c r="D664" s="2">
        <v>80</v>
      </c>
      <c r="E664" s="2">
        <v>0</v>
      </c>
      <c r="F664" s="27">
        <v>0</v>
      </c>
      <c r="G664" s="14">
        <v>11.5151515151515</v>
      </c>
      <c r="H664" s="2">
        <v>0</v>
      </c>
      <c r="I664" s="27">
        <v>0</v>
      </c>
      <c r="J664" s="14">
        <v>12.727273</v>
      </c>
      <c r="K664" s="27"/>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1788</v>
      </c>
      <c r="B665" s="2">
        <v>0</v>
      </c>
      <c r="C665" s="27"/>
      <c r="D665" s="2">
        <v>80</v>
      </c>
      <c r="E665" s="2">
        <v>0</v>
      </c>
      <c r="F665" s="27">
        <v>0</v>
      </c>
      <c r="G665" s="14">
        <v>11.5151515151515</v>
      </c>
      <c r="H665" s="2">
        <v>0</v>
      </c>
      <c r="I665" s="27">
        <v>0</v>
      </c>
      <c r="J665" s="14">
        <v>12.727273</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1845</v>
      </c>
      <c r="B666" s="2">
        <v>0</v>
      </c>
      <c r="C666" s="27"/>
      <c r="D666" s="2">
        <v>80</v>
      </c>
      <c r="E666" s="2">
        <v>0</v>
      </c>
      <c r="F666" s="27">
        <v>0</v>
      </c>
      <c r="G666" s="14">
        <v>11.5151515151515</v>
      </c>
      <c r="H666" s="2">
        <v>0</v>
      </c>
      <c r="I666" s="27">
        <v>0</v>
      </c>
      <c r="J666" s="14">
        <v>12.727273</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1846</v>
      </c>
      <c r="B667" s="2">
        <v>0</v>
      </c>
      <c r="C667" s="27"/>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1847</v>
      </c>
      <c r="B668" s="2">
        <v>0</v>
      </c>
      <c r="C668" s="27"/>
      <c r="D668" s="2">
        <v>80</v>
      </c>
      <c r="E668" s="2">
        <v>0</v>
      </c>
      <c r="F668" s="27">
        <v>0</v>
      </c>
      <c r="G668" s="14">
        <v>11.5151515151515</v>
      </c>
      <c r="H668" s="2">
        <v>0</v>
      </c>
      <c r="I668" s="27">
        <v>0</v>
      </c>
      <c r="J668" s="14">
        <v>12.727273</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1848</v>
      </c>
      <c r="B669" s="2">
        <v>0</v>
      </c>
      <c r="C669" s="27"/>
      <c r="D669" s="2">
        <v>80</v>
      </c>
      <c r="E669" s="2">
        <v>0</v>
      </c>
      <c r="F669" s="27">
        <v>0</v>
      </c>
      <c r="G669" s="14">
        <v>11.5151515151515</v>
      </c>
      <c r="H669" s="2">
        <v>0</v>
      </c>
      <c r="I669" s="27">
        <v>0</v>
      </c>
      <c r="J669" s="14">
        <v>12.727273</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1849</v>
      </c>
      <c r="B670" s="2">
        <v>0</v>
      </c>
      <c r="C670" s="27"/>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1789</v>
      </c>
      <c r="B671" s="2">
        <v>0</v>
      </c>
      <c r="C671" s="27"/>
      <c r="D671" s="2">
        <v>80</v>
      </c>
      <c r="E671" s="2">
        <v>0</v>
      </c>
      <c r="F671" s="27">
        <v>0</v>
      </c>
      <c r="G671" s="14">
        <v>11.5151515151515</v>
      </c>
      <c r="H671" s="2">
        <v>0</v>
      </c>
      <c r="I671" s="27">
        <v>0</v>
      </c>
      <c r="J671" s="14">
        <v>12.727273</v>
      </c>
      <c r="K671" s="27"/>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1845</v>
      </c>
      <c r="B672" s="2">
        <v>0</v>
      </c>
      <c r="C672" s="27"/>
      <c r="D672" s="2">
        <v>80</v>
      </c>
      <c r="E672" s="2">
        <v>0</v>
      </c>
      <c r="F672" s="27">
        <v>0</v>
      </c>
      <c r="G672" s="14">
        <v>11.5151515151515</v>
      </c>
      <c r="H672" s="2">
        <v>0</v>
      </c>
      <c r="I672" s="27">
        <v>0</v>
      </c>
      <c r="J672" s="14">
        <v>12.727273</v>
      </c>
      <c r="K672" s="27"/>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1846</v>
      </c>
      <c r="B673" s="2">
        <v>0</v>
      </c>
      <c r="C673" s="27"/>
      <c r="D673" s="2">
        <v>80</v>
      </c>
      <c r="E673" s="2">
        <v>0</v>
      </c>
      <c r="F673" s="27">
        <v>0</v>
      </c>
      <c r="G673" s="14">
        <v>11.5151515151515</v>
      </c>
      <c r="H673" s="2">
        <v>0</v>
      </c>
      <c r="I673" s="27">
        <v>0</v>
      </c>
      <c r="J673" s="14">
        <v>12.727273</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1847</v>
      </c>
      <c r="B674" s="2">
        <v>0</v>
      </c>
      <c r="C674" s="27"/>
      <c r="D674" s="2">
        <v>80</v>
      </c>
      <c r="E674" s="2">
        <v>0</v>
      </c>
      <c r="F674" s="27">
        <v>0</v>
      </c>
      <c r="G674" s="14">
        <v>11.5151515151515</v>
      </c>
      <c r="H674" s="2">
        <v>0</v>
      </c>
      <c r="I674" s="27">
        <v>0</v>
      </c>
      <c r="J674" s="14">
        <v>12.727273</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1848</v>
      </c>
      <c r="B675" s="2">
        <v>0</v>
      </c>
      <c r="C675" s="27"/>
      <c r="D675" s="2">
        <v>80</v>
      </c>
      <c r="E675" s="2">
        <v>0</v>
      </c>
      <c r="F675" s="27">
        <v>0</v>
      </c>
      <c r="G675" s="14">
        <v>11.5151515151515</v>
      </c>
      <c r="H675" s="2">
        <v>0</v>
      </c>
      <c r="I675" s="27">
        <v>0</v>
      </c>
      <c r="J675" s="14">
        <v>12.727273</v>
      </c>
      <c r="K675" s="27"/>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1849</v>
      </c>
      <c r="B676" s="2">
        <v>0</v>
      </c>
      <c r="C676" s="27"/>
      <c r="D676" s="2">
        <v>80</v>
      </c>
      <c r="E676" s="2">
        <v>0</v>
      </c>
      <c r="F676" s="27">
        <v>0</v>
      </c>
      <c r="G676" s="14">
        <v>11.5151515151515</v>
      </c>
      <c r="H676" s="2">
        <v>0</v>
      </c>
      <c r="I676" s="27">
        <v>0</v>
      </c>
      <c r="J676" s="14">
        <v>12.727273</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1838</v>
      </c>
      <c r="B677" s="2">
        <v>0</v>
      </c>
      <c r="C677" s="27"/>
      <c r="D677" s="2">
        <v>80</v>
      </c>
      <c r="E677" s="2">
        <v>34</v>
      </c>
      <c r="F677" s="27">
        <v>1</v>
      </c>
      <c r="G677" s="14">
        <v>24.2424242424242</v>
      </c>
      <c r="H677" s="2">
        <v>0</v>
      </c>
      <c r="I677" s="27">
        <v>0</v>
      </c>
      <c r="J677" s="14">
        <v>12.727273</v>
      </c>
      <c r="K677" s="27"/>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1786</v>
      </c>
      <c r="B678" s="2">
        <v>0</v>
      </c>
      <c r="C678" s="27"/>
      <c r="D678" s="2">
        <v>80</v>
      </c>
      <c r="E678" s="2">
        <v>0</v>
      </c>
      <c r="F678" s="27">
        <v>0</v>
      </c>
      <c r="G678" s="14">
        <v>11.5151515151515</v>
      </c>
      <c r="H678" s="2">
        <v>0</v>
      </c>
      <c r="I678" s="27">
        <v>0</v>
      </c>
      <c r="J678" s="14">
        <v>12.727273</v>
      </c>
      <c r="K678" s="27"/>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1840</v>
      </c>
      <c r="B679" s="2">
        <v>0</v>
      </c>
      <c r="C679" s="27"/>
      <c r="D679" s="2">
        <v>80</v>
      </c>
      <c r="E679" s="2">
        <v>0</v>
      </c>
      <c r="F679" s="27">
        <v>0</v>
      </c>
      <c r="G679" s="14">
        <v>11.5151515151515</v>
      </c>
      <c r="H679" s="2">
        <v>0</v>
      </c>
      <c r="I679" s="27">
        <v>0</v>
      </c>
      <c r="J679" s="14">
        <v>12.727273</v>
      </c>
      <c r="K679" s="27"/>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1841</v>
      </c>
      <c r="B680" s="2">
        <v>0</v>
      </c>
      <c r="C680" s="27"/>
      <c r="D680" s="2">
        <v>80</v>
      </c>
      <c r="E680" s="2">
        <v>0</v>
      </c>
      <c r="F680" s="27">
        <v>0</v>
      </c>
      <c r="G680" s="14">
        <v>11.5151515151515</v>
      </c>
      <c r="H680" s="2">
        <v>0</v>
      </c>
      <c r="I680" s="27">
        <v>0</v>
      </c>
      <c r="J680" s="14">
        <v>12.727273</v>
      </c>
      <c r="K680" s="27"/>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1842</v>
      </c>
      <c r="B681" s="2">
        <v>0</v>
      </c>
      <c r="C681" s="27"/>
      <c r="D681" s="2">
        <v>80</v>
      </c>
      <c r="E681" s="2">
        <v>0</v>
      </c>
      <c r="F681" s="27">
        <v>0</v>
      </c>
      <c r="G681" s="14">
        <v>11.5151515151515</v>
      </c>
      <c r="H681" s="2">
        <v>0</v>
      </c>
      <c r="I681" s="27">
        <v>0</v>
      </c>
      <c r="J681" s="14">
        <v>12.727273</v>
      </c>
      <c r="K681" s="27"/>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1843</v>
      </c>
      <c r="B682" s="2">
        <v>0</v>
      </c>
      <c r="C682" s="27"/>
      <c r="D682" s="2">
        <v>80</v>
      </c>
      <c r="E682" s="2">
        <v>0</v>
      </c>
      <c r="F682" s="27">
        <v>0</v>
      </c>
      <c r="G682" s="14">
        <v>11.5151515151515</v>
      </c>
      <c r="H682" s="2">
        <v>0</v>
      </c>
      <c r="I682" s="27">
        <v>0</v>
      </c>
      <c r="J682" s="14">
        <v>12.727273</v>
      </c>
      <c r="K682" s="27"/>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1844</v>
      </c>
      <c r="B683" s="2">
        <v>0</v>
      </c>
      <c r="C683" s="27"/>
      <c r="D683" s="2">
        <v>80</v>
      </c>
      <c r="E683" s="2">
        <v>0</v>
      </c>
      <c r="F683" s="27">
        <v>0</v>
      </c>
      <c r="G683" s="14">
        <v>11.5151515151515</v>
      </c>
      <c r="H683" s="2">
        <v>0</v>
      </c>
      <c r="I683" s="27">
        <v>0</v>
      </c>
      <c r="J683" s="14">
        <v>12.727273</v>
      </c>
      <c r="K683" s="27"/>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1787</v>
      </c>
      <c r="B684" s="2">
        <v>0</v>
      </c>
      <c r="C684" s="27"/>
      <c r="D684" s="2">
        <v>80</v>
      </c>
      <c r="E684" s="2">
        <v>34</v>
      </c>
      <c r="F684" s="27">
        <v>1</v>
      </c>
      <c r="G684" s="14">
        <v>24.2424242424242</v>
      </c>
      <c r="H684" s="2">
        <v>0</v>
      </c>
      <c r="I684" s="27">
        <v>0</v>
      </c>
      <c r="J684" s="14">
        <v>12.727273</v>
      </c>
      <c r="K684" s="27"/>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1788</v>
      </c>
      <c r="B685" s="2">
        <v>0</v>
      </c>
      <c r="C685" s="27"/>
      <c r="D685" s="2">
        <v>80</v>
      </c>
      <c r="E685" s="2">
        <v>0</v>
      </c>
      <c r="F685" s="27">
        <v>0</v>
      </c>
      <c r="G685" s="14">
        <v>11.5151515151515</v>
      </c>
      <c r="H685" s="2">
        <v>0</v>
      </c>
      <c r="I685" s="27">
        <v>0</v>
      </c>
      <c r="J685" s="14">
        <v>12.727273</v>
      </c>
      <c r="K685" s="27"/>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1845</v>
      </c>
      <c r="B686" s="2">
        <v>0</v>
      </c>
      <c r="C686" s="27"/>
      <c r="D686" s="2">
        <v>80</v>
      </c>
      <c r="E686" s="2">
        <v>0</v>
      </c>
      <c r="F686" s="27">
        <v>0</v>
      </c>
      <c r="G686" s="14">
        <v>11.5151515151515</v>
      </c>
      <c r="H686" s="2">
        <v>0</v>
      </c>
      <c r="I686" s="27">
        <v>0</v>
      </c>
      <c r="J686" s="14">
        <v>12.727273</v>
      </c>
      <c r="K686" s="27"/>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1846</v>
      </c>
      <c r="B687" s="2">
        <v>0</v>
      </c>
      <c r="C687" s="27"/>
      <c r="D687" s="2">
        <v>80</v>
      </c>
      <c r="E687" s="2">
        <v>0</v>
      </c>
      <c r="F687" s="27">
        <v>0</v>
      </c>
      <c r="G687" s="14">
        <v>11.5151515151515</v>
      </c>
      <c r="H687" s="2">
        <v>0</v>
      </c>
      <c r="I687" s="27">
        <v>0</v>
      </c>
      <c r="J687" s="14">
        <v>12.727273</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1847</v>
      </c>
      <c r="B688" s="2">
        <v>0</v>
      </c>
      <c r="C688" s="27"/>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1848</v>
      </c>
      <c r="B689" s="2">
        <v>0</v>
      </c>
      <c r="C689" s="27"/>
      <c r="D689" s="2">
        <v>80</v>
      </c>
      <c r="E689" s="2">
        <v>0</v>
      </c>
      <c r="F689" s="27">
        <v>0</v>
      </c>
      <c r="G689" s="14">
        <v>11.5151515151515</v>
      </c>
      <c r="H689" s="2">
        <v>0</v>
      </c>
      <c r="I689" s="27">
        <v>0</v>
      </c>
      <c r="J689" s="14">
        <v>12.727273</v>
      </c>
      <c r="K689" s="27"/>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1849</v>
      </c>
      <c r="B690" s="2">
        <v>0</v>
      </c>
      <c r="C690" s="27"/>
      <c r="D690" s="2">
        <v>80</v>
      </c>
      <c r="E690" s="2">
        <v>0</v>
      </c>
      <c r="F690" s="27">
        <v>0</v>
      </c>
      <c r="G690" s="14">
        <v>11.5151515151515</v>
      </c>
      <c r="H690" s="2">
        <v>0</v>
      </c>
      <c r="I690" s="27">
        <v>0</v>
      </c>
      <c r="J690" s="14">
        <v>12.727273</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1789</v>
      </c>
      <c r="B691" s="2">
        <v>0</v>
      </c>
      <c r="C691" s="27"/>
      <c r="D691" s="2">
        <v>80</v>
      </c>
      <c r="E691" s="2">
        <v>34</v>
      </c>
      <c r="F691" s="27">
        <v>1</v>
      </c>
      <c r="G691" s="14">
        <v>24.2424242424242</v>
      </c>
      <c r="H691" s="2">
        <v>0</v>
      </c>
      <c r="I691" s="27">
        <v>0</v>
      </c>
      <c r="J691" s="14">
        <v>12.727273</v>
      </c>
      <c r="K691" s="27"/>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1845</v>
      </c>
      <c r="B692" s="2">
        <v>0</v>
      </c>
      <c r="C692" s="27"/>
      <c r="D692" s="2">
        <v>80</v>
      </c>
      <c r="E692" s="2">
        <v>26</v>
      </c>
      <c r="F692" s="27">
        <v>0.76470588235294112</v>
      </c>
      <c r="G692" s="14">
        <v>23.636363636363601</v>
      </c>
      <c r="H692" s="2">
        <v>0</v>
      </c>
      <c r="I692" s="27">
        <v>0</v>
      </c>
      <c r="J692" s="14">
        <v>12.727273</v>
      </c>
      <c r="K692" s="27"/>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1846</v>
      </c>
      <c r="B693" s="2">
        <v>0</v>
      </c>
      <c r="C693" s="27"/>
      <c r="D693" s="2">
        <v>80</v>
      </c>
      <c r="E693" s="2">
        <v>0</v>
      </c>
      <c r="F693" s="27">
        <v>0</v>
      </c>
      <c r="G693" s="14">
        <v>11.5151515151515</v>
      </c>
      <c r="H693" s="2">
        <v>0</v>
      </c>
      <c r="I693" s="27">
        <v>0</v>
      </c>
      <c r="J693" s="14">
        <v>12.727273</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1847</v>
      </c>
      <c r="B694" s="2">
        <v>0</v>
      </c>
      <c r="C694" s="27"/>
      <c r="D694" s="2">
        <v>80</v>
      </c>
      <c r="E694" s="2">
        <v>0</v>
      </c>
      <c r="F694" s="27">
        <v>0</v>
      </c>
      <c r="G694" s="14">
        <v>11.5151515151515</v>
      </c>
      <c r="H694" s="2">
        <v>0</v>
      </c>
      <c r="I694" s="27">
        <v>0</v>
      </c>
      <c r="J694" s="14">
        <v>12.727273</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1848</v>
      </c>
      <c r="B695" s="2">
        <v>0</v>
      </c>
      <c r="C695" s="27"/>
      <c r="D695" s="2">
        <v>80</v>
      </c>
      <c r="E695" s="2">
        <v>26</v>
      </c>
      <c r="F695" s="27">
        <v>0.76470588235294112</v>
      </c>
      <c r="G695" s="14">
        <v>23.636363636363601</v>
      </c>
      <c r="H695" s="2">
        <v>0</v>
      </c>
      <c r="I695" s="27">
        <v>0</v>
      </c>
      <c r="J695" s="14">
        <v>12.727273</v>
      </c>
      <c r="K695" s="27"/>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1849</v>
      </c>
      <c r="B696" s="2">
        <v>0</v>
      </c>
      <c r="C696" s="27"/>
      <c r="D696" s="2">
        <v>80</v>
      </c>
      <c r="E696" s="2">
        <v>8</v>
      </c>
      <c r="F696" s="27">
        <v>0.23529411764705882</v>
      </c>
      <c r="G696" s="14">
        <v>7.2727272727272698</v>
      </c>
      <c r="H696" s="2">
        <v>0</v>
      </c>
      <c r="I696" s="27">
        <v>0</v>
      </c>
      <c r="J696" s="14">
        <v>12.727273</v>
      </c>
      <c r="K696" s="27"/>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row>
    <row r="698" spans="1:31" x14ac:dyDescent="0.3">
      <c r="A698" s="201" t="s">
        <v>1858</v>
      </c>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row>
    <row r="699" spans="1:31" x14ac:dyDescent="0.3">
      <c r="B699" s="199" t="s">
        <v>1724</v>
      </c>
      <c r="C699" s="199"/>
      <c r="D699" s="199" t="s">
        <v>1725</v>
      </c>
      <c r="E699" s="199" t="s">
        <v>1724</v>
      </c>
      <c r="F699" s="199"/>
      <c r="G699" s="199" t="s">
        <v>1725</v>
      </c>
      <c r="H699" s="199" t="s">
        <v>1724</v>
      </c>
      <c r="I699" s="199"/>
      <c r="J699" s="199" t="s">
        <v>1725</v>
      </c>
      <c r="K699" t="s">
        <v>190</v>
      </c>
      <c r="L699" s="199" t="s">
        <v>1724</v>
      </c>
      <c r="M699" s="199"/>
      <c r="N699" s="199" t="s">
        <v>1725</v>
      </c>
      <c r="O699" s="199" t="s">
        <v>1724</v>
      </c>
      <c r="P699" s="199"/>
      <c r="Q699" s="199" t="s">
        <v>1725</v>
      </c>
      <c r="R699" s="199" t="s">
        <v>1724</v>
      </c>
      <c r="S699" s="199"/>
      <c r="T699" s="199" t="s">
        <v>1725</v>
      </c>
      <c r="U699" t="s">
        <v>190</v>
      </c>
      <c r="V699" s="199" t="s">
        <v>1724</v>
      </c>
      <c r="W699" s="199"/>
      <c r="X699" s="199" t="s">
        <v>1725</v>
      </c>
      <c r="Y699" s="199" t="s">
        <v>1724</v>
      </c>
      <c r="Z699" s="199"/>
      <c r="AA699" s="199" t="s">
        <v>1725</v>
      </c>
      <c r="AB699" s="199" t="s">
        <v>1724</v>
      </c>
      <c r="AC699" s="199"/>
      <c r="AD699" s="199" t="s">
        <v>1725</v>
      </c>
      <c r="AE699" t="s">
        <v>190</v>
      </c>
    </row>
    <row r="700" spans="1:31" x14ac:dyDescent="0.3">
      <c r="A700" t="s">
        <v>192</v>
      </c>
      <c r="B700" s="2">
        <v>2072</v>
      </c>
      <c r="C700" s="27" t="s">
        <v>190</v>
      </c>
      <c r="D700" s="2">
        <v>91.515151515151501</v>
      </c>
      <c r="E700" s="2">
        <v>2265</v>
      </c>
      <c r="F700" s="27" t="s">
        <v>190</v>
      </c>
      <c r="G700" s="14">
        <v>67.878787878787804</v>
      </c>
      <c r="H700" s="2">
        <v>2367</v>
      </c>
      <c r="I700" s="27" t="s">
        <v>190</v>
      </c>
      <c r="J700" s="14">
        <v>91.515150000000006</v>
      </c>
      <c r="K700" s="27">
        <v>0.14237451737451737</v>
      </c>
      <c r="L700" s="2">
        <v>90758</v>
      </c>
      <c r="M700" s="27" t="s">
        <v>190</v>
      </c>
      <c r="N700" s="2">
        <v>684</v>
      </c>
      <c r="O700" s="2">
        <v>101754</v>
      </c>
      <c r="P700" s="27" t="s">
        <v>190</v>
      </c>
      <c r="Q700" s="14">
        <v>750.91</v>
      </c>
      <c r="R700" s="2">
        <v>110074</v>
      </c>
      <c r="S700" s="27" t="s">
        <v>190</v>
      </c>
      <c r="T700" s="14">
        <v>898.79</v>
      </c>
      <c r="U700" s="27">
        <v>0.21299999999999999</v>
      </c>
      <c r="V700" s="2">
        <v>2714013</v>
      </c>
      <c r="W700" s="27" t="s">
        <v>190</v>
      </c>
      <c r="X700" s="2">
        <v>5236</v>
      </c>
      <c r="Y700" s="2">
        <v>2924014</v>
      </c>
      <c r="Z700" s="27" t="s">
        <v>190</v>
      </c>
      <c r="AA700" s="14">
        <v>5246.67</v>
      </c>
      <c r="AB700" s="2">
        <v>3088309</v>
      </c>
      <c r="AC700" s="27" t="s">
        <v>190</v>
      </c>
      <c r="AD700" s="14">
        <v>6100</v>
      </c>
      <c r="AE700" s="27">
        <v>0.13800000000000001</v>
      </c>
    </row>
    <row r="701" spans="1:31" x14ac:dyDescent="0.3">
      <c r="A701" t="s">
        <v>1822</v>
      </c>
      <c r="B701" s="2">
        <v>857</v>
      </c>
      <c r="C701" s="27">
        <v>0.41361003861003859</v>
      </c>
      <c r="D701" s="2">
        <v>97.575757575757606</v>
      </c>
      <c r="E701" s="2">
        <v>931</v>
      </c>
      <c r="F701" s="27">
        <v>0.41103752759381901</v>
      </c>
      <c r="G701" s="14">
        <v>97.575757575757606</v>
      </c>
      <c r="H701" s="2">
        <v>761</v>
      </c>
      <c r="I701" s="27">
        <v>0.32150401351922264</v>
      </c>
      <c r="J701" s="14">
        <v>99.393936199999999</v>
      </c>
      <c r="K701" s="27">
        <v>-0.11201866977829639</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1786</v>
      </c>
      <c r="B702" s="2">
        <v>276</v>
      </c>
      <c r="C702" s="27">
        <v>0.13320463320463322</v>
      </c>
      <c r="D702" s="2">
        <v>61.818181818181799</v>
      </c>
      <c r="E702" s="2">
        <v>274</v>
      </c>
      <c r="F702" s="27">
        <v>0.12097130242825607</v>
      </c>
      <c r="G702" s="14">
        <v>58.787878787878803</v>
      </c>
      <c r="H702" s="2">
        <v>302</v>
      </c>
      <c r="I702" s="27">
        <v>0.12758766370933672</v>
      </c>
      <c r="J702" s="14">
        <v>67.272729999999996</v>
      </c>
      <c r="K702" s="27">
        <v>9.420289855072464E-2</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1840</v>
      </c>
      <c r="B703" s="2">
        <v>235</v>
      </c>
      <c r="C703" s="27">
        <v>0.11341698841698841</v>
      </c>
      <c r="D703" s="2">
        <v>61.818181818181799</v>
      </c>
      <c r="E703" s="2">
        <v>265</v>
      </c>
      <c r="F703" s="27">
        <v>0.11699779249448124</v>
      </c>
      <c r="G703" s="14">
        <v>58.181818181818201</v>
      </c>
      <c r="H703" s="2">
        <v>270</v>
      </c>
      <c r="I703" s="27">
        <v>0.11406844106463879</v>
      </c>
      <c r="J703" s="14">
        <v>63.636364</v>
      </c>
      <c r="K703" s="27">
        <v>0.14893617021276595</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1841</v>
      </c>
      <c r="B704" s="2">
        <v>27</v>
      </c>
      <c r="C704" s="27">
        <v>1.3030888030888031E-2</v>
      </c>
      <c r="D704" s="2">
        <v>26.060606060605998</v>
      </c>
      <c r="E704" s="2">
        <v>8</v>
      </c>
      <c r="F704" s="27">
        <v>3.5320088300220751E-3</v>
      </c>
      <c r="G704" s="14">
        <v>7.8787878787878798</v>
      </c>
      <c r="H704" s="2">
        <v>0</v>
      </c>
      <c r="I704" s="27">
        <v>0</v>
      </c>
      <c r="J704" s="14">
        <v>12.727273</v>
      </c>
      <c r="K704" s="27">
        <v>-1</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1842</v>
      </c>
      <c r="B705" s="2">
        <v>135</v>
      </c>
      <c r="C705" s="27">
        <v>6.5154440154440149E-2</v>
      </c>
      <c r="D705" s="2">
        <v>46.6666666666666</v>
      </c>
      <c r="E705" s="2">
        <v>180</v>
      </c>
      <c r="F705" s="27">
        <v>7.9470198675496692E-2</v>
      </c>
      <c r="G705" s="14">
        <v>44.848484848484802</v>
      </c>
      <c r="H705" s="2">
        <v>188</v>
      </c>
      <c r="I705" s="27">
        <v>7.9425433037600343E-2</v>
      </c>
      <c r="J705" s="14">
        <v>58.787880000000001</v>
      </c>
      <c r="K705" s="27">
        <v>0.3925925925925926</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1843</v>
      </c>
      <c r="B706" s="2">
        <v>73</v>
      </c>
      <c r="C706" s="27">
        <v>3.5231660231660231E-2</v>
      </c>
      <c r="D706" s="2">
        <v>41.212121212121197</v>
      </c>
      <c r="E706" s="2">
        <v>77</v>
      </c>
      <c r="F706" s="27">
        <v>3.399558498896247E-2</v>
      </c>
      <c r="G706" s="14">
        <v>40</v>
      </c>
      <c r="H706" s="2">
        <v>82</v>
      </c>
      <c r="I706" s="27">
        <v>3.4643008027038444E-2</v>
      </c>
      <c r="J706" s="14">
        <v>30.30303</v>
      </c>
      <c r="K706" s="27">
        <v>0.12328767123287671</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1844</v>
      </c>
      <c r="B707" s="2">
        <v>41</v>
      </c>
      <c r="C707" s="27">
        <v>1.9787644787644786E-2</v>
      </c>
      <c r="D707" s="2">
        <v>33.939393939393902</v>
      </c>
      <c r="E707" s="2">
        <v>9</v>
      </c>
      <c r="F707" s="27">
        <v>3.9735099337748344E-3</v>
      </c>
      <c r="G707" s="14">
        <v>9.6969696969696901</v>
      </c>
      <c r="H707" s="2">
        <v>32</v>
      </c>
      <c r="I707" s="27">
        <v>1.351922264469793E-2</v>
      </c>
      <c r="J707" s="14">
        <v>21.818182</v>
      </c>
      <c r="K707" s="27">
        <v>-0.21951219512195122</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1787</v>
      </c>
      <c r="B708" s="2">
        <v>581</v>
      </c>
      <c r="C708" s="27">
        <v>0.28040540540540543</v>
      </c>
      <c r="D708" s="2">
        <v>95.757575757575694</v>
      </c>
      <c r="E708" s="2">
        <v>657</v>
      </c>
      <c r="F708" s="27">
        <v>0.29006622516556291</v>
      </c>
      <c r="G708" s="14">
        <v>93.3333333333333</v>
      </c>
      <c r="H708" s="2">
        <v>459</v>
      </c>
      <c r="I708" s="27">
        <v>0.19391634980988592</v>
      </c>
      <c r="J708" s="14">
        <v>86.060609999999997</v>
      </c>
      <c r="K708" s="27">
        <v>-0.20998278829604131</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1788</v>
      </c>
      <c r="B709" s="2">
        <v>167</v>
      </c>
      <c r="C709" s="27">
        <v>8.0598455598455604E-2</v>
      </c>
      <c r="D709" s="2">
        <v>58.181818181818201</v>
      </c>
      <c r="E709" s="2">
        <v>140</v>
      </c>
      <c r="F709" s="27">
        <v>6.1810154525386317E-2</v>
      </c>
      <c r="G709" s="14">
        <v>53.3333333333333</v>
      </c>
      <c r="H709" s="2">
        <v>83</v>
      </c>
      <c r="I709" s="27">
        <v>3.5065483734685259E-2</v>
      </c>
      <c r="J709" s="14">
        <v>40</v>
      </c>
      <c r="K709" s="27">
        <v>-0.50299401197604787</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1845</v>
      </c>
      <c r="B710" s="2">
        <v>154</v>
      </c>
      <c r="C710" s="27">
        <v>7.4324324324324328E-2</v>
      </c>
      <c r="D710" s="2">
        <v>56.969696969696898</v>
      </c>
      <c r="E710" s="2">
        <v>118</v>
      </c>
      <c r="F710" s="27">
        <v>5.2097130242825605E-2</v>
      </c>
      <c r="G710" s="14">
        <v>45.454545454545404</v>
      </c>
      <c r="H710" s="2">
        <v>72</v>
      </c>
      <c r="I710" s="27">
        <v>3.0418250950570342E-2</v>
      </c>
      <c r="J710" s="14">
        <v>41.212119999999999</v>
      </c>
      <c r="K710" s="27">
        <v>-0.53246753246753242</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1846</v>
      </c>
      <c r="B711" s="2">
        <v>78</v>
      </c>
      <c r="C711" s="27">
        <v>3.7644787644787646E-2</v>
      </c>
      <c r="D711" s="2">
        <v>41.818181818181799</v>
      </c>
      <c r="E711" s="2">
        <v>26</v>
      </c>
      <c r="F711" s="27">
        <v>1.1479028697571744E-2</v>
      </c>
      <c r="G711" s="14">
        <v>18.181818181818102</v>
      </c>
      <c r="H711" s="2">
        <v>0</v>
      </c>
      <c r="I711" s="27">
        <v>0</v>
      </c>
      <c r="J711" s="14">
        <v>12.727273</v>
      </c>
      <c r="K711" s="27">
        <v>-1</v>
      </c>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1847</v>
      </c>
      <c r="B712" s="2">
        <v>28</v>
      </c>
      <c r="C712" s="27">
        <v>1.3513513513513514E-2</v>
      </c>
      <c r="D712" s="2">
        <v>26.6666666666666</v>
      </c>
      <c r="E712" s="2">
        <v>65</v>
      </c>
      <c r="F712" s="27">
        <v>2.8697571743929361E-2</v>
      </c>
      <c r="G712" s="14">
        <v>36.969696969696898</v>
      </c>
      <c r="H712" s="2">
        <v>15</v>
      </c>
      <c r="I712" s="27">
        <v>6.3371356147021544E-3</v>
      </c>
      <c r="J712" s="14">
        <v>15.151515</v>
      </c>
      <c r="K712" s="27">
        <v>-0.4642857142857143</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1848</v>
      </c>
      <c r="B713" s="2">
        <v>48</v>
      </c>
      <c r="C713" s="27">
        <v>2.3166023166023165E-2</v>
      </c>
      <c r="D713" s="2">
        <v>33.939393939393902</v>
      </c>
      <c r="E713" s="2">
        <v>27</v>
      </c>
      <c r="F713" s="27">
        <v>1.1920529801324504E-2</v>
      </c>
      <c r="G713" s="14">
        <v>20.606060606060598</v>
      </c>
      <c r="H713" s="2">
        <v>57</v>
      </c>
      <c r="I713" s="27">
        <v>2.4081115335868188E-2</v>
      </c>
      <c r="J713" s="14">
        <v>33.3333321</v>
      </c>
      <c r="K713" s="27">
        <v>0.1875</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1849</v>
      </c>
      <c r="B714" s="2">
        <v>13</v>
      </c>
      <c r="C714" s="27">
        <v>6.2741312741312737E-3</v>
      </c>
      <c r="D714" s="2">
        <v>12.7272727272727</v>
      </c>
      <c r="E714" s="2">
        <v>22</v>
      </c>
      <c r="F714" s="27">
        <v>9.7130242825607064E-3</v>
      </c>
      <c r="G714" s="14">
        <v>16.969696969696901</v>
      </c>
      <c r="H714" s="2">
        <v>11</v>
      </c>
      <c r="I714" s="27">
        <v>4.647232784114913E-3</v>
      </c>
      <c r="J714" s="14">
        <v>10.909091</v>
      </c>
      <c r="K714" s="27">
        <v>-0.15384615384615385</v>
      </c>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1789</v>
      </c>
      <c r="B715" s="2">
        <v>414</v>
      </c>
      <c r="C715" s="27">
        <v>0.1998069498069498</v>
      </c>
      <c r="D715" s="2">
        <v>89.090909090909093</v>
      </c>
      <c r="E715" s="2">
        <v>517</v>
      </c>
      <c r="F715" s="27">
        <v>0.22825607064017661</v>
      </c>
      <c r="G715" s="14">
        <v>85.454545454545396</v>
      </c>
      <c r="H715" s="2">
        <v>376</v>
      </c>
      <c r="I715" s="27">
        <v>0.15885086607520069</v>
      </c>
      <c r="J715" s="14">
        <v>80</v>
      </c>
      <c r="K715" s="27">
        <v>-9.1787439613526575E-2</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1845</v>
      </c>
      <c r="B716" s="2">
        <v>383</v>
      </c>
      <c r="C716" s="27">
        <v>0.18484555984555984</v>
      </c>
      <c r="D716" s="2">
        <v>96.969696969696898</v>
      </c>
      <c r="E716" s="2">
        <v>465</v>
      </c>
      <c r="F716" s="27">
        <v>0.20529801324503311</v>
      </c>
      <c r="G716" s="14">
        <v>82.424242424242394</v>
      </c>
      <c r="H716" s="2">
        <v>366</v>
      </c>
      <c r="I716" s="27">
        <v>0.15462610899873258</v>
      </c>
      <c r="J716" s="14">
        <v>80</v>
      </c>
      <c r="K716" s="27">
        <v>-4.4386422976501305E-2</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1846</v>
      </c>
      <c r="B717" s="2">
        <v>67</v>
      </c>
      <c r="C717" s="27">
        <v>3.2335907335907334E-2</v>
      </c>
      <c r="D717" s="2">
        <v>44.2424242424242</v>
      </c>
      <c r="E717" s="2">
        <v>45</v>
      </c>
      <c r="F717" s="27">
        <v>1.9867549668874173E-2</v>
      </c>
      <c r="G717" s="14">
        <v>24.848484848484802</v>
      </c>
      <c r="H717" s="2">
        <v>70</v>
      </c>
      <c r="I717" s="27">
        <v>2.9573299535276723E-2</v>
      </c>
      <c r="J717" s="14">
        <v>40</v>
      </c>
      <c r="K717" s="27">
        <v>4.4776119402985072E-2</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1847</v>
      </c>
      <c r="B718" s="2">
        <v>142</v>
      </c>
      <c r="C718" s="27">
        <v>6.8532818532818535E-2</v>
      </c>
      <c r="D718" s="2">
        <v>58.181818181818201</v>
      </c>
      <c r="E718" s="2">
        <v>181</v>
      </c>
      <c r="F718" s="27">
        <v>7.9911699779249445E-2</v>
      </c>
      <c r="G718" s="14">
        <v>53.3333333333333</v>
      </c>
      <c r="H718" s="2">
        <v>159</v>
      </c>
      <c r="I718" s="27">
        <v>6.7173637515842835E-2</v>
      </c>
      <c r="J718" s="14">
        <v>58.787880000000001</v>
      </c>
      <c r="K718" s="27">
        <v>0.11971830985915492</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1848</v>
      </c>
      <c r="B719" s="2">
        <v>174</v>
      </c>
      <c r="C719" s="27">
        <v>8.3976833976833976E-2</v>
      </c>
      <c r="D719" s="2">
        <v>61.818181818181799</v>
      </c>
      <c r="E719" s="2">
        <v>239</v>
      </c>
      <c r="F719" s="27">
        <v>0.1055187637969095</v>
      </c>
      <c r="G719" s="14">
        <v>61.212121212121197</v>
      </c>
      <c r="H719" s="2">
        <v>137</v>
      </c>
      <c r="I719" s="27">
        <v>5.7879171947613009E-2</v>
      </c>
      <c r="J719" s="14">
        <v>46.6666679</v>
      </c>
      <c r="K719" s="27">
        <v>-0.21264367816091953</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1849</v>
      </c>
      <c r="B720" s="2">
        <v>31</v>
      </c>
      <c r="C720" s="27">
        <v>1.4961389961389961E-2</v>
      </c>
      <c r="D720" s="2">
        <v>29.696969696969699</v>
      </c>
      <c r="E720" s="2">
        <v>52</v>
      </c>
      <c r="F720" s="27">
        <v>2.2958057395143488E-2</v>
      </c>
      <c r="G720" s="14">
        <v>26.6666666666666</v>
      </c>
      <c r="H720" s="2">
        <v>10</v>
      </c>
      <c r="I720" s="27">
        <v>4.2247570764681027E-3</v>
      </c>
      <c r="J720" s="14">
        <v>9.0909089999999999</v>
      </c>
      <c r="K720" s="27">
        <v>-0.67741935483870963</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1838</v>
      </c>
      <c r="B721" s="2">
        <v>1215</v>
      </c>
      <c r="C721" s="27">
        <v>0.58638996138996136</v>
      </c>
      <c r="D721" s="2">
        <v>114.54545454545401</v>
      </c>
      <c r="E721" s="2">
        <v>1334</v>
      </c>
      <c r="F721" s="27">
        <v>0.58896247240618105</v>
      </c>
      <c r="G721" s="14">
        <v>111.515151515151</v>
      </c>
      <c r="H721" s="2">
        <v>1606</v>
      </c>
      <c r="I721" s="27">
        <v>0.67849598648077736</v>
      </c>
      <c r="J721" s="14">
        <v>127.272728</v>
      </c>
      <c r="K721" s="27">
        <v>0.32181069958847736</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1786</v>
      </c>
      <c r="B722" s="2">
        <v>786</v>
      </c>
      <c r="C722" s="27">
        <v>0.37934362934362936</v>
      </c>
      <c r="D722" s="2">
        <v>104.24242424242399</v>
      </c>
      <c r="E722" s="2">
        <v>938</v>
      </c>
      <c r="F722" s="27">
        <v>0.41412803532008829</v>
      </c>
      <c r="G722" s="14">
        <v>96.363636363636402</v>
      </c>
      <c r="H722" s="2">
        <v>1225</v>
      </c>
      <c r="I722" s="27">
        <v>0.51753274186734266</v>
      </c>
      <c r="J722" s="14">
        <v>120.606064</v>
      </c>
      <c r="K722" s="27">
        <v>0.55852417302798985</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1840</v>
      </c>
      <c r="B723" s="2">
        <v>513</v>
      </c>
      <c r="C723" s="27">
        <v>0.24758687258687259</v>
      </c>
      <c r="D723" s="2">
        <v>81.212121212121204</v>
      </c>
      <c r="E723" s="2">
        <v>490</v>
      </c>
      <c r="F723" s="27">
        <v>0.21633554083885209</v>
      </c>
      <c r="G723" s="14">
        <v>77.575757575757507</v>
      </c>
      <c r="H723" s="2">
        <v>899</v>
      </c>
      <c r="I723" s="27">
        <v>0.37980566117448245</v>
      </c>
      <c r="J723" s="14">
        <v>117.57576</v>
      </c>
      <c r="K723" s="27">
        <v>0.75243664717348924</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1841</v>
      </c>
      <c r="B724" s="2">
        <v>129</v>
      </c>
      <c r="C724" s="27">
        <v>6.2258687258687259E-2</v>
      </c>
      <c r="D724" s="2">
        <v>53.3333333333333</v>
      </c>
      <c r="E724" s="2">
        <v>48</v>
      </c>
      <c r="F724" s="27">
        <v>2.119205298013245E-2</v>
      </c>
      <c r="G724" s="14">
        <v>21.2121212121212</v>
      </c>
      <c r="H724" s="2">
        <v>123</v>
      </c>
      <c r="I724" s="27">
        <v>5.1964512040557666E-2</v>
      </c>
      <c r="J724" s="14">
        <v>64.242424</v>
      </c>
      <c r="K724" s="27">
        <v>-4.6511627906976744E-2</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1842</v>
      </c>
      <c r="B725" s="2">
        <v>161</v>
      </c>
      <c r="C725" s="27">
        <v>7.77027027027027E-2</v>
      </c>
      <c r="D725" s="2">
        <v>43.636363636363598</v>
      </c>
      <c r="E725" s="2">
        <v>155</v>
      </c>
      <c r="F725" s="27">
        <v>6.8432671081677707E-2</v>
      </c>
      <c r="G725" s="14">
        <v>43.030303030303003</v>
      </c>
      <c r="H725" s="2">
        <v>351</v>
      </c>
      <c r="I725" s="27">
        <v>0.14828897338403041</v>
      </c>
      <c r="J725" s="14">
        <v>78.787880000000001</v>
      </c>
      <c r="K725" s="27">
        <v>1.1801242236024845</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1843</v>
      </c>
      <c r="B726" s="2">
        <v>223</v>
      </c>
      <c r="C726" s="27">
        <v>0.10762548262548262</v>
      </c>
      <c r="D726" s="2">
        <v>62.424242424242401</v>
      </c>
      <c r="E726" s="2">
        <v>287</v>
      </c>
      <c r="F726" s="27">
        <v>0.12671081677704193</v>
      </c>
      <c r="G726" s="14">
        <v>63.636363636363598</v>
      </c>
      <c r="H726" s="2">
        <v>425</v>
      </c>
      <c r="I726" s="27">
        <v>0.17955217574989438</v>
      </c>
      <c r="J726" s="14">
        <v>81.212119999999999</v>
      </c>
      <c r="K726" s="27">
        <v>0.905829596412556</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1844</v>
      </c>
      <c r="B727" s="2">
        <v>273</v>
      </c>
      <c r="C727" s="27">
        <v>0.13175675675675674</v>
      </c>
      <c r="D727" s="2">
        <v>59.393939393939398</v>
      </c>
      <c r="E727" s="2">
        <v>448</v>
      </c>
      <c r="F727" s="27">
        <v>0.1977924944812362</v>
      </c>
      <c r="G727" s="14">
        <v>76.969696969696898</v>
      </c>
      <c r="H727" s="2">
        <v>326</v>
      </c>
      <c r="I727" s="27">
        <v>0.13772708069286016</v>
      </c>
      <c r="J727" s="14">
        <v>75.151510000000002</v>
      </c>
      <c r="K727" s="27">
        <v>0.19413919413919414</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1787</v>
      </c>
      <c r="B728" s="2">
        <v>429</v>
      </c>
      <c r="C728" s="27">
        <v>0.20704633204633205</v>
      </c>
      <c r="D728" s="2">
        <v>83.636363636363598</v>
      </c>
      <c r="E728" s="2">
        <v>396</v>
      </c>
      <c r="F728" s="27">
        <v>0.17483443708609273</v>
      </c>
      <c r="G728" s="14">
        <v>61.212121212121197</v>
      </c>
      <c r="H728" s="2">
        <v>381</v>
      </c>
      <c r="I728" s="27">
        <v>0.16096324461343473</v>
      </c>
      <c r="J728" s="14">
        <v>91.515150000000006</v>
      </c>
      <c r="K728" s="27">
        <v>-0.11188811188811189</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1788</v>
      </c>
      <c r="B729" s="2">
        <v>208</v>
      </c>
      <c r="C729" s="27">
        <v>0.10038610038610038</v>
      </c>
      <c r="D729" s="2">
        <v>55.757575757575701</v>
      </c>
      <c r="E729" s="2">
        <v>160</v>
      </c>
      <c r="F729" s="27">
        <v>7.0640176600441501E-2</v>
      </c>
      <c r="G729" s="14">
        <v>48.484848484848399</v>
      </c>
      <c r="H729" s="2">
        <v>184</v>
      </c>
      <c r="I729" s="27">
        <v>7.7735530207013098E-2</v>
      </c>
      <c r="J729" s="14">
        <v>65.454544100000007</v>
      </c>
      <c r="K729" s="27">
        <v>-0.11538461538461539</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1845</v>
      </c>
      <c r="B730" s="2">
        <v>146</v>
      </c>
      <c r="C730" s="27">
        <v>7.0463320463320461E-2</v>
      </c>
      <c r="D730" s="2">
        <v>49.696969696969703</v>
      </c>
      <c r="E730" s="2">
        <v>109</v>
      </c>
      <c r="F730" s="27">
        <v>4.812362030905077E-2</v>
      </c>
      <c r="G730" s="14">
        <v>43.636363636363598</v>
      </c>
      <c r="H730" s="2">
        <v>58</v>
      </c>
      <c r="I730" s="27">
        <v>2.4503591043514999E-2</v>
      </c>
      <c r="J730" s="14">
        <v>40</v>
      </c>
      <c r="K730" s="27">
        <v>-0.60273972602739723</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1846</v>
      </c>
      <c r="B731" s="2">
        <v>0</v>
      </c>
      <c r="C731" s="27">
        <v>0</v>
      </c>
      <c r="D731" s="2">
        <v>80</v>
      </c>
      <c r="E731" s="2">
        <v>63</v>
      </c>
      <c r="F731" s="27">
        <v>2.781456953642384E-2</v>
      </c>
      <c r="G731" s="14">
        <v>36.363636363636303</v>
      </c>
      <c r="H731" s="2">
        <v>0</v>
      </c>
      <c r="I731" s="27">
        <v>0</v>
      </c>
      <c r="J731" s="14">
        <v>12.727273</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1847</v>
      </c>
      <c r="B732" s="2">
        <v>36</v>
      </c>
      <c r="C732" s="27">
        <v>1.7374517374517374E-2</v>
      </c>
      <c r="D732" s="2">
        <v>21.818181818181799</v>
      </c>
      <c r="E732" s="2">
        <v>46</v>
      </c>
      <c r="F732" s="27">
        <v>2.0309050772626933E-2</v>
      </c>
      <c r="G732" s="14">
        <v>27.272727272727199</v>
      </c>
      <c r="H732" s="2">
        <v>58</v>
      </c>
      <c r="I732" s="27">
        <v>2.4503591043514999E-2</v>
      </c>
      <c r="J732" s="14">
        <v>40</v>
      </c>
      <c r="K732" s="27">
        <v>0.61111111111111116</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1848</v>
      </c>
      <c r="B733" s="2">
        <v>110</v>
      </c>
      <c r="C733" s="27">
        <v>5.3088803088803087E-2</v>
      </c>
      <c r="D733" s="2">
        <v>43.030303030303003</v>
      </c>
      <c r="E733" s="2">
        <v>0</v>
      </c>
      <c r="F733" s="27">
        <v>0</v>
      </c>
      <c r="G733" s="14">
        <v>11.5151515151515</v>
      </c>
      <c r="H733" s="2">
        <v>0</v>
      </c>
      <c r="I733" s="27">
        <v>0</v>
      </c>
      <c r="J733" s="14">
        <v>12.727273</v>
      </c>
      <c r="K733" s="27">
        <v>-1</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1849</v>
      </c>
      <c r="B734" s="2">
        <v>62</v>
      </c>
      <c r="C734" s="27">
        <v>2.9922779922779922E-2</v>
      </c>
      <c r="D734" s="2">
        <v>32.727272727272698</v>
      </c>
      <c r="E734" s="2">
        <v>51</v>
      </c>
      <c r="F734" s="27">
        <v>2.2516556291390728E-2</v>
      </c>
      <c r="G734" s="14">
        <v>26.6666666666666</v>
      </c>
      <c r="H734" s="2">
        <v>126</v>
      </c>
      <c r="I734" s="27">
        <v>5.3231939163498096E-2</v>
      </c>
      <c r="J734" s="14">
        <v>49.696968099999999</v>
      </c>
      <c r="K734" s="27">
        <v>1.032258064516129</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1789</v>
      </c>
      <c r="B735" s="2">
        <v>221</v>
      </c>
      <c r="C735" s="27">
        <v>0.10666023166023166</v>
      </c>
      <c r="D735" s="2">
        <v>61.212121212121197</v>
      </c>
      <c r="E735" s="2">
        <v>236</v>
      </c>
      <c r="F735" s="27">
        <v>0.10419426048565121</v>
      </c>
      <c r="G735" s="14">
        <v>50.303030303030297</v>
      </c>
      <c r="H735" s="2">
        <v>197</v>
      </c>
      <c r="I735" s="27">
        <v>8.3227714406421627E-2</v>
      </c>
      <c r="J735" s="14">
        <v>63.030304000000001</v>
      </c>
      <c r="K735" s="27">
        <v>-0.10859728506787331</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1845</v>
      </c>
      <c r="B736" s="2">
        <v>136</v>
      </c>
      <c r="C736" s="27">
        <v>6.5637065637065631E-2</v>
      </c>
      <c r="D736" s="2">
        <v>48.484848484848399</v>
      </c>
      <c r="E736" s="2">
        <v>68</v>
      </c>
      <c r="F736" s="27">
        <v>3.0022075055187638E-2</v>
      </c>
      <c r="G736" s="14">
        <v>28.484848484848399</v>
      </c>
      <c r="H736" s="2">
        <v>91</v>
      </c>
      <c r="I736" s="27">
        <v>3.8445289395859741E-2</v>
      </c>
      <c r="J736" s="14">
        <v>41.212119999999999</v>
      </c>
      <c r="K736" s="27">
        <v>-0.33088235294117646</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1846</v>
      </c>
      <c r="B737" s="2">
        <v>0</v>
      </c>
      <c r="C737" s="27">
        <v>0</v>
      </c>
      <c r="D737" s="2">
        <v>80</v>
      </c>
      <c r="E737" s="2">
        <v>0</v>
      </c>
      <c r="F737" s="27">
        <v>0</v>
      </c>
      <c r="G737" s="14">
        <v>11.5151515151515</v>
      </c>
      <c r="H737" s="2">
        <v>12</v>
      </c>
      <c r="I737" s="27">
        <v>5.0697084917617234E-3</v>
      </c>
      <c r="J737" s="14">
        <v>14.545455</v>
      </c>
      <c r="K737" s="27"/>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1847</v>
      </c>
      <c r="B738" s="2">
        <v>60</v>
      </c>
      <c r="C738" s="27">
        <v>2.8957528957528959E-2</v>
      </c>
      <c r="D738" s="2">
        <v>33.939393939393902</v>
      </c>
      <c r="E738" s="2">
        <v>24</v>
      </c>
      <c r="F738" s="27">
        <v>1.0596026490066225E-2</v>
      </c>
      <c r="G738" s="14">
        <v>18.181818181818102</v>
      </c>
      <c r="H738" s="2">
        <v>25</v>
      </c>
      <c r="I738" s="27">
        <v>1.0561892691170258E-2</v>
      </c>
      <c r="J738" s="14">
        <v>24.242424</v>
      </c>
      <c r="K738" s="27">
        <v>-0.58333333333333337</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1848</v>
      </c>
      <c r="B739" s="2">
        <v>76</v>
      </c>
      <c r="C739" s="27">
        <v>3.6679536679536683E-2</v>
      </c>
      <c r="D739" s="2">
        <v>34.545454545454497</v>
      </c>
      <c r="E739" s="2">
        <v>44</v>
      </c>
      <c r="F739" s="27">
        <v>1.9426048565121413E-2</v>
      </c>
      <c r="G739" s="14">
        <v>21.818181818181799</v>
      </c>
      <c r="H739" s="2">
        <v>54</v>
      </c>
      <c r="I739" s="27">
        <v>2.2813688212927757E-2</v>
      </c>
      <c r="J739" s="14">
        <v>28.484848</v>
      </c>
      <c r="K739" s="27">
        <v>-0.28947368421052633</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1849</v>
      </c>
      <c r="B740" s="2">
        <v>85</v>
      </c>
      <c r="C740" s="27">
        <v>4.1023166023166024E-2</v>
      </c>
      <c r="D740" s="2">
        <v>36.363636363636303</v>
      </c>
      <c r="E740" s="2">
        <v>168</v>
      </c>
      <c r="F740" s="27">
        <v>7.4172185430463583E-2</v>
      </c>
      <c r="G740" s="14">
        <v>43.636363636363598</v>
      </c>
      <c r="H740" s="2">
        <v>106</v>
      </c>
      <c r="I740" s="27">
        <v>4.4782425010561892E-2</v>
      </c>
      <c r="J740" s="14">
        <v>45.4545441</v>
      </c>
      <c r="K740" s="27">
        <v>0.24705882352941178</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c r="AC741" s="202"/>
      <c r="AD741" s="202"/>
      <c r="AE741" s="202"/>
    </row>
    <row r="742" spans="1:31" x14ac:dyDescent="0.3">
      <c r="A742" s="201" t="s">
        <v>1859</v>
      </c>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row>
    <row r="743" spans="1:31" x14ac:dyDescent="0.3">
      <c r="B743" s="199" t="s">
        <v>1724</v>
      </c>
      <c r="C743" s="199"/>
      <c r="D743" s="199" t="s">
        <v>1725</v>
      </c>
      <c r="E743" s="199" t="s">
        <v>1724</v>
      </c>
      <c r="F743" s="199"/>
      <c r="G743" s="199" t="s">
        <v>1725</v>
      </c>
      <c r="H743" s="199" t="s">
        <v>1724</v>
      </c>
      <c r="I743" s="199"/>
      <c r="J743" s="199" t="s">
        <v>1725</v>
      </c>
      <c r="K743" t="s">
        <v>190</v>
      </c>
      <c r="L743" s="199" t="s">
        <v>1724</v>
      </c>
      <c r="M743" s="199"/>
      <c r="N743" s="199" t="s">
        <v>1725</v>
      </c>
      <c r="O743" s="199" t="s">
        <v>1724</v>
      </c>
      <c r="P743" s="199"/>
      <c r="Q743" s="199" t="s">
        <v>1725</v>
      </c>
      <c r="R743" s="199" t="s">
        <v>1724</v>
      </c>
      <c r="S743" s="199"/>
      <c r="T743" s="199" t="s">
        <v>1725</v>
      </c>
      <c r="U743" t="s">
        <v>190</v>
      </c>
      <c r="V743" s="199" t="s">
        <v>1724</v>
      </c>
      <c r="W743" s="199"/>
      <c r="X743" s="199" t="s">
        <v>1725</v>
      </c>
      <c r="Y743" s="199" t="s">
        <v>1724</v>
      </c>
      <c r="Z743" s="199"/>
      <c r="AA743" s="199" t="s">
        <v>1725</v>
      </c>
      <c r="AB743" s="199" t="s">
        <v>1724</v>
      </c>
      <c r="AC743" s="199"/>
      <c r="AD743" s="199" t="s">
        <v>1725</v>
      </c>
      <c r="AE743" t="s">
        <v>190</v>
      </c>
    </row>
    <row r="744" spans="1:31" x14ac:dyDescent="0.3">
      <c r="A744" t="s">
        <v>192</v>
      </c>
      <c r="B744" s="2">
        <v>2153</v>
      </c>
      <c r="C744" s="27" t="s">
        <v>190</v>
      </c>
      <c r="D744" s="2">
        <v>88.484848484848399</v>
      </c>
      <c r="E744" s="2">
        <v>2315</v>
      </c>
      <c r="F744" s="27" t="s">
        <v>190</v>
      </c>
      <c r="G744" s="14">
        <v>67.272727272727195</v>
      </c>
      <c r="H744" s="2">
        <v>2408</v>
      </c>
      <c r="I744" s="27" t="s">
        <v>190</v>
      </c>
      <c r="J744" s="14">
        <v>89.090909999999994</v>
      </c>
      <c r="K744" s="27">
        <v>0.11843938690199721</v>
      </c>
      <c r="L744" s="2">
        <v>205821</v>
      </c>
      <c r="M744" s="27" t="s">
        <v>190</v>
      </c>
      <c r="N744" s="2">
        <v>1049</v>
      </c>
      <c r="O744" s="2">
        <v>216106</v>
      </c>
      <c r="P744" s="27" t="s">
        <v>190</v>
      </c>
      <c r="Q744" s="14">
        <v>941.82</v>
      </c>
      <c r="R744" s="2">
        <v>224051</v>
      </c>
      <c r="S744" s="27" t="s">
        <v>190</v>
      </c>
      <c r="T744" s="14">
        <v>1196.3599999999999</v>
      </c>
      <c r="U744" s="27">
        <v>8.8999999999999996E-2</v>
      </c>
      <c r="V744" s="2">
        <v>8495322</v>
      </c>
      <c r="W744" s="27" t="s">
        <v>190</v>
      </c>
      <c r="X744" s="2">
        <v>13850</v>
      </c>
      <c r="Y744" s="2">
        <v>8732734</v>
      </c>
      <c r="Z744" s="27" t="s">
        <v>190</v>
      </c>
      <c r="AA744" s="14">
        <v>13901.82</v>
      </c>
      <c r="AB744" s="2">
        <v>8986666</v>
      </c>
      <c r="AC744" s="27" t="s">
        <v>190</v>
      </c>
      <c r="AD744" s="14">
        <v>14521.21</v>
      </c>
      <c r="AE744" s="27">
        <v>5.8000000000000003E-2</v>
      </c>
    </row>
    <row r="745" spans="1:31" x14ac:dyDescent="0.3">
      <c r="A745" t="s">
        <v>1822</v>
      </c>
      <c r="B745" s="2">
        <v>889</v>
      </c>
      <c r="C745" s="27">
        <v>0.41291221551323737</v>
      </c>
      <c r="D745" s="2">
        <v>102.424242424242</v>
      </c>
      <c r="E745" s="2">
        <v>947</v>
      </c>
      <c r="F745" s="27">
        <v>0.40907127429805618</v>
      </c>
      <c r="G745" s="14">
        <v>97.575757575757606</v>
      </c>
      <c r="H745" s="2">
        <v>802</v>
      </c>
      <c r="I745" s="27">
        <v>0.3330564784053156</v>
      </c>
      <c r="J745" s="14">
        <v>104.242424</v>
      </c>
      <c r="K745" s="27">
        <v>-9.7862767154105731E-2</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1786</v>
      </c>
      <c r="B746" s="2">
        <v>308</v>
      </c>
      <c r="C746" s="27">
        <v>0.14305620065025546</v>
      </c>
      <c r="D746" s="2">
        <v>63.030303030303003</v>
      </c>
      <c r="E746" s="2">
        <v>281</v>
      </c>
      <c r="F746" s="27">
        <v>0.12138228941684666</v>
      </c>
      <c r="G746" s="14">
        <v>58.787878787878803</v>
      </c>
      <c r="H746" s="2">
        <v>343</v>
      </c>
      <c r="I746" s="27">
        <v>0.14244186046511628</v>
      </c>
      <c r="J746" s="14">
        <v>70.909090000000006</v>
      </c>
      <c r="K746" s="27">
        <v>0.11363636363636363</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1860</v>
      </c>
      <c r="B747" s="2">
        <v>181</v>
      </c>
      <c r="C747" s="27">
        <v>8.4068741291221549E-2</v>
      </c>
      <c r="D747" s="2">
        <v>48.484848484848399</v>
      </c>
      <c r="E747" s="2">
        <v>82</v>
      </c>
      <c r="F747" s="27">
        <v>3.5421166306695465E-2</v>
      </c>
      <c r="G747" s="14">
        <v>27.878787878787801</v>
      </c>
      <c r="H747" s="2">
        <v>59</v>
      </c>
      <c r="I747" s="27">
        <v>2.4501661129568107E-2</v>
      </c>
      <c r="J747" s="14">
        <v>27.878788</v>
      </c>
      <c r="K747" s="27">
        <v>-0.67403314917127077</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1861</v>
      </c>
      <c r="B748" s="2">
        <v>127</v>
      </c>
      <c r="C748" s="27">
        <v>5.8987459359033906E-2</v>
      </c>
      <c r="D748" s="2">
        <v>46.6666666666666</v>
      </c>
      <c r="E748" s="2">
        <v>199</v>
      </c>
      <c r="F748" s="27">
        <v>8.5961123110151194E-2</v>
      </c>
      <c r="G748" s="14">
        <v>49.696969696969703</v>
      </c>
      <c r="H748" s="2">
        <v>284</v>
      </c>
      <c r="I748" s="27">
        <v>0.11794019933554817</v>
      </c>
      <c r="J748" s="14">
        <v>69.090909999999994</v>
      </c>
      <c r="K748" s="27">
        <v>1.2362204724409449</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1862</v>
      </c>
      <c r="B749" s="2">
        <v>581</v>
      </c>
      <c r="C749" s="27">
        <v>0.26985601486298189</v>
      </c>
      <c r="D749" s="2">
        <v>95.757575757575694</v>
      </c>
      <c r="E749" s="2">
        <v>666</v>
      </c>
      <c r="F749" s="27">
        <v>0.28768898488120953</v>
      </c>
      <c r="G749" s="14">
        <v>92.727272727272705</v>
      </c>
      <c r="H749" s="2">
        <v>459</v>
      </c>
      <c r="I749" s="27">
        <v>0.19061461794019935</v>
      </c>
      <c r="J749" s="14">
        <v>86.060609999999997</v>
      </c>
      <c r="K749" s="27">
        <v>-0.20998278829604131</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1788</v>
      </c>
      <c r="B750" s="2">
        <v>167</v>
      </c>
      <c r="C750" s="27">
        <v>7.7566186716209934E-2</v>
      </c>
      <c r="D750" s="2">
        <v>58.181818181818201</v>
      </c>
      <c r="E750" s="2">
        <v>140</v>
      </c>
      <c r="F750" s="27">
        <v>6.0475161987041039E-2</v>
      </c>
      <c r="G750" s="14">
        <v>53.3333333333333</v>
      </c>
      <c r="H750" s="2">
        <v>83</v>
      </c>
      <c r="I750" s="27">
        <v>3.4468438538205977E-2</v>
      </c>
      <c r="J750" s="14">
        <v>40</v>
      </c>
      <c r="K750" s="27">
        <v>-0.50299401197604787</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1860</v>
      </c>
      <c r="B751" s="2">
        <v>48</v>
      </c>
      <c r="C751" s="27">
        <v>2.2294472828611241E-2</v>
      </c>
      <c r="D751" s="2">
        <v>33.939393939393902</v>
      </c>
      <c r="E751" s="2">
        <v>60</v>
      </c>
      <c r="F751" s="27">
        <v>2.591792656587473E-2</v>
      </c>
      <c r="G751" s="14">
        <v>33.3333333333333</v>
      </c>
      <c r="H751" s="2">
        <v>26</v>
      </c>
      <c r="I751" s="27">
        <v>1.079734219269103E-2</v>
      </c>
      <c r="J751" s="14">
        <v>18.181818</v>
      </c>
      <c r="K751" s="27">
        <v>-0.45833333333333331</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1861</v>
      </c>
      <c r="B752" s="2">
        <v>119</v>
      </c>
      <c r="C752" s="27">
        <v>5.5271713887598696E-2</v>
      </c>
      <c r="D752" s="2">
        <v>49.696969696969703</v>
      </c>
      <c r="E752" s="2">
        <v>80</v>
      </c>
      <c r="F752" s="27">
        <v>3.4557235421166309E-2</v>
      </c>
      <c r="G752" s="14">
        <v>34.545454545454497</v>
      </c>
      <c r="H752" s="2">
        <v>57</v>
      </c>
      <c r="I752" s="27">
        <v>2.3671096345514949E-2</v>
      </c>
      <c r="J752" s="14">
        <v>33.3333321</v>
      </c>
      <c r="K752" s="27">
        <v>-0.52100840336134457</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1789</v>
      </c>
      <c r="B753" s="2">
        <v>414</v>
      </c>
      <c r="C753" s="27">
        <v>0.19228982814677195</v>
      </c>
      <c r="D753" s="2">
        <v>89.090909090909093</v>
      </c>
      <c r="E753" s="2">
        <v>526</v>
      </c>
      <c r="F753" s="27">
        <v>0.22721382289416847</v>
      </c>
      <c r="G753" s="14">
        <v>84.848484848484802</v>
      </c>
      <c r="H753" s="2">
        <v>376</v>
      </c>
      <c r="I753" s="27">
        <v>0.15614617940199335</v>
      </c>
      <c r="J753" s="14">
        <v>80</v>
      </c>
      <c r="K753" s="27">
        <v>-9.1787439613526575E-2</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1860</v>
      </c>
      <c r="B754" s="2">
        <v>46</v>
      </c>
      <c r="C754" s="27">
        <v>2.1365536460752437E-2</v>
      </c>
      <c r="D754" s="2">
        <v>35.757575757575701</v>
      </c>
      <c r="E754" s="2">
        <v>39</v>
      </c>
      <c r="F754" s="27">
        <v>1.6846652267818573E-2</v>
      </c>
      <c r="G754" s="14">
        <v>18.7878787878787</v>
      </c>
      <c r="H754" s="2">
        <v>22</v>
      </c>
      <c r="I754" s="27">
        <v>9.1362126245847185E-3</v>
      </c>
      <c r="J754" s="14">
        <v>21.818182</v>
      </c>
      <c r="K754" s="27">
        <v>-0.52173913043478259</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1861</v>
      </c>
      <c r="B755" s="2">
        <v>368</v>
      </c>
      <c r="C755" s="27">
        <v>0.1709242916860195</v>
      </c>
      <c r="D755" s="2">
        <v>86.6666666666666</v>
      </c>
      <c r="E755" s="2">
        <v>487</v>
      </c>
      <c r="F755" s="27">
        <v>0.21036717062634988</v>
      </c>
      <c r="G755" s="14">
        <v>81.212121212121204</v>
      </c>
      <c r="H755" s="2">
        <v>354</v>
      </c>
      <c r="I755" s="27">
        <v>0.14700996677740863</v>
      </c>
      <c r="J755" s="14">
        <v>76.969695999999999</v>
      </c>
      <c r="K755" s="27">
        <v>-3.8043478260869568E-2</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1838</v>
      </c>
      <c r="B756" s="2">
        <v>1264</v>
      </c>
      <c r="C756" s="27">
        <v>0.58708778448676269</v>
      </c>
      <c r="D756" s="2">
        <v>120</v>
      </c>
      <c r="E756" s="2">
        <v>1368</v>
      </c>
      <c r="F756" s="27">
        <v>0.59092872570194388</v>
      </c>
      <c r="G756" s="14">
        <v>112.121212121212</v>
      </c>
      <c r="H756" s="2">
        <v>1606</v>
      </c>
      <c r="I756" s="27">
        <v>0.6669435215946844</v>
      </c>
      <c r="J756" s="14">
        <v>127.272728</v>
      </c>
      <c r="K756" s="27">
        <v>0.27056962025316456</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1786</v>
      </c>
      <c r="B757" s="2">
        <v>817</v>
      </c>
      <c r="C757" s="27">
        <v>0.37947050627032047</v>
      </c>
      <c r="D757" s="2">
        <v>106.06060606060601</v>
      </c>
      <c r="E757" s="2">
        <v>938</v>
      </c>
      <c r="F757" s="27">
        <v>0.40518358531317494</v>
      </c>
      <c r="G757" s="14">
        <v>96.363636363636402</v>
      </c>
      <c r="H757" s="2">
        <v>1225</v>
      </c>
      <c r="I757" s="27">
        <v>0.50872093023255816</v>
      </c>
      <c r="J757" s="14">
        <v>120.606064</v>
      </c>
      <c r="K757" s="27">
        <v>0.49938800489596086</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1860</v>
      </c>
      <c r="B758" s="2">
        <v>512</v>
      </c>
      <c r="C758" s="27">
        <v>0.23780771017185323</v>
      </c>
      <c r="D758" s="2">
        <v>81.212121212121204</v>
      </c>
      <c r="E758" s="2">
        <v>648</v>
      </c>
      <c r="F758" s="27">
        <v>0.27991360691144707</v>
      </c>
      <c r="G758" s="14">
        <v>90.909090909090907</v>
      </c>
      <c r="H758" s="2">
        <v>936</v>
      </c>
      <c r="I758" s="27">
        <v>0.38870431893687707</v>
      </c>
      <c r="J758" s="14">
        <v>109.696968</v>
      </c>
      <c r="K758" s="27">
        <v>0.828125</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1861</v>
      </c>
      <c r="B759" s="2">
        <v>305</v>
      </c>
      <c r="C759" s="27">
        <v>0.14166279609846724</v>
      </c>
      <c r="D759" s="2">
        <v>66.060606060606005</v>
      </c>
      <c r="E759" s="2">
        <v>290</v>
      </c>
      <c r="F759" s="27">
        <v>0.12526997840172785</v>
      </c>
      <c r="G759" s="14">
        <v>58.181818181818201</v>
      </c>
      <c r="H759" s="2">
        <v>289</v>
      </c>
      <c r="I759" s="27">
        <v>0.12001661129568106</v>
      </c>
      <c r="J759" s="14">
        <v>77.575760000000002</v>
      </c>
      <c r="K759" s="27">
        <v>-5.2459016393442623E-2</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1862</v>
      </c>
      <c r="B760" s="2">
        <v>447</v>
      </c>
      <c r="C760" s="27">
        <v>0.20761727821644219</v>
      </c>
      <c r="D760" s="2">
        <v>87.878787878787904</v>
      </c>
      <c r="E760" s="2">
        <v>430</v>
      </c>
      <c r="F760" s="27">
        <v>0.18574514038876891</v>
      </c>
      <c r="G760" s="14">
        <v>62.424242424242401</v>
      </c>
      <c r="H760" s="2">
        <v>381</v>
      </c>
      <c r="I760" s="27">
        <v>0.15822259136212624</v>
      </c>
      <c r="J760" s="14">
        <v>91.515150000000006</v>
      </c>
      <c r="K760" s="27">
        <v>-0.1476510067114094</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1788</v>
      </c>
      <c r="B761" s="2">
        <v>226</v>
      </c>
      <c r="C761" s="27">
        <v>0.10496980956804459</v>
      </c>
      <c r="D761" s="2">
        <v>59.393939393939398</v>
      </c>
      <c r="E761" s="2">
        <v>160</v>
      </c>
      <c r="F761" s="27">
        <v>6.9114470842332618E-2</v>
      </c>
      <c r="G761" s="14">
        <v>48.484848484848399</v>
      </c>
      <c r="H761" s="2">
        <v>184</v>
      </c>
      <c r="I761" s="27">
        <v>7.6411960132890366E-2</v>
      </c>
      <c r="J761" s="14">
        <v>65.454544100000007</v>
      </c>
      <c r="K761" s="27">
        <v>-0.18584070796460178</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1860</v>
      </c>
      <c r="B762" s="2">
        <v>136</v>
      </c>
      <c r="C762" s="27">
        <v>6.3167673014398518E-2</v>
      </c>
      <c r="D762" s="2">
        <v>36.969696969696898</v>
      </c>
      <c r="E762" s="2">
        <v>8</v>
      </c>
      <c r="F762" s="27">
        <v>3.4557235421166306E-3</v>
      </c>
      <c r="G762" s="14">
        <v>7.8787878787878798</v>
      </c>
      <c r="H762" s="2">
        <v>105</v>
      </c>
      <c r="I762" s="27">
        <v>4.3604651162790699E-2</v>
      </c>
      <c r="J762" s="14">
        <v>53.3333321</v>
      </c>
      <c r="K762" s="27">
        <v>-0.22794117647058823</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1861</v>
      </c>
      <c r="B763" s="2">
        <v>90</v>
      </c>
      <c r="C763" s="27">
        <v>4.1802136553646077E-2</v>
      </c>
      <c r="D763" s="2">
        <v>44.848484848484802</v>
      </c>
      <c r="E763" s="2">
        <v>152</v>
      </c>
      <c r="F763" s="27">
        <v>6.565874730021598E-2</v>
      </c>
      <c r="G763" s="14">
        <v>48.484848484848399</v>
      </c>
      <c r="H763" s="2">
        <v>79</v>
      </c>
      <c r="I763" s="27">
        <v>3.2807308970099668E-2</v>
      </c>
      <c r="J763" s="14">
        <v>38.787880000000001</v>
      </c>
      <c r="K763" s="27">
        <v>-0.12222222222222222</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1789</v>
      </c>
      <c r="B764" s="2">
        <v>221</v>
      </c>
      <c r="C764" s="27">
        <v>0.10264746864839759</v>
      </c>
      <c r="D764" s="2">
        <v>61.212121212121197</v>
      </c>
      <c r="E764" s="2">
        <v>270</v>
      </c>
      <c r="F764" s="27">
        <v>0.11663066954643629</v>
      </c>
      <c r="G764" s="14">
        <v>55.151515151515099</v>
      </c>
      <c r="H764" s="2">
        <v>197</v>
      </c>
      <c r="I764" s="27">
        <v>8.1810631229235875E-2</v>
      </c>
      <c r="J764" s="14">
        <v>63.030304000000001</v>
      </c>
      <c r="K764" s="27">
        <v>-0.10859728506787331</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1860</v>
      </c>
      <c r="B765" s="2">
        <v>122</v>
      </c>
      <c r="C765" s="27">
        <v>5.6665118439386902E-2</v>
      </c>
      <c r="D765" s="2">
        <v>41.212121212121197</v>
      </c>
      <c r="E765" s="2">
        <v>117</v>
      </c>
      <c r="F765" s="27">
        <v>5.0539956803455723E-2</v>
      </c>
      <c r="G765" s="14">
        <v>32.121212121212103</v>
      </c>
      <c r="H765" s="2">
        <v>102</v>
      </c>
      <c r="I765" s="27">
        <v>4.2358803986710963E-2</v>
      </c>
      <c r="J765" s="14">
        <v>42.4242439</v>
      </c>
      <c r="K765" s="27">
        <v>-0.16393442622950818</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1861</v>
      </c>
      <c r="B766" s="2">
        <v>99</v>
      </c>
      <c r="C766" s="27">
        <v>4.5982350209010682E-2</v>
      </c>
      <c r="D766" s="2">
        <v>42.424242424242401</v>
      </c>
      <c r="E766" s="2">
        <v>153</v>
      </c>
      <c r="F766" s="27">
        <v>6.6090712742980562E-2</v>
      </c>
      <c r="G766" s="14">
        <v>46.060606060605998</v>
      </c>
      <c r="H766" s="2">
        <v>95</v>
      </c>
      <c r="I766" s="27">
        <v>3.9451827242524919E-2</v>
      </c>
      <c r="J766" s="14">
        <v>41.212119999999999</v>
      </c>
      <c r="K766" s="27">
        <v>-4.0404040404040407E-2</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c r="AC767" s="202"/>
      <c r="AD767" s="202"/>
      <c r="AE767" s="202"/>
    </row>
    <row r="768" spans="1:31" x14ac:dyDescent="0.3">
      <c r="A768" s="201" t="s">
        <v>1863</v>
      </c>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row>
    <row r="769" spans="1:31" x14ac:dyDescent="0.3">
      <c r="B769" s="199" t="s">
        <v>1724</v>
      </c>
      <c r="C769" s="199"/>
      <c r="D769" s="199" t="s">
        <v>1725</v>
      </c>
      <c r="E769" s="199" t="s">
        <v>1724</v>
      </c>
      <c r="F769" s="199"/>
      <c r="G769" s="199" t="s">
        <v>1725</v>
      </c>
      <c r="H769" s="199" t="s">
        <v>1724</v>
      </c>
      <c r="I769" s="199"/>
      <c r="J769" s="199" t="s">
        <v>1725</v>
      </c>
      <c r="K769" t="s">
        <v>190</v>
      </c>
      <c r="L769" s="199" t="s">
        <v>1724</v>
      </c>
      <c r="M769" s="199"/>
      <c r="N769" s="199" t="s">
        <v>1725</v>
      </c>
      <c r="O769" s="199" t="s">
        <v>1724</v>
      </c>
      <c r="P769" s="199"/>
      <c r="Q769" s="199" t="s">
        <v>1725</v>
      </c>
      <c r="R769" s="199" t="s">
        <v>1724</v>
      </c>
      <c r="S769" s="199"/>
      <c r="T769" s="199" t="s">
        <v>1725</v>
      </c>
      <c r="U769" t="s">
        <v>190</v>
      </c>
      <c r="V769" s="199" t="s">
        <v>1724</v>
      </c>
      <c r="W769" s="199"/>
      <c r="X769" s="199" t="s">
        <v>1725</v>
      </c>
      <c r="Y769" s="199" t="s">
        <v>1724</v>
      </c>
      <c r="Z769" s="199"/>
      <c r="AA769" s="199" t="s">
        <v>1725</v>
      </c>
      <c r="AB769" s="199" t="s">
        <v>1724</v>
      </c>
      <c r="AC769" s="199"/>
      <c r="AD769" s="199" t="s">
        <v>1725</v>
      </c>
      <c r="AE769" t="s">
        <v>190</v>
      </c>
    </row>
    <row r="770" spans="1:31" x14ac:dyDescent="0.3">
      <c r="A770" t="s">
        <v>192</v>
      </c>
      <c r="B770" s="2">
        <v>2153</v>
      </c>
      <c r="C770" s="27" t="s">
        <v>190</v>
      </c>
      <c r="D770" s="2">
        <v>88.484848484848399</v>
      </c>
      <c r="E770" s="2">
        <v>2315</v>
      </c>
      <c r="F770" s="27" t="s">
        <v>190</v>
      </c>
      <c r="G770" s="14">
        <v>67.272727272727195</v>
      </c>
      <c r="H770" s="2">
        <v>2408</v>
      </c>
      <c r="I770" s="27" t="s">
        <v>190</v>
      </c>
      <c r="J770" s="14">
        <v>89.090909999999994</v>
      </c>
      <c r="K770" s="27">
        <v>0.11843938690199721</v>
      </c>
      <c r="L770" s="2">
        <v>205821</v>
      </c>
      <c r="M770" s="27" t="s">
        <v>190</v>
      </c>
      <c r="N770" s="2">
        <v>1049</v>
      </c>
      <c r="O770" s="2">
        <v>216106</v>
      </c>
      <c r="P770" s="27" t="s">
        <v>190</v>
      </c>
      <c r="Q770" s="14">
        <v>941.82</v>
      </c>
      <c r="R770" s="2">
        <v>224051</v>
      </c>
      <c r="S770" s="27" t="s">
        <v>190</v>
      </c>
      <c r="T770" s="14">
        <v>1196.3599999999999</v>
      </c>
      <c r="U770" s="27">
        <v>8.8999999999999996E-2</v>
      </c>
      <c r="V770" s="2">
        <v>8495322</v>
      </c>
      <c r="W770" s="27" t="s">
        <v>190</v>
      </c>
      <c r="X770" s="2">
        <v>13850</v>
      </c>
      <c r="Y770" s="2">
        <v>8732734</v>
      </c>
      <c r="Z770" s="27" t="s">
        <v>190</v>
      </c>
      <c r="AA770" s="14">
        <v>13901.82</v>
      </c>
      <c r="AB770" s="2">
        <v>8986666</v>
      </c>
      <c r="AC770" s="27" t="s">
        <v>190</v>
      </c>
      <c r="AD770" s="14">
        <v>14521.21</v>
      </c>
      <c r="AE770" s="27">
        <v>5.8000000000000003E-2</v>
      </c>
    </row>
    <row r="771" spans="1:31" x14ac:dyDescent="0.3">
      <c r="A771" t="s">
        <v>1822</v>
      </c>
      <c r="B771" s="2">
        <v>889</v>
      </c>
      <c r="C771" s="27">
        <v>0.41291221551323737</v>
      </c>
      <c r="D771" s="2">
        <v>102.424242424242</v>
      </c>
      <c r="E771" s="2">
        <v>947</v>
      </c>
      <c r="F771" s="27">
        <v>0.40907127429805618</v>
      </c>
      <c r="G771" s="14">
        <v>97.575757575757606</v>
      </c>
      <c r="H771" s="2">
        <v>802</v>
      </c>
      <c r="I771" s="27">
        <v>0.3330564784053156</v>
      </c>
      <c r="J771" s="14">
        <v>104.242424</v>
      </c>
      <c r="K771" s="27">
        <v>-9.7862767154105731E-2</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1786</v>
      </c>
      <c r="B772" s="2">
        <v>308</v>
      </c>
      <c r="C772" s="27">
        <v>0.14305620065025546</v>
      </c>
      <c r="D772" s="2">
        <v>63.030303030303003</v>
      </c>
      <c r="E772" s="2">
        <v>281</v>
      </c>
      <c r="F772" s="27">
        <v>0.12138228941684666</v>
      </c>
      <c r="G772" s="14">
        <v>58.787878787878803</v>
      </c>
      <c r="H772" s="2">
        <v>343</v>
      </c>
      <c r="I772" s="27">
        <v>0.14244186046511628</v>
      </c>
      <c r="J772" s="14">
        <v>70.909090000000006</v>
      </c>
      <c r="K772" s="27">
        <v>0.11363636363636363</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1864</v>
      </c>
      <c r="B773" s="2">
        <v>73</v>
      </c>
      <c r="C773" s="27">
        <v>3.3906177426846262E-2</v>
      </c>
      <c r="D773" s="2">
        <v>41.212121212121197</v>
      </c>
      <c r="E773" s="2">
        <v>22</v>
      </c>
      <c r="F773" s="27">
        <v>9.5032397408207347E-3</v>
      </c>
      <c r="G773" s="14">
        <v>12.7272727272727</v>
      </c>
      <c r="H773" s="2">
        <v>40</v>
      </c>
      <c r="I773" s="27">
        <v>1.6611295681063124E-2</v>
      </c>
      <c r="J773" s="14">
        <v>23.636364</v>
      </c>
      <c r="K773" s="27">
        <v>-0.45205479452054792</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1865</v>
      </c>
      <c r="B774" s="2">
        <v>76</v>
      </c>
      <c r="C774" s="27">
        <v>3.5299581978634462E-2</v>
      </c>
      <c r="D774" s="2">
        <v>39.393939393939398</v>
      </c>
      <c r="E774" s="2">
        <v>100</v>
      </c>
      <c r="F774" s="27">
        <v>4.3196544276457881E-2</v>
      </c>
      <c r="G774" s="14">
        <v>40.606060606060602</v>
      </c>
      <c r="H774" s="2">
        <v>111</v>
      </c>
      <c r="I774" s="27">
        <v>4.6096345514950163E-2</v>
      </c>
      <c r="J774" s="14">
        <v>48.484848</v>
      </c>
      <c r="K774" s="27">
        <v>0.46052631578947367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1866</v>
      </c>
      <c r="B775" s="2">
        <v>112</v>
      </c>
      <c r="C775" s="27">
        <v>5.2020436600092895E-2</v>
      </c>
      <c r="D775" s="2">
        <v>46.060606060605998</v>
      </c>
      <c r="E775" s="2">
        <v>128</v>
      </c>
      <c r="F775" s="27">
        <v>5.529157667386609E-2</v>
      </c>
      <c r="G775" s="14">
        <v>39.393939393939398</v>
      </c>
      <c r="H775" s="2">
        <v>67</v>
      </c>
      <c r="I775" s="27">
        <v>2.7823920265780729E-2</v>
      </c>
      <c r="J775" s="14">
        <v>32.121212</v>
      </c>
      <c r="K775" s="27">
        <v>-0.4017857142857143</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1867</v>
      </c>
      <c r="B776" s="2">
        <v>47</v>
      </c>
      <c r="C776" s="27">
        <v>2.1830004644681839E-2</v>
      </c>
      <c r="D776" s="2">
        <v>32.727272727272698</v>
      </c>
      <c r="E776" s="2">
        <v>31</v>
      </c>
      <c r="F776" s="27">
        <v>1.3390928725701945E-2</v>
      </c>
      <c r="G776" s="14">
        <v>20.606060606060598</v>
      </c>
      <c r="H776" s="2">
        <v>125</v>
      </c>
      <c r="I776" s="27">
        <v>5.1910299003322259E-2</v>
      </c>
      <c r="J776" s="14">
        <v>47.272728000000001</v>
      </c>
      <c r="K776" s="27">
        <v>1.6595744680851063</v>
      </c>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1862</v>
      </c>
      <c r="B777" s="2">
        <v>581</v>
      </c>
      <c r="C777" s="27">
        <v>0.26985601486298189</v>
      </c>
      <c r="D777" s="2">
        <v>95.757575757575694</v>
      </c>
      <c r="E777" s="2">
        <v>666</v>
      </c>
      <c r="F777" s="27">
        <v>0.28768898488120953</v>
      </c>
      <c r="G777" s="14">
        <v>92.727272727272705</v>
      </c>
      <c r="H777" s="2">
        <v>459</v>
      </c>
      <c r="I777" s="27">
        <v>0.19061461794019935</v>
      </c>
      <c r="J777" s="14">
        <v>86.060609999999997</v>
      </c>
      <c r="K777" s="27">
        <v>-0.20998278829604131</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1788</v>
      </c>
      <c r="B778" s="2">
        <v>167</v>
      </c>
      <c r="C778" s="27">
        <v>7.7566186716209934E-2</v>
      </c>
      <c r="D778" s="2">
        <v>58.181818181818201</v>
      </c>
      <c r="E778" s="2">
        <v>140</v>
      </c>
      <c r="F778" s="27">
        <v>6.0475161987041039E-2</v>
      </c>
      <c r="G778" s="14">
        <v>53.3333333333333</v>
      </c>
      <c r="H778" s="2">
        <v>83</v>
      </c>
      <c r="I778" s="27">
        <v>3.4468438538205977E-2</v>
      </c>
      <c r="J778" s="14">
        <v>40</v>
      </c>
      <c r="K778" s="27">
        <v>-0.50299401197604787</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1864</v>
      </c>
      <c r="B779" s="2">
        <v>59</v>
      </c>
      <c r="C779" s="27">
        <v>2.740362285183465E-2</v>
      </c>
      <c r="D779" s="2">
        <v>35.151515151515099</v>
      </c>
      <c r="E779" s="2">
        <v>56</v>
      </c>
      <c r="F779" s="27">
        <v>2.4190064794816415E-2</v>
      </c>
      <c r="G779" s="14">
        <v>41.212121212121197</v>
      </c>
      <c r="H779" s="2">
        <v>34</v>
      </c>
      <c r="I779" s="27">
        <v>1.4119601328903655E-2</v>
      </c>
      <c r="J779" s="14">
        <v>20.606059999999999</v>
      </c>
      <c r="K779" s="27">
        <v>-0.42372881355932202</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1865</v>
      </c>
      <c r="B780" s="2">
        <v>80</v>
      </c>
      <c r="C780" s="27">
        <v>3.715745471435207E-2</v>
      </c>
      <c r="D780" s="2">
        <v>40.606060606060602</v>
      </c>
      <c r="E780" s="2">
        <v>64</v>
      </c>
      <c r="F780" s="27">
        <v>2.7645788336933045E-2</v>
      </c>
      <c r="G780" s="14">
        <v>30.909090909090899</v>
      </c>
      <c r="H780" s="2">
        <v>34</v>
      </c>
      <c r="I780" s="27">
        <v>1.4119601328903655E-2</v>
      </c>
      <c r="J780" s="14">
        <v>24.848483999999999</v>
      </c>
      <c r="K780" s="27">
        <v>-0.57499999999999996</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1866</v>
      </c>
      <c r="B781" s="2">
        <v>28</v>
      </c>
      <c r="C781" s="27">
        <v>1.3005109150023224E-2</v>
      </c>
      <c r="D781" s="2">
        <v>26.6666666666666</v>
      </c>
      <c r="E781" s="2">
        <v>20</v>
      </c>
      <c r="F781" s="27">
        <v>8.6393088552915772E-3</v>
      </c>
      <c r="G781" s="14">
        <v>19.393939393939299</v>
      </c>
      <c r="H781" s="2">
        <v>15</v>
      </c>
      <c r="I781" s="27">
        <v>6.2292358803986711E-3</v>
      </c>
      <c r="J781" s="14">
        <v>15.151515</v>
      </c>
      <c r="K781" s="27">
        <v>-0.4642857142857143</v>
      </c>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1867</v>
      </c>
      <c r="B782" s="2">
        <v>0</v>
      </c>
      <c r="C782" s="27">
        <v>0</v>
      </c>
      <c r="D782" s="2">
        <v>80</v>
      </c>
      <c r="E782" s="2">
        <v>0</v>
      </c>
      <c r="F782" s="27">
        <v>0</v>
      </c>
      <c r="G782" s="14">
        <v>11.5151515151515</v>
      </c>
      <c r="H782" s="2">
        <v>0</v>
      </c>
      <c r="I782" s="27">
        <v>0</v>
      </c>
      <c r="J782" s="14">
        <v>12.727273</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1789</v>
      </c>
      <c r="B783" s="2">
        <v>414</v>
      </c>
      <c r="C783" s="27">
        <v>0.19228982814677195</v>
      </c>
      <c r="D783" s="2">
        <v>89.090909090909093</v>
      </c>
      <c r="E783" s="2">
        <v>526</v>
      </c>
      <c r="F783" s="27">
        <v>0.22721382289416847</v>
      </c>
      <c r="G783" s="14">
        <v>84.848484848484802</v>
      </c>
      <c r="H783" s="2">
        <v>376</v>
      </c>
      <c r="I783" s="27">
        <v>0.15614617940199335</v>
      </c>
      <c r="J783" s="14">
        <v>80</v>
      </c>
      <c r="K783" s="27">
        <v>-9.1787439613526575E-2</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1864</v>
      </c>
      <c r="B784" s="2">
        <v>55</v>
      </c>
      <c r="C784" s="27">
        <v>2.5545750116117046E-2</v>
      </c>
      <c r="D784" s="2">
        <v>29.696969696969699</v>
      </c>
      <c r="E784" s="2">
        <v>84</v>
      </c>
      <c r="F784" s="27">
        <v>3.628509719222462E-2</v>
      </c>
      <c r="G784" s="14">
        <v>33.3333333333333</v>
      </c>
      <c r="H784" s="2">
        <v>21</v>
      </c>
      <c r="I784" s="27">
        <v>8.7209302325581394E-3</v>
      </c>
      <c r="J784" s="14">
        <v>10.30303</v>
      </c>
      <c r="K784" s="27">
        <v>-0.61818181818181817</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1865</v>
      </c>
      <c r="B785" s="2">
        <v>268</v>
      </c>
      <c r="C785" s="27">
        <v>0.12447747329307943</v>
      </c>
      <c r="D785" s="2">
        <v>78.181818181818201</v>
      </c>
      <c r="E785" s="2">
        <v>276</v>
      </c>
      <c r="F785" s="27">
        <v>0.11922246220302375</v>
      </c>
      <c r="G785" s="14">
        <v>73.3333333333333</v>
      </c>
      <c r="H785" s="2">
        <v>247</v>
      </c>
      <c r="I785" s="27">
        <v>0.10257475083056479</v>
      </c>
      <c r="J785" s="14">
        <v>67.878784199999998</v>
      </c>
      <c r="K785" s="27">
        <v>-7.8358208955223885E-2</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1866</v>
      </c>
      <c r="B786" s="2">
        <v>56</v>
      </c>
      <c r="C786" s="27">
        <v>2.6010218300046448E-2</v>
      </c>
      <c r="D786" s="2">
        <v>26.060606060605998</v>
      </c>
      <c r="E786" s="2">
        <v>145</v>
      </c>
      <c r="F786" s="27">
        <v>6.2634989200863925E-2</v>
      </c>
      <c r="G786" s="14">
        <v>39.393939393939398</v>
      </c>
      <c r="H786" s="2">
        <v>83</v>
      </c>
      <c r="I786" s="27">
        <v>3.4468438538205977E-2</v>
      </c>
      <c r="J786" s="14">
        <v>42.4242439</v>
      </c>
      <c r="K786" s="27">
        <v>0.48214285714285715</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1867</v>
      </c>
      <c r="B787" s="2">
        <v>35</v>
      </c>
      <c r="C787" s="27">
        <v>1.6256386437529028E-2</v>
      </c>
      <c r="D787" s="2">
        <v>33.939393939393902</v>
      </c>
      <c r="E787" s="2">
        <v>21</v>
      </c>
      <c r="F787" s="27">
        <v>9.0712742980561551E-3</v>
      </c>
      <c r="G787" s="14">
        <v>19.393939393939299</v>
      </c>
      <c r="H787" s="2">
        <v>25</v>
      </c>
      <c r="I787" s="27">
        <v>1.0382059800664452E-2</v>
      </c>
      <c r="J787" s="14">
        <v>27.272728000000001</v>
      </c>
      <c r="K787" s="27">
        <v>-0.2857142857142857</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1838</v>
      </c>
      <c r="B788" s="2">
        <v>1264</v>
      </c>
      <c r="C788" s="27">
        <v>0.58708778448676269</v>
      </c>
      <c r="D788" s="2">
        <v>120</v>
      </c>
      <c r="E788" s="2">
        <v>1368</v>
      </c>
      <c r="F788" s="27">
        <v>0.59092872570194388</v>
      </c>
      <c r="G788" s="14">
        <v>112.121212121212</v>
      </c>
      <c r="H788" s="2">
        <v>1606</v>
      </c>
      <c r="I788" s="27">
        <v>0.6669435215946844</v>
      </c>
      <c r="J788" s="14">
        <v>127.272728</v>
      </c>
      <c r="K788" s="27">
        <v>0.27056962025316456</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1868</v>
      </c>
      <c r="B789" s="2">
        <v>817</v>
      </c>
      <c r="C789" s="27">
        <v>0.37947050627032047</v>
      </c>
      <c r="D789" s="2">
        <v>106.06060606060601</v>
      </c>
      <c r="E789" s="2">
        <v>938</v>
      </c>
      <c r="F789" s="27">
        <v>0.40518358531317494</v>
      </c>
      <c r="G789" s="14">
        <v>96.363636363636402</v>
      </c>
      <c r="H789" s="2">
        <v>1225</v>
      </c>
      <c r="I789" s="27">
        <v>0.50872093023255816</v>
      </c>
      <c r="J789" s="14">
        <v>120.606064</v>
      </c>
      <c r="K789" s="27">
        <v>0.49938800489596086</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1864</v>
      </c>
      <c r="B790" s="2">
        <v>315</v>
      </c>
      <c r="C790" s="27">
        <v>0.14630747793776128</v>
      </c>
      <c r="D790" s="2">
        <v>69.090909090909093</v>
      </c>
      <c r="E790" s="2">
        <v>495</v>
      </c>
      <c r="F790" s="27">
        <v>0.21382289416846653</v>
      </c>
      <c r="G790" s="14">
        <v>75.757575757575694</v>
      </c>
      <c r="H790" s="2">
        <v>386</v>
      </c>
      <c r="I790" s="27">
        <v>0.16029900332225913</v>
      </c>
      <c r="J790" s="14">
        <v>82.424239999999998</v>
      </c>
      <c r="K790" s="27">
        <v>0.2253968253968254</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1865</v>
      </c>
      <c r="B791" s="2">
        <v>452</v>
      </c>
      <c r="C791" s="27">
        <v>0.20993961913608919</v>
      </c>
      <c r="D791" s="2">
        <v>78.181818181818201</v>
      </c>
      <c r="E791" s="2">
        <v>360</v>
      </c>
      <c r="F791" s="27">
        <v>0.15550755939524838</v>
      </c>
      <c r="G791" s="14">
        <v>71.515151515151501</v>
      </c>
      <c r="H791" s="2">
        <v>580</v>
      </c>
      <c r="I791" s="27">
        <v>0.24086378737541528</v>
      </c>
      <c r="J791" s="14">
        <v>109.696968</v>
      </c>
      <c r="K791" s="27">
        <v>0.2831858407079646</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1866</v>
      </c>
      <c r="B792" s="2">
        <v>50</v>
      </c>
      <c r="C792" s="27">
        <v>2.3223409196470042E-2</v>
      </c>
      <c r="D792" s="2">
        <v>25.4545454545454</v>
      </c>
      <c r="E792" s="2">
        <v>83</v>
      </c>
      <c r="F792" s="27">
        <v>3.5853131749460046E-2</v>
      </c>
      <c r="G792" s="14">
        <v>34.545454545454497</v>
      </c>
      <c r="H792" s="2">
        <v>251</v>
      </c>
      <c r="I792" s="27">
        <v>0.1042358803986711</v>
      </c>
      <c r="J792" s="14">
        <v>80.606063800000001</v>
      </c>
      <c r="K792" s="27">
        <v>4.0199999999999996</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1867</v>
      </c>
      <c r="B793" s="2">
        <v>0</v>
      </c>
      <c r="C793" s="27">
        <v>0</v>
      </c>
      <c r="D793" s="2">
        <v>80</v>
      </c>
      <c r="E793" s="2">
        <v>0</v>
      </c>
      <c r="F793" s="27">
        <v>0</v>
      </c>
      <c r="G793" s="14">
        <v>11.5151515151515</v>
      </c>
      <c r="H793" s="2">
        <v>8</v>
      </c>
      <c r="I793" s="27">
        <v>3.3222591362126247E-3</v>
      </c>
      <c r="J793" s="14">
        <v>8.4848479999999995</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1862</v>
      </c>
      <c r="B794" s="2">
        <v>447</v>
      </c>
      <c r="C794" s="27">
        <v>0.20761727821644219</v>
      </c>
      <c r="D794" s="2">
        <v>87.878787878787904</v>
      </c>
      <c r="E794" s="2">
        <v>430</v>
      </c>
      <c r="F794" s="27">
        <v>0.18574514038876891</v>
      </c>
      <c r="G794" s="14">
        <v>62.424242424242401</v>
      </c>
      <c r="H794" s="2">
        <v>381</v>
      </c>
      <c r="I794" s="27">
        <v>0.15822259136212624</v>
      </c>
      <c r="J794" s="14">
        <v>91.515150000000006</v>
      </c>
      <c r="K794" s="27">
        <v>-0.1476510067114094</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1788</v>
      </c>
      <c r="B795" s="2">
        <v>226</v>
      </c>
      <c r="C795" s="27">
        <v>0.10496980956804459</v>
      </c>
      <c r="D795" s="2">
        <v>59.393939393939398</v>
      </c>
      <c r="E795" s="2">
        <v>160</v>
      </c>
      <c r="F795" s="27">
        <v>6.9114470842332618E-2</v>
      </c>
      <c r="G795" s="14">
        <v>48.484848484848399</v>
      </c>
      <c r="H795" s="2">
        <v>184</v>
      </c>
      <c r="I795" s="27">
        <v>7.6411960132890366E-2</v>
      </c>
      <c r="J795" s="14">
        <v>65.454544100000007</v>
      </c>
      <c r="K795" s="27">
        <v>-0.18584070796460178</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1864</v>
      </c>
      <c r="B796" s="2">
        <v>88</v>
      </c>
      <c r="C796" s="27">
        <v>4.0873200185787273E-2</v>
      </c>
      <c r="D796" s="2">
        <v>36.363636363636303</v>
      </c>
      <c r="E796" s="2">
        <v>51</v>
      </c>
      <c r="F796" s="27">
        <v>2.2030237580993522E-2</v>
      </c>
      <c r="G796" s="14">
        <v>26.6666666666666</v>
      </c>
      <c r="H796" s="2">
        <v>126</v>
      </c>
      <c r="I796" s="27">
        <v>5.232558139534884E-2</v>
      </c>
      <c r="J796" s="14">
        <v>49.696968099999999</v>
      </c>
      <c r="K796" s="27">
        <v>0.43181818181818182</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1865</v>
      </c>
      <c r="B797" s="2">
        <v>95</v>
      </c>
      <c r="C797" s="27">
        <v>4.4124477473293081E-2</v>
      </c>
      <c r="D797" s="2">
        <v>43.030303030303003</v>
      </c>
      <c r="E797" s="2">
        <v>63</v>
      </c>
      <c r="F797" s="27">
        <v>2.7213822894168467E-2</v>
      </c>
      <c r="G797" s="14">
        <v>36.363636363636303</v>
      </c>
      <c r="H797" s="2">
        <v>58</v>
      </c>
      <c r="I797" s="27">
        <v>2.408637873754153E-2</v>
      </c>
      <c r="J797" s="14">
        <v>40</v>
      </c>
      <c r="K797" s="27">
        <v>-0.38947368421052631</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1866</v>
      </c>
      <c r="B798" s="2">
        <v>43</v>
      </c>
      <c r="C798" s="27">
        <v>1.9972131908964234E-2</v>
      </c>
      <c r="D798" s="2">
        <v>21.818181818181799</v>
      </c>
      <c r="E798" s="2">
        <v>42</v>
      </c>
      <c r="F798" s="27">
        <v>1.814254859611231E-2</v>
      </c>
      <c r="G798" s="14">
        <v>27.272727272727199</v>
      </c>
      <c r="H798" s="2">
        <v>0</v>
      </c>
      <c r="I798" s="27">
        <v>0</v>
      </c>
      <c r="J798" s="14">
        <v>12.727273</v>
      </c>
      <c r="K798" s="27">
        <v>-1</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1867</v>
      </c>
      <c r="B799" s="2">
        <v>0</v>
      </c>
      <c r="C799" s="27">
        <v>0</v>
      </c>
      <c r="D799" s="2">
        <v>80</v>
      </c>
      <c r="E799" s="2">
        <v>4</v>
      </c>
      <c r="F799" s="27">
        <v>1.7278617710583153E-3</v>
      </c>
      <c r="G799" s="14">
        <v>4.8484848484848397</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1789</v>
      </c>
      <c r="B800" s="2">
        <v>221</v>
      </c>
      <c r="C800" s="27">
        <v>0.10264746864839759</v>
      </c>
      <c r="D800" s="2">
        <v>61.212121212121197</v>
      </c>
      <c r="E800" s="2">
        <v>270</v>
      </c>
      <c r="F800" s="27">
        <v>0.11663066954643629</v>
      </c>
      <c r="G800" s="14">
        <v>55.151515151515099</v>
      </c>
      <c r="H800" s="2">
        <v>197</v>
      </c>
      <c r="I800" s="27">
        <v>8.1810631229235875E-2</v>
      </c>
      <c r="J800" s="14">
        <v>63.030304000000001</v>
      </c>
      <c r="K800" s="27">
        <v>-0.10859728506787331</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1864</v>
      </c>
      <c r="B801" s="2">
        <v>118</v>
      </c>
      <c r="C801" s="27">
        <v>5.4807245703669301E-2</v>
      </c>
      <c r="D801" s="2">
        <v>46.060606060605998</v>
      </c>
      <c r="E801" s="2">
        <v>184</v>
      </c>
      <c r="F801" s="27">
        <v>7.9481641468682501E-2</v>
      </c>
      <c r="G801" s="14">
        <v>44.848484848484802</v>
      </c>
      <c r="H801" s="2">
        <v>138</v>
      </c>
      <c r="I801" s="27">
        <v>5.7308970099667775E-2</v>
      </c>
      <c r="J801" s="14">
        <v>50.303031900000001</v>
      </c>
      <c r="K801" s="27">
        <v>0.16949152542372881</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1865</v>
      </c>
      <c r="B802" s="2">
        <v>72</v>
      </c>
      <c r="C802" s="27">
        <v>3.344170924291686E-2</v>
      </c>
      <c r="D802" s="2">
        <v>35.151515151515099</v>
      </c>
      <c r="E802" s="2">
        <v>73</v>
      </c>
      <c r="F802" s="27">
        <v>3.1533477321814253E-2</v>
      </c>
      <c r="G802" s="14">
        <v>36.363636363636303</v>
      </c>
      <c r="H802" s="2">
        <v>40</v>
      </c>
      <c r="I802" s="27">
        <v>1.6611295681063124E-2</v>
      </c>
      <c r="J802" s="14">
        <v>29.090910000000001</v>
      </c>
      <c r="K802" s="27">
        <v>-0.44444444444444442</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1866</v>
      </c>
      <c r="B803" s="2">
        <v>31</v>
      </c>
      <c r="C803" s="27">
        <v>1.4398513701811427E-2</v>
      </c>
      <c r="D803" s="2">
        <v>21.2121212121212</v>
      </c>
      <c r="E803" s="2">
        <v>13</v>
      </c>
      <c r="F803" s="27">
        <v>5.6155507559395249E-3</v>
      </c>
      <c r="G803" s="14">
        <v>13.3333333333333</v>
      </c>
      <c r="H803" s="2">
        <v>19</v>
      </c>
      <c r="I803" s="27">
        <v>7.890365448504983E-3</v>
      </c>
      <c r="J803" s="14">
        <v>18.181818</v>
      </c>
      <c r="K803" s="27">
        <v>-0.38709677419354838</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1867</v>
      </c>
      <c r="B804" s="2">
        <v>0</v>
      </c>
      <c r="C804" s="27">
        <v>0</v>
      </c>
      <c r="D804" s="2">
        <v>80</v>
      </c>
      <c r="E804" s="2">
        <v>0</v>
      </c>
      <c r="F804" s="27">
        <v>0</v>
      </c>
      <c r="G804" s="14">
        <v>11.5151515151515</v>
      </c>
      <c r="H804" s="2">
        <v>0</v>
      </c>
      <c r="I804" s="27">
        <v>0</v>
      </c>
      <c r="J804" s="14">
        <v>12.727273</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210"/>
      <c r="B805" s="58"/>
      <c r="C805" s="58"/>
      <c r="D805" s="58"/>
      <c r="E805" s="58"/>
      <c r="F805" s="58"/>
      <c r="G805" s="58"/>
      <c r="H805" s="58"/>
      <c r="I805" s="58"/>
      <c r="J805" s="58"/>
      <c r="K805" s="210"/>
      <c r="L805" s="210"/>
      <c r="M805" s="210"/>
      <c r="N805" s="210"/>
      <c r="O805" s="210"/>
      <c r="P805" s="210"/>
      <c r="Q805" s="210"/>
      <c r="R805" s="210"/>
      <c r="S805" s="210"/>
      <c r="T805" s="210"/>
      <c r="U805" s="210"/>
      <c r="V805" s="210"/>
      <c r="W805" s="210"/>
      <c r="X805" s="210"/>
      <c r="Y805" s="210"/>
      <c r="Z805" s="210"/>
      <c r="AA805" s="210"/>
      <c r="AB805" s="210"/>
      <c r="AC805" s="210"/>
      <c r="AD805" s="210"/>
      <c r="AE805" s="210"/>
    </row>
    <row r="806" spans="1:31" x14ac:dyDescent="0.3">
      <c r="A806" s="201" t="s">
        <v>1869</v>
      </c>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row>
    <row r="807" spans="1:31" x14ac:dyDescent="0.3">
      <c r="B807" s="199" t="s">
        <v>1724</v>
      </c>
      <c r="C807" s="199"/>
      <c r="D807" s="199" t="s">
        <v>1725</v>
      </c>
      <c r="E807" s="199" t="s">
        <v>1724</v>
      </c>
      <c r="F807" s="199"/>
      <c r="G807" s="199" t="s">
        <v>1725</v>
      </c>
      <c r="H807" s="199" t="s">
        <v>1724</v>
      </c>
      <c r="I807" s="199"/>
      <c r="J807" s="199" t="s">
        <v>1725</v>
      </c>
      <c r="K807" t="s">
        <v>190</v>
      </c>
      <c r="L807" s="199" t="s">
        <v>1724</v>
      </c>
      <c r="M807" s="199"/>
      <c r="N807" s="199" t="s">
        <v>1725</v>
      </c>
      <c r="O807" s="199" t="s">
        <v>1724</v>
      </c>
      <c r="P807" s="199"/>
      <c r="Q807" s="199" t="s">
        <v>1725</v>
      </c>
      <c r="R807" s="199" t="s">
        <v>1724</v>
      </c>
      <c r="S807" s="199"/>
      <c r="T807" s="199" t="s">
        <v>1725</v>
      </c>
      <c r="U807" t="s">
        <v>190</v>
      </c>
      <c r="V807" s="199" t="s">
        <v>1724</v>
      </c>
      <c r="W807" s="199"/>
      <c r="X807" s="199" t="s">
        <v>1725</v>
      </c>
      <c r="Y807" s="199" t="s">
        <v>1724</v>
      </c>
      <c r="Z807" s="199"/>
      <c r="AA807" s="199" t="s">
        <v>1725</v>
      </c>
      <c r="AB807" s="199" t="s">
        <v>1724</v>
      </c>
      <c r="AC807" s="199"/>
      <c r="AD807" s="199" t="s">
        <v>1725</v>
      </c>
      <c r="AE807" t="s">
        <v>190</v>
      </c>
    </row>
    <row r="808" spans="1:31" x14ac:dyDescent="0.3">
      <c r="A808" t="s">
        <v>1870</v>
      </c>
      <c r="B808" s="15">
        <v>25216</v>
      </c>
      <c r="C808" s="27" t="s">
        <v>190</v>
      </c>
      <c r="D808" s="15">
        <v>1437.57575757575</v>
      </c>
      <c r="E808" s="15">
        <v>25862</v>
      </c>
      <c r="F808" s="27" t="s">
        <v>190</v>
      </c>
      <c r="G808" s="14">
        <v>1186.6666666666599</v>
      </c>
      <c r="H808" s="2">
        <v>36376</v>
      </c>
      <c r="I808" s="27" t="s">
        <v>190</v>
      </c>
      <c r="J808" s="14">
        <v>2780.606060606061</v>
      </c>
      <c r="K808" s="27">
        <v>0.44257614213197971</v>
      </c>
      <c r="L808" s="15">
        <v>46430</v>
      </c>
      <c r="M808" s="27" t="s">
        <v>190</v>
      </c>
      <c r="N808" s="15">
        <v>399</v>
      </c>
      <c r="O808" s="15">
        <v>45233</v>
      </c>
      <c r="P808" s="27" t="s">
        <v>190</v>
      </c>
      <c r="Q808" s="14">
        <v>419.39</v>
      </c>
      <c r="R808" s="2">
        <v>57109</v>
      </c>
      <c r="S808" s="27" t="s">
        <v>190</v>
      </c>
      <c r="T808" s="14">
        <v>563.03</v>
      </c>
      <c r="U808" s="27">
        <v>0.23</v>
      </c>
      <c r="V808" s="15">
        <v>60883</v>
      </c>
      <c r="W808" s="27" t="s">
        <v>190</v>
      </c>
      <c r="X808" s="15">
        <v>91</v>
      </c>
      <c r="Y808" s="15">
        <v>61818</v>
      </c>
      <c r="Z808" s="27" t="s">
        <v>190</v>
      </c>
      <c r="AA808" s="14">
        <v>94.55</v>
      </c>
      <c r="AB808" s="2">
        <v>78672</v>
      </c>
      <c r="AC808" s="27" t="s">
        <v>190</v>
      </c>
      <c r="AD808" s="14">
        <v>163.63999999999999</v>
      </c>
      <c r="AE808" s="27">
        <v>0.29199999999999998</v>
      </c>
    </row>
    <row r="809" spans="1:31" x14ac:dyDescent="0.3">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row>
    <row r="810" spans="1:31" x14ac:dyDescent="0.3">
      <c r="A810" s="201" t="s">
        <v>1871</v>
      </c>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row>
    <row r="811" spans="1:31" x14ac:dyDescent="0.3">
      <c r="B811" s="199" t="s">
        <v>1724</v>
      </c>
      <c r="C811" s="199"/>
      <c r="D811" s="199" t="s">
        <v>1725</v>
      </c>
      <c r="E811" s="199" t="s">
        <v>1724</v>
      </c>
      <c r="F811" s="199"/>
      <c r="G811" s="199" t="s">
        <v>1725</v>
      </c>
      <c r="H811" s="199" t="s">
        <v>1724</v>
      </c>
      <c r="I811" s="199"/>
      <c r="J811" s="199" t="s">
        <v>1725</v>
      </c>
      <c r="K811" t="s">
        <v>190</v>
      </c>
      <c r="L811" s="199" t="s">
        <v>1724</v>
      </c>
      <c r="M811" s="199"/>
      <c r="N811" s="199" t="s">
        <v>1725</v>
      </c>
      <c r="O811" s="199" t="s">
        <v>1724</v>
      </c>
      <c r="P811" s="199"/>
      <c r="Q811" s="199" t="s">
        <v>1725</v>
      </c>
      <c r="R811" s="199" t="s">
        <v>1724</v>
      </c>
      <c r="S811" s="199"/>
      <c r="T811" s="199" t="s">
        <v>1725</v>
      </c>
      <c r="U811" t="s">
        <v>190</v>
      </c>
      <c r="V811" s="199" t="s">
        <v>1724</v>
      </c>
      <c r="W811" s="199"/>
      <c r="X811" s="199" t="s">
        <v>1725</v>
      </c>
      <c r="Y811" s="199" t="s">
        <v>1724</v>
      </c>
      <c r="Z811" s="199"/>
      <c r="AA811" s="199" t="s">
        <v>1725</v>
      </c>
      <c r="AB811" s="199" t="s">
        <v>1724</v>
      </c>
      <c r="AC811" s="199"/>
      <c r="AD811" s="199" t="s">
        <v>1725</v>
      </c>
      <c r="AE811" t="s">
        <v>190</v>
      </c>
    </row>
    <row r="812" spans="1:31" x14ac:dyDescent="0.3">
      <c r="A812" t="s">
        <v>1870</v>
      </c>
      <c r="B812" s="15">
        <v>24063</v>
      </c>
      <c r="C812" s="27" t="s">
        <v>190</v>
      </c>
      <c r="D812" s="15">
        <v>2181.8181818181802</v>
      </c>
      <c r="E812" s="15">
        <v>26350</v>
      </c>
      <c r="F812" s="27" t="s">
        <v>190</v>
      </c>
      <c r="G812" s="14">
        <v>1235.7575757575701</v>
      </c>
      <c r="H812" s="2">
        <v>36895</v>
      </c>
      <c r="I812" s="27" t="s">
        <v>190</v>
      </c>
      <c r="J812" s="14">
        <v>1764.848484848485</v>
      </c>
      <c r="K812" s="27">
        <v>0.53326684120849432</v>
      </c>
      <c r="L812" s="15">
        <v>50816</v>
      </c>
      <c r="M812" s="27" t="s">
        <v>190</v>
      </c>
      <c r="N812" s="15">
        <v>470</v>
      </c>
      <c r="O812" s="15">
        <v>50386</v>
      </c>
      <c r="P812" s="27" t="s">
        <v>190</v>
      </c>
      <c r="Q812" s="14">
        <v>459.39</v>
      </c>
      <c r="R812" s="2">
        <v>60299</v>
      </c>
      <c r="S812" s="27" t="s">
        <v>190</v>
      </c>
      <c r="T812" s="14">
        <v>663.03</v>
      </c>
      <c r="U812" s="27">
        <v>0.187</v>
      </c>
      <c r="V812" s="15">
        <v>63933</v>
      </c>
      <c r="W812" s="27" t="s">
        <v>190</v>
      </c>
      <c r="X812" s="15">
        <v>113</v>
      </c>
      <c r="Y812" s="15">
        <v>64803</v>
      </c>
      <c r="Z812" s="27" t="s">
        <v>190</v>
      </c>
      <c r="AA812" s="14">
        <v>124.85</v>
      </c>
      <c r="AB812" s="2">
        <v>82157</v>
      </c>
      <c r="AC812" s="27" t="s">
        <v>190</v>
      </c>
      <c r="AD812" s="14">
        <v>179.39</v>
      </c>
      <c r="AE812" s="27">
        <v>0.28499999999999998</v>
      </c>
    </row>
    <row r="813" spans="1:31" x14ac:dyDescent="0.3">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c r="AC813" s="202"/>
      <c r="AD813" s="202"/>
      <c r="AE813" s="202"/>
    </row>
    <row r="814" spans="1:31" x14ac:dyDescent="0.3">
      <c r="A814" s="201" t="s">
        <v>1872</v>
      </c>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row>
    <row r="815" spans="1:31" x14ac:dyDescent="0.3">
      <c r="B815" s="199" t="s">
        <v>1724</v>
      </c>
      <c r="C815" s="199"/>
      <c r="D815" s="199" t="s">
        <v>1725</v>
      </c>
      <c r="E815" s="199" t="s">
        <v>1724</v>
      </c>
      <c r="F815" s="199"/>
      <c r="G815" s="199" t="s">
        <v>1725</v>
      </c>
      <c r="H815" s="199" t="s">
        <v>1724</v>
      </c>
      <c r="I815" s="199"/>
      <c r="J815" s="199" t="s">
        <v>1725</v>
      </c>
      <c r="K815" t="s">
        <v>190</v>
      </c>
      <c r="L815" s="199" t="s">
        <v>1724</v>
      </c>
      <c r="M815" s="199"/>
      <c r="N815" s="199" t="s">
        <v>1725</v>
      </c>
      <c r="O815" s="199" t="s">
        <v>1724</v>
      </c>
      <c r="P815" s="199"/>
      <c r="Q815" s="199" t="s">
        <v>1725</v>
      </c>
      <c r="R815" s="199" t="s">
        <v>1724</v>
      </c>
      <c r="S815" s="199"/>
      <c r="T815" s="199" t="s">
        <v>1725</v>
      </c>
      <c r="U815" t="s">
        <v>190</v>
      </c>
      <c r="V815" s="199" t="s">
        <v>1724</v>
      </c>
      <c r="W815" s="199"/>
      <c r="X815" s="199" t="s">
        <v>1725</v>
      </c>
      <c r="Y815" s="199" t="s">
        <v>1724</v>
      </c>
      <c r="Z815" s="199"/>
      <c r="AA815" s="199" t="s">
        <v>1725</v>
      </c>
      <c r="AB815" s="199" t="s">
        <v>1724</v>
      </c>
      <c r="AC815" s="199"/>
      <c r="AD815" s="199" t="s">
        <v>1725</v>
      </c>
      <c r="AE815" t="s">
        <v>190</v>
      </c>
    </row>
    <row r="816" spans="1:31" x14ac:dyDescent="0.3">
      <c r="A816" t="s">
        <v>1870</v>
      </c>
      <c r="B816" s="15" t="s">
        <v>190</v>
      </c>
      <c r="C816" s="27" t="s">
        <v>190</v>
      </c>
      <c r="D816" s="15" t="s">
        <v>190</v>
      </c>
      <c r="E816" s="15">
        <v>2499</v>
      </c>
      <c r="F816" s="27" t="s">
        <v>190</v>
      </c>
      <c r="G816" s="14" t="s">
        <v>190</v>
      </c>
      <c r="H816" s="2" t="s">
        <v>190</v>
      </c>
      <c r="I816" s="27" t="s">
        <v>190</v>
      </c>
      <c r="J816" s="14" t="s">
        <v>190</v>
      </c>
      <c r="K816" s="27"/>
      <c r="L816" s="15">
        <v>25692</v>
      </c>
      <c r="M816" s="27" t="s">
        <v>190</v>
      </c>
      <c r="N816" s="15">
        <v>1238</v>
      </c>
      <c r="O816" s="15">
        <v>26110</v>
      </c>
      <c r="P816" s="27" t="s">
        <v>190</v>
      </c>
      <c r="Q816" s="14">
        <v>1323.64</v>
      </c>
      <c r="R816" s="2">
        <v>39621</v>
      </c>
      <c r="S816" s="27" t="s">
        <v>190</v>
      </c>
      <c r="T816" s="14">
        <v>3947.88</v>
      </c>
      <c r="U816" s="27">
        <v>0.54200000000000004</v>
      </c>
      <c r="V816" s="15">
        <v>44127</v>
      </c>
      <c r="W816" s="27" t="s">
        <v>190</v>
      </c>
      <c r="X816" s="15">
        <v>263</v>
      </c>
      <c r="Y816" s="15">
        <v>43087</v>
      </c>
      <c r="Z816" s="27" t="s">
        <v>190</v>
      </c>
      <c r="AA816" s="14">
        <v>350.3</v>
      </c>
      <c r="AB816" s="2">
        <v>54976</v>
      </c>
      <c r="AC816" s="27" t="s">
        <v>190</v>
      </c>
      <c r="AD816" s="14">
        <v>364.85</v>
      </c>
      <c r="AE816" s="27">
        <v>0.246</v>
      </c>
    </row>
    <row r="817" spans="1:31" x14ac:dyDescent="0.3">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row>
    <row r="818" spans="1:31" x14ac:dyDescent="0.3">
      <c r="A818" s="201" t="s">
        <v>1873</v>
      </c>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row>
    <row r="819" spans="1:31" x14ac:dyDescent="0.3">
      <c r="B819" s="199" t="s">
        <v>1724</v>
      </c>
      <c r="C819" s="199"/>
      <c r="D819" s="199" t="s">
        <v>1725</v>
      </c>
      <c r="E819" s="199" t="s">
        <v>1724</v>
      </c>
      <c r="F819" s="199"/>
      <c r="G819" s="199" t="s">
        <v>1725</v>
      </c>
      <c r="H819" s="199" t="s">
        <v>1724</v>
      </c>
      <c r="I819" s="199"/>
      <c r="J819" s="199" t="s">
        <v>1725</v>
      </c>
      <c r="K819" t="s">
        <v>190</v>
      </c>
      <c r="L819" s="199" t="s">
        <v>1724</v>
      </c>
      <c r="M819" s="199"/>
      <c r="N819" s="199" t="s">
        <v>1725</v>
      </c>
      <c r="O819" s="199" t="s">
        <v>1724</v>
      </c>
      <c r="P819" s="199"/>
      <c r="Q819" s="199" t="s">
        <v>1725</v>
      </c>
      <c r="R819" s="199" t="s">
        <v>1724</v>
      </c>
      <c r="S819" s="199"/>
      <c r="T819" s="199" t="s">
        <v>1725</v>
      </c>
      <c r="U819" t="s">
        <v>190</v>
      </c>
      <c r="V819" s="199" t="s">
        <v>1724</v>
      </c>
      <c r="W819" s="199"/>
      <c r="X819" s="199" t="s">
        <v>1725</v>
      </c>
      <c r="Y819" s="199" t="s">
        <v>1724</v>
      </c>
      <c r="Z819" s="199"/>
      <c r="AA819" s="199" t="s">
        <v>1725</v>
      </c>
      <c r="AB819" s="199" t="s">
        <v>1724</v>
      </c>
      <c r="AC819" s="199"/>
      <c r="AD819" s="199" t="s">
        <v>1725</v>
      </c>
      <c r="AE819" t="s">
        <v>190</v>
      </c>
    </row>
    <row r="820" spans="1:31" x14ac:dyDescent="0.3">
      <c r="A820" t="s">
        <v>1870</v>
      </c>
      <c r="B820" s="15">
        <v>12227</v>
      </c>
      <c r="C820" s="27" t="s">
        <v>190</v>
      </c>
      <c r="D820" s="15">
        <v>19163.636363636298</v>
      </c>
      <c r="E820" s="15" t="s">
        <v>190</v>
      </c>
      <c r="F820" s="27" t="s">
        <v>190</v>
      </c>
      <c r="G820" s="14" t="s">
        <v>190</v>
      </c>
      <c r="H820" s="2" t="s">
        <v>190</v>
      </c>
      <c r="I820" s="27" t="s">
        <v>190</v>
      </c>
      <c r="J820" s="14" t="s">
        <v>190</v>
      </c>
      <c r="K820" s="27"/>
      <c r="L820" s="15">
        <v>29845</v>
      </c>
      <c r="M820" s="27" t="s">
        <v>190</v>
      </c>
      <c r="N820" s="15">
        <v>3738</v>
      </c>
      <c r="O820" s="15">
        <v>36631</v>
      </c>
      <c r="P820" s="27" t="s">
        <v>190</v>
      </c>
      <c r="Q820" s="14">
        <v>2447.27</v>
      </c>
      <c r="R820" s="2">
        <v>52511</v>
      </c>
      <c r="S820" s="27" t="s">
        <v>190</v>
      </c>
      <c r="T820" s="14">
        <v>5909.09</v>
      </c>
      <c r="U820" s="27">
        <v>0.75900000000000001</v>
      </c>
      <c r="V820" s="15">
        <v>45491</v>
      </c>
      <c r="W820" s="27" t="s">
        <v>190</v>
      </c>
      <c r="X820" s="15">
        <v>819</v>
      </c>
      <c r="Y820" s="15">
        <v>45490</v>
      </c>
      <c r="Z820" s="27" t="s">
        <v>190</v>
      </c>
      <c r="AA820" s="14">
        <v>798.79</v>
      </c>
      <c r="AB820" s="2">
        <v>60182</v>
      </c>
      <c r="AC820" s="27" t="s">
        <v>190</v>
      </c>
      <c r="AD820" s="14">
        <v>916.97</v>
      </c>
      <c r="AE820" s="27">
        <v>0.32300000000000001</v>
      </c>
    </row>
    <row r="821" spans="1:31" x14ac:dyDescent="0.3">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c r="AC821" s="202"/>
      <c r="AD821" s="202"/>
      <c r="AE821" s="202"/>
    </row>
    <row r="822" spans="1:31" x14ac:dyDescent="0.3">
      <c r="A822" s="201" t="s">
        <v>1874</v>
      </c>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row>
    <row r="823" spans="1:31" x14ac:dyDescent="0.3">
      <c r="B823" s="199" t="s">
        <v>1724</v>
      </c>
      <c r="C823" s="199"/>
      <c r="D823" s="199" t="s">
        <v>1725</v>
      </c>
      <c r="E823" s="199" t="s">
        <v>1724</v>
      </c>
      <c r="F823" s="199"/>
      <c r="G823" s="199" t="s">
        <v>1725</v>
      </c>
      <c r="H823" s="199" t="s">
        <v>1724</v>
      </c>
      <c r="I823" s="199"/>
      <c r="J823" s="199" t="s">
        <v>1725</v>
      </c>
      <c r="K823" t="s">
        <v>190</v>
      </c>
      <c r="L823" s="199" t="s">
        <v>1724</v>
      </c>
      <c r="M823" s="199"/>
      <c r="N823" s="199" t="s">
        <v>1725</v>
      </c>
      <c r="O823" s="199" t="s">
        <v>1724</v>
      </c>
      <c r="P823" s="199"/>
      <c r="Q823" s="199" t="s">
        <v>1725</v>
      </c>
      <c r="R823" s="199" t="s">
        <v>1724</v>
      </c>
      <c r="S823" s="199"/>
      <c r="T823" s="199" t="s">
        <v>1725</v>
      </c>
      <c r="U823" t="s">
        <v>190</v>
      </c>
      <c r="V823" s="199" t="s">
        <v>1724</v>
      </c>
      <c r="W823" s="199"/>
      <c r="X823" s="199" t="s">
        <v>1725</v>
      </c>
      <c r="Y823" s="199" t="s">
        <v>1724</v>
      </c>
      <c r="Z823" s="199"/>
      <c r="AA823" s="199" t="s">
        <v>1725</v>
      </c>
      <c r="AB823" s="199" t="s">
        <v>1724</v>
      </c>
      <c r="AC823" s="199"/>
      <c r="AD823" s="199" t="s">
        <v>1725</v>
      </c>
      <c r="AE823" t="s">
        <v>190</v>
      </c>
    </row>
    <row r="824" spans="1:31" x14ac:dyDescent="0.3">
      <c r="A824" t="s">
        <v>1870</v>
      </c>
      <c r="B824" s="15">
        <v>42216</v>
      </c>
      <c r="C824" s="27" t="s">
        <v>190</v>
      </c>
      <c r="D824" s="15">
        <v>49285.4545454545</v>
      </c>
      <c r="E824" s="15" t="s">
        <v>190</v>
      </c>
      <c r="F824" s="27" t="s">
        <v>190</v>
      </c>
      <c r="G824" s="14" t="s">
        <v>190</v>
      </c>
      <c r="H824" s="2" t="s">
        <v>190</v>
      </c>
      <c r="I824" s="27" t="s">
        <v>190</v>
      </c>
      <c r="J824" s="14" t="s">
        <v>190</v>
      </c>
      <c r="K824" s="27"/>
      <c r="L824" s="15">
        <v>52505</v>
      </c>
      <c r="M824" s="27" t="s">
        <v>190</v>
      </c>
      <c r="N824" s="15">
        <v>1253</v>
      </c>
      <c r="O824" s="15">
        <v>50683</v>
      </c>
      <c r="P824" s="27" t="s">
        <v>190</v>
      </c>
      <c r="Q824" s="14">
        <v>1184.24</v>
      </c>
      <c r="R824" s="2">
        <v>68274</v>
      </c>
      <c r="S824" s="27" t="s">
        <v>190</v>
      </c>
      <c r="T824" s="14">
        <v>1824.85</v>
      </c>
      <c r="U824" s="27">
        <v>0.3</v>
      </c>
      <c r="V824" s="15">
        <v>74527</v>
      </c>
      <c r="W824" s="27" t="s">
        <v>190</v>
      </c>
      <c r="X824" s="15">
        <v>273</v>
      </c>
      <c r="Y824" s="15">
        <v>79260</v>
      </c>
      <c r="Z824" s="27" t="s">
        <v>190</v>
      </c>
      <c r="AA824" s="14">
        <v>295.14999999999998</v>
      </c>
      <c r="AB824" s="2">
        <v>101380</v>
      </c>
      <c r="AC824" s="27" t="s">
        <v>190</v>
      </c>
      <c r="AD824" s="14">
        <v>293.33</v>
      </c>
      <c r="AE824" s="27">
        <v>0.36</v>
      </c>
    </row>
    <row r="825" spans="1:31" x14ac:dyDescent="0.3">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c r="AC825" s="202"/>
      <c r="AD825" s="202"/>
      <c r="AE825" s="202"/>
    </row>
    <row r="826" spans="1:31" x14ac:dyDescent="0.3">
      <c r="A826" s="201" t="s">
        <v>1875</v>
      </c>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row>
    <row r="827" spans="1:31" x14ac:dyDescent="0.3">
      <c r="B827" s="199" t="s">
        <v>1724</v>
      </c>
      <c r="C827" s="199"/>
      <c r="D827" s="199" t="s">
        <v>1725</v>
      </c>
      <c r="E827" s="199" t="s">
        <v>1724</v>
      </c>
      <c r="F827" s="199"/>
      <c r="G827" s="199" t="s">
        <v>1725</v>
      </c>
      <c r="H827" s="199" t="s">
        <v>1724</v>
      </c>
      <c r="I827" s="199"/>
      <c r="J827" s="199" t="s">
        <v>1725</v>
      </c>
      <c r="K827" t="s">
        <v>190</v>
      </c>
      <c r="L827" s="199" t="s">
        <v>1724</v>
      </c>
      <c r="M827" s="199"/>
      <c r="N827" s="199" t="s">
        <v>1725</v>
      </c>
      <c r="O827" s="199" t="s">
        <v>1724</v>
      </c>
      <c r="P827" s="199"/>
      <c r="Q827" s="199" t="s">
        <v>1725</v>
      </c>
      <c r="R827" s="199" t="s">
        <v>1724</v>
      </c>
      <c r="S827" s="199"/>
      <c r="T827" s="199" t="s">
        <v>1725</v>
      </c>
      <c r="U827" t="s">
        <v>190</v>
      </c>
      <c r="V827" s="199" t="s">
        <v>1724</v>
      </c>
      <c r="W827" s="199"/>
      <c r="X827" s="199" t="s">
        <v>1725</v>
      </c>
      <c r="Y827" s="199" t="s">
        <v>1724</v>
      </c>
      <c r="Z827" s="199"/>
      <c r="AA827" s="199" t="s">
        <v>1725</v>
      </c>
      <c r="AB827" s="199" t="s">
        <v>1724</v>
      </c>
      <c r="AC827" s="199"/>
      <c r="AD827" s="199" t="s">
        <v>1725</v>
      </c>
      <c r="AE827" t="s">
        <v>190</v>
      </c>
    </row>
    <row r="828" spans="1:31" x14ac:dyDescent="0.3">
      <c r="A828" t="s">
        <v>1870</v>
      </c>
      <c r="B828" s="15" t="s">
        <v>190</v>
      </c>
      <c r="C828" s="27" t="s">
        <v>190</v>
      </c>
      <c r="D828" s="15" t="s">
        <v>190</v>
      </c>
      <c r="E828" s="15" t="s">
        <v>190</v>
      </c>
      <c r="F828" s="27" t="s">
        <v>190</v>
      </c>
      <c r="G828" s="14" t="s">
        <v>190</v>
      </c>
      <c r="H828" s="2" t="s">
        <v>190</v>
      </c>
      <c r="I828" s="27" t="s">
        <v>190</v>
      </c>
      <c r="J828" s="14" t="s">
        <v>190</v>
      </c>
      <c r="K828" s="27"/>
      <c r="L828" s="15">
        <v>64007</v>
      </c>
      <c r="M828" s="27" t="s">
        <v>190</v>
      </c>
      <c r="N828" s="15">
        <v>14116</v>
      </c>
      <c r="O828" s="15">
        <v>41538</v>
      </c>
      <c r="P828" s="27" t="s">
        <v>190</v>
      </c>
      <c r="Q828" s="14">
        <v>4890.3</v>
      </c>
      <c r="R828" s="2">
        <v>45595</v>
      </c>
      <c r="S828" s="27" t="s">
        <v>190</v>
      </c>
      <c r="T828" s="14">
        <v>12147.88</v>
      </c>
      <c r="U828" s="27">
        <v>-0.28799999999999998</v>
      </c>
      <c r="V828" s="15">
        <v>65168</v>
      </c>
      <c r="W828" s="27" t="s">
        <v>190</v>
      </c>
      <c r="X828" s="15">
        <v>1119</v>
      </c>
      <c r="Y828" s="15">
        <v>60717</v>
      </c>
      <c r="Z828" s="27" t="s">
        <v>190</v>
      </c>
      <c r="AA828" s="14">
        <v>1249.0899999999999</v>
      </c>
      <c r="AB828" s="2">
        <v>81682</v>
      </c>
      <c r="AC828" s="27" t="s">
        <v>190</v>
      </c>
      <c r="AD828" s="14">
        <v>1576.97</v>
      </c>
      <c r="AE828" s="27">
        <v>0.253</v>
      </c>
    </row>
    <row r="829" spans="1:31" x14ac:dyDescent="0.3">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c r="AC829" s="202"/>
      <c r="AD829" s="202"/>
      <c r="AE829" s="202"/>
    </row>
    <row r="830" spans="1:31" x14ac:dyDescent="0.3">
      <c r="A830" s="201" t="s">
        <v>1876</v>
      </c>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row>
    <row r="831" spans="1:31" x14ac:dyDescent="0.3">
      <c r="B831" s="199" t="s">
        <v>1724</v>
      </c>
      <c r="C831" s="199"/>
      <c r="D831" s="199" t="s">
        <v>1725</v>
      </c>
      <c r="E831" s="199" t="s">
        <v>1724</v>
      </c>
      <c r="F831" s="199"/>
      <c r="G831" s="199" t="s">
        <v>1725</v>
      </c>
      <c r="H831" s="199" t="s">
        <v>1724</v>
      </c>
      <c r="I831" s="199"/>
      <c r="J831" s="199" t="s">
        <v>1725</v>
      </c>
      <c r="K831" t="s">
        <v>190</v>
      </c>
      <c r="L831" s="199" t="s">
        <v>1724</v>
      </c>
      <c r="M831" s="199"/>
      <c r="N831" s="199" t="s">
        <v>1725</v>
      </c>
      <c r="O831" s="199" t="s">
        <v>1724</v>
      </c>
      <c r="P831" s="199"/>
      <c r="Q831" s="199" t="s">
        <v>1725</v>
      </c>
      <c r="R831" s="199" t="s">
        <v>1724</v>
      </c>
      <c r="S831" s="199"/>
      <c r="T831" s="199" t="s">
        <v>1725</v>
      </c>
      <c r="U831" t="s">
        <v>190</v>
      </c>
      <c r="V831" s="199" t="s">
        <v>1724</v>
      </c>
      <c r="W831" s="199"/>
      <c r="X831" s="199" t="s">
        <v>1725</v>
      </c>
      <c r="Y831" s="199" t="s">
        <v>1724</v>
      </c>
      <c r="Z831" s="199"/>
      <c r="AA831" s="199" t="s">
        <v>1725</v>
      </c>
      <c r="AB831" s="199" t="s">
        <v>1724</v>
      </c>
      <c r="AC831" s="199"/>
      <c r="AD831" s="199" t="s">
        <v>1725</v>
      </c>
      <c r="AE831" t="s">
        <v>190</v>
      </c>
    </row>
    <row r="832" spans="1:31" x14ac:dyDescent="0.3">
      <c r="A832" t="s">
        <v>1870</v>
      </c>
      <c r="B832" s="15">
        <v>26458</v>
      </c>
      <c r="C832" s="27" t="s">
        <v>190</v>
      </c>
      <c r="D832" s="15">
        <v>1827.27272727272</v>
      </c>
      <c r="E832" s="15">
        <v>25508</v>
      </c>
      <c r="F832" s="27" t="s">
        <v>190</v>
      </c>
      <c r="G832" s="14">
        <v>4077.5757575757498</v>
      </c>
      <c r="H832" s="2">
        <v>35246</v>
      </c>
      <c r="I832" s="27" t="s">
        <v>190</v>
      </c>
      <c r="J832" s="14">
        <v>5595.757575757576</v>
      </c>
      <c r="K832" s="27">
        <v>0.33214906644493158</v>
      </c>
      <c r="L832" s="15">
        <v>36592</v>
      </c>
      <c r="M832" s="27" t="s">
        <v>190</v>
      </c>
      <c r="N832" s="15">
        <v>905</v>
      </c>
      <c r="O832" s="15">
        <v>34233</v>
      </c>
      <c r="P832" s="27" t="s">
        <v>190</v>
      </c>
      <c r="Q832" s="14">
        <v>754.55</v>
      </c>
      <c r="R832" s="2">
        <v>45525</v>
      </c>
      <c r="S832" s="27" t="s">
        <v>190</v>
      </c>
      <c r="T832" s="14">
        <v>1195.76</v>
      </c>
      <c r="U832" s="27">
        <v>0.24399999999999999</v>
      </c>
      <c r="V832" s="15">
        <v>46613</v>
      </c>
      <c r="W832" s="27" t="s">
        <v>190</v>
      </c>
      <c r="X832" s="15">
        <v>176</v>
      </c>
      <c r="Y832" s="15">
        <v>45252</v>
      </c>
      <c r="Z832" s="27" t="s">
        <v>190</v>
      </c>
      <c r="AA832" s="14">
        <v>161.82</v>
      </c>
      <c r="AB832" s="2">
        <v>59287</v>
      </c>
      <c r="AC832" s="27" t="s">
        <v>190</v>
      </c>
      <c r="AD832" s="14">
        <v>275.14999999999998</v>
      </c>
      <c r="AE832" s="27">
        <v>0.27200000000000002</v>
      </c>
    </row>
    <row r="833" spans="1:31" x14ac:dyDescent="0.3">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c r="AC833" s="202"/>
      <c r="AD833" s="202"/>
      <c r="AE833" s="202"/>
    </row>
    <row r="834" spans="1:31" x14ac:dyDescent="0.3">
      <c r="A834" s="201" t="s">
        <v>1877</v>
      </c>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row>
    <row r="835" spans="1:31" x14ac:dyDescent="0.3">
      <c r="B835" s="199" t="s">
        <v>1724</v>
      </c>
      <c r="C835" s="199"/>
      <c r="D835" s="199" t="s">
        <v>1725</v>
      </c>
      <c r="E835" s="199" t="s">
        <v>1724</v>
      </c>
      <c r="F835" s="199"/>
      <c r="G835" s="199" t="s">
        <v>1725</v>
      </c>
      <c r="H835" s="199" t="s">
        <v>1724</v>
      </c>
      <c r="I835" s="199"/>
      <c r="J835" s="199" t="s">
        <v>1725</v>
      </c>
      <c r="K835" t="s">
        <v>190</v>
      </c>
      <c r="L835" s="199" t="s">
        <v>1724</v>
      </c>
      <c r="M835" s="199"/>
      <c r="N835" s="199" t="s">
        <v>1725</v>
      </c>
      <c r="O835" s="199" t="s">
        <v>1724</v>
      </c>
      <c r="P835" s="199"/>
      <c r="Q835" s="199" t="s">
        <v>1725</v>
      </c>
      <c r="R835" s="199" t="s">
        <v>1724</v>
      </c>
      <c r="S835" s="199"/>
      <c r="T835" s="199" t="s">
        <v>1725</v>
      </c>
      <c r="U835" t="s">
        <v>190</v>
      </c>
      <c r="V835" s="199" t="s">
        <v>1724</v>
      </c>
      <c r="W835" s="199"/>
      <c r="X835" s="199" t="s">
        <v>1725</v>
      </c>
      <c r="Y835" s="199" t="s">
        <v>1724</v>
      </c>
      <c r="Z835" s="199"/>
      <c r="AA835" s="199" t="s">
        <v>1725</v>
      </c>
      <c r="AB835" s="199" t="s">
        <v>1724</v>
      </c>
      <c r="AC835" s="199"/>
      <c r="AD835" s="199" t="s">
        <v>1725</v>
      </c>
      <c r="AE835" t="s">
        <v>190</v>
      </c>
    </row>
    <row r="836" spans="1:31" x14ac:dyDescent="0.3">
      <c r="A836" t="s">
        <v>1870</v>
      </c>
      <c r="B836" s="15" t="s">
        <v>190</v>
      </c>
      <c r="C836" s="27" t="s">
        <v>190</v>
      </c>
      <c r="D836" s="15" t="s">
        <v>190</v>
      </c>
      <c r="E836" s="15" t="s">
        <v>190</v>
      </c>
      <c r="F836" s="27" t="s">
        <v>190</v>
      </c>
      <c r="G836" s="14" t="s">
        <v>190</v>
      </c>
      <c r="H836" s="2" t="s">
        <v>190</v>
      </c>
      <c r="I836" s="27" t="s">
        <v>190</v>
      </c>
      <c r="J836" s="14" t="s">
        <v>190</v>
      </c>
      <c r="K836" s="27"/>
      <c r="L836" s="15">
        <v>48083</v>
      </c>
      <c r="M836" s="27" t="s">
        <v>190</v>
      </c>
      <c r="N836" s="15">
        <v>2822</v>
      </c>
      <c r="O836" s="15">
        <v>44576</v>
      </c>
      <c r="P836" s="27" t="s">
        <v>190</v>
      </c>
      <c r="Q836" s="14">
        <v>3124.24</v>
      </c>
      <c r="R836" s="2">
        <v>57763</v>
      </c>
      <c r="S836" s="27" t="s">
        <v>190</v>
      </c>
      <c r="T836" s="14">
        <v>3726.67</v>
      </c>
      <c r="U836" s="27">
        <v>0.20100000000000001</v>
      </c>
      <c r="V836" s="15">
        <v>57908</v>
      </c>
      <c r="W836" s="27" t="s">
        <v>190</v>
      </c>
      <c r="X836" s="15">
        <v>522</v>
      </c>
      <c r="Y836" s="15">
        <v>59807</v>
      </c>
      <c r="Z836" s="27" t="s">
        <v>190</v>
      </c>
      <c r="AA836" s="14">
        <v>583.64</v>
      </c>
      <c r="AB836" s="2">
        <v>76733</v>
      </c>
      <c r="AC836" s="27" t="s">
        <v>190</v>
      </c>
      <c r="AD836" s="14">
        <v>592.73</v>
      </c>
      <c r="AE836" s="27">
        <v>0.32500000000000001</v>
      </c>
    </row>
    <row r="837" spans="1:31" x14ac:dyDescent="0.3">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row>
    <row r="838" spans="1:31" x14ac:dyDescent="0.3">
      <c r="A838" s="201" t="s">
        <v>1878</v>
      </c>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row>
    <row r="839" spans="1:31" x14ac:dyDescent="0.3">
      <c r="B839" s="199" t="s">
        <v>1724</v>
      </c>
      <c r="C839" s="199"/>
      <c r="D839" s="199" t="s">
        <v>1725</v>
      </c>
      <c r="E839" s="199" t="s">
        <v>1724</v>
      </c>
      <c r="F839" s="199"/>
      <c r="G839" s="199" t="s">
        <v>1725</v>
      </c>
      <c r="H839" s="199" t="s">
        <v>1724</v>
      </c>
      <c r="I839" s="199"/>
      <c r="J839" s="199" t="s">
        <v>1725</v>
      </c>
      <c r="K839" t="s">
        <v>190</v>
      </c>
      <c r="L839" s="199" t="s">
        <v>1724</v>
      </c>
      <c r="M839" s="199"/>
      <c r="N839" s="199" t="s">
        <v>1725</v>
      </c>
      <c r="O839" s="199" t="s">
        <v>1724</v>
      </c>
      <c r="P839" s="199"/>
      <c r="Q839" s="199" t="s">
        <v>1725</v>
      </c>
      <c r="R839" s="199" t="s">
        <v>1724</v>
      </c>
      <c r="S839" s="199"/>
      <c r="T839" s="199" t="s">
        <v>1725</v>
      </c>
      <c r="U839" t="s">
        <v>190</v>
      </c>
      <c r="V839" s="199" t="s">
        <v>1724</v>
      </c>
      <c r="W839" s="199"/>
      <c r="X839" s="199" t="s">
        <v>1725</v>
      </c>
      <c r="Y839" s="199" t="s">
        <v>1724</v>
      </c>
      <c r="Z839" s="199"/>
      <c r="AA839" s="199" t="s">
        <v>1725</v>
      </c>
      <c r="AB839" s="199" t="s">
        <v>1724</v>
      </c>
      <c r="AC839" s="199"/>
      <c r="AD839" s="199" t="s">
        <v>1725</v>
      </c>
      <c r="AE839" t="s">
        <v>190</v>
      </c>
    </row>
    <row r="840" spans="1:31" x14ac:dyDescent="0.3">
      <c r="A840" t="s">
        <v>1870</v>
      </c>
      <c r="B840" s="15" t="s">
        <v>190</v>
      </c>
      <c r="C840" s="27" t="s">
        <v>190</v>
      </c>
      <c r="D840" s="15" t="s">
        <v>190</v>
      </c>
      <c r="E840" s="15" t="s">
        <v>190</v>
      </c>
      <c r="F840" s="27" t="s">
        <v>190</v>
      </c>
      <c r="G840" s="14" t="s">
        <v>190</v>
      </c>
      <c r="H840" s="2" t="s">
        <v>190</v>
      </c>
      <c r="I840" s="27" t="s">
        <v>190</v>
      </c>
      <c r="J840" s="14" t="s">
        <v>190</v>
      </c>
      <c r="K840" s="27"/>
      <c r="L840" s="15">
        <v>60082</v>
      </c>
      <c r="M840" s="27" t="s">
        <v>190</v>
      </c>
      <c r="N840" s="15">
        <v>638</v>
      </c>
      <c r="O840" s="15">
        <v>60382</v>
      </c>
      <c r="P840" s="27" t="s">
        <v>190</v>
      </c>
      <c r="Q840" s="14">
        <v>616.36</v>
      </c>
      <c r="R840" s="2">
        <v>70763</v>
      </c>
      <c r="S840" s="27" t="s">
        <v>190</v>
      </c>
      <c r="T840" s="14">
        <v>1016.36</v>
      </c>
      <c r="U840" s="27">
        <v>0.17799999999999999</v>
      </c>
      <c r="V840" s="15">
        <v>70414</v>
      </c>
      <c r="W840" s="27" t="s">
        <v>190</v>
      </c>
      <c r="X840" s="15">
        <v>127</v>
      </c>
      <c r="Y840" s="15">
        <v>72741</v>
      </c>
      <c r="Z840" s="27" t="s">
        <v>190</v>
      </c>
      <c r="AA840" s="14">
        <v>149.69999999999999</v>
      </c>
      <c r="AB840" s="2">
        <v>90496</v>
      </c>
      <c r="AC840" s="27" t="s">
        <v>190</v>
      </c>
      <c r="AD840" s="14">
        <v>234.55</v>
      </c>
      <c r="AE840" s="27">
        <v>0.28499999999999998</v>
      </c>
    </row>
    <row r="841" spans="1:31" x14ac:dyDescent="0.3">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row>
    <row r="842" spans="1:31" x14ac:dyDescent="0.3">
      <c r="A842" s="201" t="s">
        <v>1879</v>
      </c>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row>
    <row r="843" spans="1:31" x14ac:dyDescent="0.3">
      <c r="B843" s="199" t="s">
        <v>1724</v>
      </c>
      <c r="C843" s="199"/>
      <c r="D843" s="199" t="s">
        <v>1725</v>
      </c>
      <c r="E843" s="199" t="s">
        <v>1724</v>
      </c>
      <c r="F843" s="199"/>
      <c r="G843" s="199" t="s">
        <v>1725</v>
      </c>
      <c r="H843" s="199" t="s">
        <v>1724</v>
      </c>
      <c r="I843" s="199"/>
      <c r="J843" s="199" t="s">
        <v>1725</v>
      </c>
      <c r="K843" t="s">
        <v>190</v>
      </c>
      <c r="L843" s="199" t="s">
        <v>1724</v>
      </c>
      <c r="M843" s="199"/>
      <c r="N843" s="199" t="s">
        <v>1725</v>
      </c>
      <c r="O843" s="199" t="s">
        <v>1724</v>
      </c>
      <c r="P843" s="199"/>
      <c r="Q843" s="199" t="s">
        <v>1725</v>
      </c>
      <c r="R843" s="199" t="s">
        <v>1724</v>
      </c>
      <c r="S843" s="199"/>
      <c r="T843" s="199" t="s">
        <v>1725</v>
      </c>
      <c r="U843" t="s">
        <v>190</v>
      </c>
      <c r="V843" s="199" t="s">
        <v>1724</v>
      </c>
      <c r="W843" s="199"/>
      <c r="X843" s="199" t="s">
        <v>1725</v>
      </c>
      <c r="Y843" s="199" t="s">
        <v>1724</v>
      </c>
      <c r="Z843" s="199"/>
      <c r="AA843" s="199" t="s">
        <v>1725</v>
      </c>
      <c r="AB843" s="199" t="s">
        <v>1724</v>
      </c>
      <c r="AC843" s="199"/>
      <c r="AD843" s="199" t="s">
        <v>1725</v>
      </c>
      <c r="AE843" t="s">
        <v>190</v>
      </c>
    </row>
    <row r="844" spans="1:31" x14ac:dyDescent="0.3">
      <c r="A844" t="s">
        <v>1870</v>
      </c>
      <c r="B844" s="15">
        <v>25093</v>
      </c>
      <c r="C844" s="27" t="s">
        <v>190</v>
      </c>
      <c r="D844" s="15">
        <v>1458.7878787878701</v>
      </c>
      <c r="E844" s="15">
        <v>26307</v>
      </c>
      <c r="F844" s="27" t="s">
        <v>190</v>
      </c>
      <c r="G844" s="14">
        <v>1083.0303030303</v>
      </c>
      <c r="H844" s="2">
        <v>36804</v>
      </c>
      <c r="I844" s="27" t="s">
        <v>190</v>
      </c>
      <c r="J844" s="14">
        <v>2635.1515151515155</v>
      </c>
      <c r="K844" s="27">
        <v>0.46670386163471883</v>
      </c>
      <c r="L844" s="15">
        <v>36796</v>
      </c>
      <c r="M844" s="27" t="s">
        <v>190</v>
      </c>
      <c r="N844" s="15">
        <v>547</v>
      </c>
      <c r="O844" s="15">
        <v>36022</v>
      </c>
      <c r="P844" s="27" t="s">
        <v>190</v>
      </c>
      <c r="Q844" s="14">
        <v>462.42</v>
      </c>
      <c r="R844" s="2">
        <v>47141</v>
      </c>
      <c r="S844" s="27" t="s">
        <v>190</v>
      </c>
      <c r="T844" s="14">
        <v>690.3</v>
      </c>
      <c r="U844" s="27">
        <v>0.28100000000000003</v>
      </c>
      <c r="V844" s="15">
        <v>47180</v>
      </c>
      <c r="W844" s="27" t="s">
        <v>190</v>
      </c>
      <c r="X844" s="15">
        <v>132</v>
      </c>
      <c r="Y844" s="15">
        <v>47393</v>
      </c>
      <c r="Z844" s="27" t="s">
        <v>190</v>
      </c>
      <c r="AA844" s="14">
        <v>129.69999999999999</v>
      </c>
      <c r="AB844" s="2">
        <v>62330</v>
      </c>
      <c r="AC844" s="27" t="s">
        <v>190</v>
      </c>
      <c r="AD844" s="14">
        <v>191.52</v>
      </c>
      <c r="AE844" s="27">
        <v>0.32100000000000001</v>
      </c>
    </row>
    <row r="845" spans="1:31" x14ac:dyDescent="0.3">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row>
    <row r="846" spans="1:31" x14ac:dyDescent="0.3">
      <c r="A846" s="201" t="s">
        <v>1880</v>
      </c>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row>
    <row r="847" spans="1:31" x14ac:dyDescent="0.3">
      <c r="B847" s="199" t="s">
        <v>1724</v>
      </c>
      <c r="C847" s="199"/>
      <c r="D847" s="199" t="s">
        <v>1725</v>
      </c>
      <c r="E847" s="199" t="s">
        <v>1724</v>
      </c>
      <c r="F847" s="199"/>
      <c r="G847" s="199" t="s">
        <v>1725</v>
      </c>
      <c r="H847" s="199" t="s">
        <v>1724</v>
      </c>
      <c r="I847" s="199"/>
      <c r="J847" s="199" t="s">
        <v>1725</v>
      </c>
      <c r="K847" t="s">
        <v>190</v>
      </c>
      <c r="L847" s="199" t="s">
        <v>1724</v>
      </c>
      <c r="M847" s="199"/>
      <c r="N847" s="199" t="s">
        <v>1725</v>
      </c>
      <c r="O847" s="199" t="s">
        <v>1724</v>
      </c>
      <c r="P847" s="199"/>
      <c r="Q847" s="199" t="s">
        <v>1725</v>
      </c>
      <c r="R847" s="199" t="s">
        <v>1724</v>
      </c>
      <c r="S847" s="199"/>
      <c r="T847" s="199" t="s">
        <v>1725</v>
      </c>
      <c r="U847" t="s">
        <v>190</v>
      </c>
      <c r="V847" s="199" t="s">
        <v>1724</v>
      </c>
      <c r="W847" s="199"/>
      <c r="X847" s="199" t="s">
        <v>1725</v>
      </c>
      <c r="Y847" s="199" t="s">
        <v>1724</v>
      </c>
      <c r="Z847" s="199"/>
      <c r="AA847" s="199" t="s">
        <v>1725</v>
      </c>
      <c r="AB847" s="199" t="s">
        <v>1724</v>
      </c>
      <c r="AC847" s="199"/>
      <c r="AD847" s="199" t="s">
        <v>1725</v>
      </c>
      <c r="AE847" t="s">
        <v>190</v>
      </c>
    </row>
    <row r="848" spans="1:31" x14ac:dyDescent="0.3">
      <c r="A848" t="s">
        <v>192</v>
      </c>
      <c r="B848" s="2">
        <v>2574</v>
      </c>
      <c r="C848" s="27" t="s">
        <v>190</v>
      </c>
      <c r="D848" s="2">
        <v>129.09090909090901</v>
      </c>
      <c r="E848" s="2">
        <v>2913</v>
      </c>
      <c r="F848" s="27" t="s">
        <v>190</v>
      </c>
      <c r="G848" s="14">
        <v>92.121212121212096</v>
      </c>
      <c r="H848" s="2">
        <v>2838</v>
      </c>
      <c r="I848" s="27" t="s">
        <v>190</v>
      </c>
      <c r="J848" s="14">
        <v>109.09090909090909</v>
      </c>
      <c r="K848" s="27">
        <v>0.10256410256410256</v>
      </c>
      <c r="L848" s="2">
        <v>283836</v>
      </c>
      <c r="M848" s="27" t="s">
        <v>190</v>
      </c>
      <c r="N848" s="2">
        <v>853</v>
      </c>
      <c r="O848" s="2">
        <v>296305</v>
      </c>
      <c r="P848" s="27" t="s">
        <v>190</v>
      </c>
      <c r="Q848" s="14">
        <v>755.15</v>
      </c>
      <c r="R848" s="2">
        <v>310097</v>
      </c>
      <c r="S848" s="27" t="s">
        <v>190</v>
      </c>
      <c r="T848" s="14">
        <v>749.7</v>
      </c>
      <c r="U848" s="27">
        <v>9.2999999999999999E-2</v>
      </c>
      <c r="V848" s="2">
        <v>12392852</v>
      </c>
      <c r="W848" s="27" t="s">
        <v>190</v>
      </c>
      <c r="X848" s="2">
        <v>13533</v>
      </c>
      <c r="Y848" s="2">
        <v>12717801</v>
      </c>
      <c r="Z848" s="27" t="s">
        <v>190</v>
      </c>
      <c r="AA848" s="14">
        <v>11122.42</v>
      </c>
      <c r="AB848" s="2">
        <v>13103114</v>
      </c>
      <c r="AC848" s="27" t="s">
        <v>190</v>
      </c>
      <c r="AD848" s="14">
        <v>11237.58</v>
      </c>
      <c r="AE848" s="27">
        <v>5.7000000000000002E-2</v>
      </c>
    </row>
    <row r="849" spans="1:31" x14ac:dyDescent="0.3">
      <c r="A849" t="s">
        <v>1881</v>
      </c>
      <c r="B849" s="2">
        <v>256</v>
      </c>
      <c r="C849" s="27">
        <v>9.9456099456099456E-2</v>
      </c>
      <c r="D849" s="2">
        <v>74.545454545454504</v>
      </c>
      <c r="E849" s="2">
        <v>154</v>
      </c>
      <c r="F849" s="27">
        <v>5.2866460693443189E-2</v>
      </c>
      <c r="G849" s="14">
        <v>50.909090909090899</v>
      </c>
      <c r="H849" s="2">
        <v>121</v>
      </c>
      <c r="I849" s="27">
        <v>4.2635658914728682E-2</v>
      </c>
      <c r="J849" s="14">
        <v>67.27272727272728</v>
      </c>
      <c r="K849" s="27">
        <v>-0.52734375</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1882</v>
      </c>
      <c r="B850" s="2">
        <v>27</v>
      </c>
      <c r="C850" s="27">
        <v>1.048951048951049E-2</v>
      </c>
      <c r="D850" s="2">
        <v>26.060606060605998</v>
      </c>
      <c r="E850" s="2">
        <v>56</v>
      </c>
      <c r="F850" s="27">
        <v>1.9224167524888432E-2</v>
      </c>
      <c r="G850" s="14">
        <v>31.515151515151501</v>
      </c>
      <c r="H850" s="2">
        <v>24</v>
      </c>
      <c r="I850" s="27">
        <v>8.4566596194503175E-3</v>
      </c>
      <c r="J850" s="14">
        <v>24.242424242424242</v>
      </c>
      <c r="K850" s="27">
        <v>-0.1111111111111111</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1883</v>
      </c>
      <c r="B851" s="2">
        <v>60</v>
      </c>
      <c r="C851" s="27">
        <v>2.3310023310023312E-2</v>
      </c>
      <c r="D851" s="2">
        <v>40</v>
      </c>
      <c r="E851" s="2">
        <v>24</v>
      </c>
      <c r="F851" s="27">
        <v>8.2389289392378988E-3</v>
      </c>
      <c r="G851" s="14">
        <v>21.818181818181799</v>
      </c>
      <c r="H851" s="2">
        <v>24</v>
      </c>
      <c r="I851" s="27">
        <v>8.4566596194503175E-3</v>
      </c>
      <c r="J851" s="14">
        <v>23.030303030303031</v>
      </c>
      <c r="K851" s="27">
        <v>-0.6</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1884</v>
      </c>
      <c r="B852" s="2">
        <v>97</v>
      </c>
      <c r="C852" s="27">
        <v>3.7684537684537688E-2</v>
      </c>
      <c r="D852" s="2">
        <v>45.454545454545404</v>
      </c>
      <c r="E852" s="2">
        <v>18</v>
      </c>
      <c r="F852" s="27">
        <v>6.1791967044284241E-3</v>
      </c>
      <c r="G852" s="14">
        <v>17.5757575757575</v>
      </c>
      <c r="H852" s="2">
        <v>0</v>
      </c>
      <c r="I852" s="27">
        <v>0</v>
      </c>
      <c r="J852" s="14">
        <v>12.727272727272728</v>
      </c>
      <c r="K852" s="27">
        <v>-1</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1885</v>
      </c>
      <c r="B853" s="2">
        <v>27</v>
      </c>
      <c r="C853" s="27">
        <v>1.048951048951049E-2</v>
      </c>
      <c r="D853" s="2">
        <v>26.6666666666666</v>
      </c>
      <c r="E853" s="2">
        <v>14</v>
      </c>
      <c r="F853" s="27">
        <v>4.8060418812221079E-3</v>
      </c>
      <c r="G853" s="14">
        <v>12.1212121212121</v>
      </c>
      <c r="H853" s="2">
        <v>19</v>
      </c>
      <c r="I853" s="27">
        <v>6.6948555320648345E-3</v>
      </c>
      <c r="J853" s="14">
        <v>17.575757575757578</v>
      </c>
      <c r="K853" s="27">
        <v>-0.29629629629629628</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1886</v>
      </c>
      <c r="B854" s="2">
        <v>8</v>
      </c>
      <c r="C854" s="27">
        <v>3.108003108003108E-3</v>
      </c>
      <c r="D854" s="2">
        <v>9.0909090909090899</v>
      </c>
      <c r="E854" s="2">
        <v>17</v>
      </c>
      <c r="F854" s="27">
        <v>5.8359079986268448E-3</v>
      </c>
      <c r="G854" s="14">
        <v>16.363636363636299</v>
      </c>
      <c r="H854" s="2">
        <v>0</v>
      </c>
      <c r="I854" s="27">
        <v>0</v>
      </c>
      <c r="J854" s="14">
        <v>12.727272727272728</v>
      </c>
      <c r="K854" s="27">
        <v>-1</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1887</v>
      </c>
      <c r="B855" s="2">
        <v>0</v>
      </c>
      <c r="C855" s="27">
        <v>0</v>
      </c>
      <c r="D855" s="2">
        <v>80</v>
      </c>
      <c r="E855" s="2">
        <v>8</v>
      </c>
      <c r="F855" s="27">
        <v>2.7463096464126332E-3</v>
      </c>
      <c r="G855" s="14">
        <v>7.2727272727272698</v>
      </c>
      <c r="H855" s="2">
        <v>0</v>
      </c>
      <c r="I855" s="27">
        <v>0</v>
      </c>
      <c r="J855" s="14">
        <v>12.727272727272728</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1888</v>
      </c>
      <c r="B856" s="2">
        <v>0</v>
      </c>
      <c r="C856" s="27">
        <v>0</v>
      </c>
      <c r="D856" s="2">
        <v>80</v>
      </c>
      <c r="E856" s="2">
        <v>0</v>
      </c>
      <c r="F856" s="27">
        <v>0</v>
      </c>
      <c r="G856" s="14">
        <v>11.5151515151515</v>
      </c>
      <c r="H856" s="2">
        <v>0</v>
      </c>
      <c r="I856" s="27">
        <v>0</v>
      </c>
      <c r="J856" s="14">
        <v>12.727272727272728</v>
      </c>
      <c r="K856" s="27"/>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1889</v>
      </c>
      <c r="B857" s="2">
        <v>0</v>
      </c>
      <c r="C857" s="27">
        <v>0</v>
      </c>
      <c r="D857" s="2">
        <v>80</v>
      </c>
      <c r="E857" s="2">
        <v>0</v>
      </c>
      <c r="F857" s="27">
        <v>0</v>
      </c>
      <c r="G857" s="14">
        <v>11.5151515151515</v>
      </c>
      <c r="H857" s="2">
        <v>0</v>
      </c>
      <c r="I857" s="27">
        <v>0</v>
      </c>
      <c r="J857" s="14">
        <v>12.727272727272728</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1890</v>
      </c>
      <c r="B858" s="2">
        <v>0</v>
      </c>
      <c r="C858" s="27">
        <v>0</v>
      </c>
      <c r="D858" s="2">
        <v>80</v>
      </c>
      <c r="E858" s="2">
        <v>0</v>
      </c>
      <c r="F858" s="27">
        <v>0</v>
      </c>
      <c r="G858" s="14">
        <v>11.5151515151515</v>
      </c>
      <c r="H858" s="2">
        <v>54</v>
      </c>
      <c r="I858" s="27">
        <v>1.9027484143763214E-2</v>
      </c>
      <c r="J858" s="14">
        <v>52.121212121212125</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1891</v>
      </c>
      <c r="B859" s="2">
        <v>0</v>
      </c>
      <c r="C859" s="27">
        <v>0</v>
      </c>
      <c r="D859" s="2">
        <v>80</v>
      </c>
      <c r="E859" s="2">
        <v>0</v>
      </c>
      <c r="F859" s="27">
        <v>0</v>
      </c>
      <c r="G859" s="14">
        <v>11.5151515151515</v>
      </c>
      <c r="H859" s="2">
        <v>0</v>
      </c>
      <c r="I859" s="27">
        <v>0</v>
      </c>
      <c r="J859" s="14">
        <v>12.727272727272728</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1892</v>
      </c>
      <c r="B860" s="2">
        <v>37</v>
      </c>
      <c r="C860" s="27">
        <v>1.4374514374514374E-2</v>
      </c>
      <c r="D860" s="2">
        <v>26.060606060605998</v>
      </c>
      <c r="E860" s="2">
        <v>0</v>
      </c>
      <c r="F860" s="27">
        <v>0</v>
      </c>
      <c r="G860" s="14">
        <v>11.5151515151515</v>
      </c>
      <c r="H860" s="2">
        <v>0</v>
      </c>
      <c r="I860" s="27">
        <v>0</v>
      </c>
      <c r="J860" s="14">
        <v>12.727272727272728</v>
      </c>
      <c r="K860" s="27">
        <v>-1</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1893</v>
      </c>
      <c r="B861" s="2">
        <v>0</v>
      </c>
      <c r="C861" s="27">
        <v>0</v>
      </c>
      <c r="D861" s="2">
        <v>80</v>
      </c>
      <c r="E861" s="2">
        <v>17</v>
      </c>
      <c r="F861" s="27">
        <v>5.8359079986268448E-3</v>
      </c>
      <c r="G861" s="14">
        <v>16.363636363636299</v>
      </c>
      <c r="H861" s="2">
        <v>0</v>
      </c>
      <c r="I861" s="27">
        <v>0</v>
      </c>
      <c r="J861" s="14">
        <v>12.727272727272728</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1894</v>
      </c>
      <c r="B862" s="2">
        <v>0</v>
      </c>
      <c r="C862" s="27">
        <v>0</v>
      </c>
      <c r="D862" s="2">
        <v>80</v>
      </c>
      <c r="E862" s="2">
        <v>0</v>
      </c>
      <c r="F862" s="27">
        <v>0</v>
      </c>
      <c r="G862" s="14">
        <v>11.5151515151515</v>
      </c>
      <c r="H862" s="2">
        <v>0</v>
      </c>
      <c r="I862" s="27">
        <v>0</v>
      </c>
      <c r="J862" s="14">
        <v>12.727272727272728</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1895</v>
      </c>
      <c r="B863" s="2">
        <v>0</v>
      </c>
      <c r="C863" s="27">
        <v>0</v>
      </c>
      <c r="D863" s="2">
        <v>80</v>
      </c>
      <c r="E863" s="2">
        <v>0</v>
      </c>
      <c r="F863" s="27">
        <v>0</v>
      </c>
      <c r="G863" s="14">
        <v>11.5151515151515</v>
      </c>
      <c r="H863" s="2">
        <v>0</v>
      </c>
      <c r="I863" s="27">
        <v>0</v>
      </c>
      <c r="J863" s="14">
        <v>12.727272727272728</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1896</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1897</v>
      </c>
      <c r="B865" s="2">
        <v>0</v>
      </c>
      <c r="C865" s="27">
        <v>0</v>
      </c>
      <c r="D865" s="2">
        <v>80</v>
      </c>
      <c r="E865" s="2">
        <v>0</v>
      </c>
      <c r="F865" s="27">
        <v>0</v>
      </c>
      <c r="G865" s="14">
        <v>11.5151515151515</v>
      </c>
      <c r="H865" s="2">
        <v>0</v>
      </c>
      <c r="I865" s="27">
        <v>0</v>
      </c>
      <c r="J865" s="14">
        <v>12.727272727272728</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1898</v>
      </c>
      <c r="B866" s="2">
        <v>1291</v>
      </c>
      <c r="C866" s="27">
        <v>0.50155400155400154</v>
      </c>
      <c r="D866" s="2">
        <v>106.666666666666</v>
      </c>
      <c r="E866" s="2">
        <v>1423</v>
      </c>
      <c r="F866" s="27">
        <v>0.48849982835564709</v>
      </c>
      <c r="G866" s="14">
        <v>96.969696969696898</v>
      </c>
      <c r="H866" s="2">
        <v>1163</v>
      </c>
      <c r="I866" s="27">
        <v>0.40979563072586328</v>
      </c>
      <c r="J866" s="14">
        <v>96.969696969696969</v>
      </c>
      <c r="K866" s="27">
        <v>-9.9147947327652988E-2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1882</v>
      </c>
      <c r="B867" s="2">
        <v>102</v>
      </c>
      <c r="C867" s="27">
        <v>3.9627039627039624E-2</v>
      </c>
      <c r="D867" s="2">
        <v>51.515151515151501</v>
      </c>
      <c r="E867" s="2">
        <v>158</v>
      </c>
      <c r="F867" s="27">
        <v>5.4239615516649499E-2</v>
      </c>
      <c r="G867" s="14">
        <v>44.2424242424242</v>
      </c>
      <c r="H867" s="2">
        <v>51</v>
      </c>
      <c r="I867" s="27">
        <v>1.7970401691331923E-2</v>
      </c>
      <c r="J867" s="14">
        <v>37.575757575757578</v>
      </c>
      <c r="K867" s="27">
        <v>-0.5</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1883</v>
      </c>
      <c r="B868" s="2">
        <v>179</v>
      </c>
      <c r="C868" s="27">
        <v>6.9541569541569537E-2</v>
      </c>
      <c r="D868" s="2">
        <v>62.424242424242401</v>
      </c>
      <c r="E868" s="2">
        <v>180</v>
      </c>
      <c r="F868" s="27">
        <v>6.1791967044284246E-2</v>
      </c>
      <c r="G868" s="14">
        <v>47.878787878787797</v>
      </c>
      <c r="H868" s="2">
        <v>22</v>
      </c>
      <c r="I868" s="27">
        <v>7.7519379844961239E-3</v>
      </c>
      <c r="J868" s="14">
        <v>20</v>
      </c>
      <c r="K868" s="27">
        <v>-0.87709497206703912</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1884</v>
      </c>
      <c r="B869" s="2">
        <v>220</v>
      </c>
      <c r="C869" s="27">
        <v>8.5470085470085472E-2</v>
      </c>
      <c r="D869" s="2">
        <v>83.030303030303003</v>
      </c>
      <c r="E869" s="2">
        <v>169</v>
      </c>
      <c r="F869" s="27">
        <v>5.8015791280466876E-2</v>
      </c>
      <c r="G869" s="14">
        <v>52.121212121212103</v>
      </c>
      <c r="H869" s="2">
        <v>160</v>
      </c>
      <c r="I869" s="27">
        <v>5.637773079633545E-2</v>
      </c>
      <c r="J869" s="14">
        <v>57.575757575757578</v>
      </c>
      <c r="K869" s="27">
        <v>-0.27272727272727271</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1885</v>
      </c>
      <c r="B870" s="2">
        <v>108</v>
      </c>
      <c r="C870" s="27">
        <v>4.195804195804196E-2</v>
      </c>
      <c r="D870" s="2">
        <v>39.393939393939398</v>
      </c>
      <c r="E870" s="2">
        <v>206</v>
      </c>
      <c r="F870" s="27">
        <v>7.0717473395125297E-2</v>
      </c>
      <c r="G870" s="14">
        <v>59.393939393939398</v>
      </c>
      <c r="H870" s="2">
        <v>120</v>
      </c>
      <c r="I870" s="27">
        <v>4.2283298097251586E-2</v>
      </c>
      <c r="J870" s="14">
        <v>52.727272727272727</v>
      </c>
      <c r="K870" s="27">
        <v>0.1111111111111111</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1886</v>
      </c>
      <c r="B871" s="2">
        <v>192</v>
      </c>
      <c r="C871" s="27">
        <v>7.4592074592074592E-2</v>
      </c>
      <c r="D871" s="2">
        <v>76.363636363636303</v>
      </c>
      <c r="E871" s="2">
        <v>238</v>
      </c>
      <c r="F871" s="27">
        <v>8.1702711980775833E-2</v>
      </c>
      <c r="G871" s="14">
        <v>61.212121212121197</v>
      </c>
      <c r="H871" s="2">
        <v>141</v>
      </c>
      <c r="I871" s="27">
        <v>4.9682875264270614E-2</v>
      </c>
      <c r="J871" s="14">
        <v>58.787878787878789</v>
      </c>
      <c r="K871" s="27">
        <v>-0.265625</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1887</v>
      </c>
      <c r="B872" s="2">
        <v>120</v>
      </c>
      <c r="C872" s="27">
        <v>4.6620046620046623E-2</v>
      </c>
      <c r="D872" s="2">
        <v>50.303030303030297</v>
      </c>
      <c r="E872" s="2">
        <v>131</v>
      </c>
      <c r="F872" s="27">
        <v>4.4970820460006868E-2</v>
      </c>
      <c r="G872" s="14">
        <v>42.424242424242401</v>
      </c>
      <c r="H872" s="2">
        <v>62</v>
      </c>
      <c r="I872" s="27">
        <v>2.1846370683579985E-2</v>
      </c>
      <c r="J872" s="14">
        <v>31.515151515151516</v>
      </c>
      <c r="K872" s="27">
        <v>-0.48333333333333334</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1888</v>
      </c>
      <c r="B873" s="2">
        <v>60</v>
      </c>
      <c r="C873" s="27">
        <v>2.3310023310023312E-2</v>
      </c>
      <c r="D873" s="2">
        <v>32.727272727272698</v>
      </c>
      <c r="E873" s="2">
        <v>72</v>
      </c>
      <c r="F873" s="27">
        <v>2.4716786817713696E-2</v>
      </c>
      <c r="G873" s="14">
        <v>29.696969696969699</v>
      </c>
      <c r="H873" s="2">
        <v>128</v>
      </c>
      <c r="I873" s="27">
        <v>4.510218463706836E-2</v>
      </c>
      <c r="J873" s="14">
        <v>55.151515151515156</v>
      </c>
      <c r="K873" s="27">
        <v>1.1333333333333333</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1889</v>
      </c>
      <c r="B874" s="2">
        <v>65</v>
      </c>
      <c r="C874" s="27">
        <v>2.5252525252525252E-2</v>
      </c>
      <c r="D874" s="2">
        <v>35.151515151515099</v>
      </c>
      <c r="E874" s="2">
        <v>47</v>
      </c>
      <c r="F874" s="27">
        <v>1.613456917267422E-2</v>
      </c>
      <c r="G874" s="14">
        <v>21.2121212121212</v>
      </c>
      <c r="H874" s="2">
        <v>100</v>
      </c>
      <c r="I874" s="27">
        <v>3.5236081747709654E-2</v>
      </c>
      <c r="J874" s="14">
        <v>51.515151515151516</v>
      </c>
      <c r="K874" s="27">
        <v>0.53846153846153844</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1890</v>
      </c>
      <c r="B875" s="2">
        <v>46</v>
      </c>
      <c r="C875" s="27">
        <v>1.7871017871017872E-2</v>
      </c>
      <c r="D875" s="2">
        <v>34.545454545454497</v>
      </c>
      <c r="E875" s="2">
        <v>0</v>
      </c>
      <c r="F875" s="27">
        <v>0</v>
      </c>
      <c r="G875" s="14">
        <v>11.5151515151515</v>
      </c>
      <c r="H875" s="2">
        <v>101</v>
      </c>
      <c r="I875" s="27">
        <v>3.5588442565186749E-2</v>
      </c>
      <c r="J875" s="14">
        <v>43.030303030303031</v>
      </c>
      <c r="K875" s="27">
        <v>1.1956521739130435</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1891</v>
      </c>
      <c r="B876" s="2">
        <v>90</v>
      </c>
      <c r="C876" s="27">
        <v>3.4965034965034968E-2</v>
      </c>
      <c r="D876" s="2">
        <v>42.424242424242401</v>
      </c>
      <c r="E876" s="2">
        <v>79</v>
      </c>
      <c r="F876" s="27">
        <v>2.7119807758324749E-2</v>
      </c>
      <c r="G876" s="14">
        <v>34.545454545454497</v>
      </c>
      <c r="H876" s="2">
        <v>140</v>
      </c>
      <c r="I876" s="27">
        <v>4.9330514446793518E-2</v>
      </c>
      <c r="J876" s="14">
        <v>64.848484848484858</v>
      </c>
      <c r="K876" s="27">
        <v>0.55555555555555558</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1892</v>
      </c>
      <c r="B877" s="2">
        <v>50</v>
      </c>
      <c r="C877" s="27">
        <v>1.9425019425019424E-2</v>
      </c>
      <c r="D877" s="2">
        <v>27.878787878787801</v>
      </c>
      <c r="E877" s="2">
        <v>121</v>
      </c>
      <c r="F877" s="27">
        <v>4.1537933401991071E-2</v>
      </c>
      <c r="G877" s="14">
        <v>44.848484848484802</v>
      </c>
      <c r="H877" s="2">
        <v>44</v>
      </c>
      <c r="I877" s="27">
        <v>1.5503875968992248E-2</v>
      </c>
      <c r="J877" s="14">
        <v>29.090909090909093</v>
      </c>
      <c r="K877" s="27">
        <v>-0.12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1893</v>
      </c>
      <c r="B878" s="2">
        <v>25</v>
      </c>
      <c r="C878" s="27">
        <v>9.7125097125097121E-3</v>
      </c>
      <c r="D878" s="2">
        <v>16.969696969696901</v>
      </c>
      <c r="E878" s="2">
        <v>9</v>
      </c>
      <c r="F878" s="27">
        <v>3.089598352214212E-3</v>
      </c>
      <c r="G878" s="14">
        <v>9.0909090909090899</v>
      </c>
      <c r="H878" s="2">
        <v>94</v>
      </c>
      <c r="I878" s="27">
        <v>3.3121916842847078E-2</v>
      </c>
      <c r="J878" s="14">
        <v>63.030303030303031</v>
      </c>
      <c r="K878" s="27">
        <v>2.76</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1894</v>
      </c>
      <c r="B879" s="2">
        <v>0</v>
      </c>
      <c r="C879" s="27">
        <v>0</v>
      </c>
      <c r="D879" s="2">
        <v>80</v>
      </c>
      <c r="E879" s="2">
        <v>13</v>
      </c>
      <c r="F879" s="27">
        <v>4.4627531754205287E-3</v>
      </c>
      <c r="G879" s="14">
        <v>11.5151515151515</v>
      </c>
      <c r="H879" s="2">
        <v>0</v>
      </c>
      <c r="I879" s="27">
        <v>0</v>
      </c>
      <c r="J879" s="14">
        <v>12.727272727272728</v>
      </c>
      <c r="K879" s="27"/>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1895</v>
      </c>
      <c r="B880" s="2">
        <v>34</v>
      </c>
      <c r="C880" s="27">
        <v>1.320901320901321E-2</v>
      </c>
      <c r="D880" s="2">
        <v>21.2121212121212</v>
      </c>
      <c r="E880" s="2">
        <v>0</v>
      </c>
      <c r="F880" s="27">
        <v>0</v>
      </c>
      <c r="G880" s="14">
        <v>11.5151515151515</v>
      </c>
      <c r="H880" s="2">
        <v>0</v>
      </c>
      <c r="I880" s="27">
        <v>0</v>
      </c>
      <c r="J880" s="14">
        <v>12.727272727272728</v>
      </c>
      <c r="K880" s="27">
        <v>-1</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1896</v>
      </c>
      <c r="B881" s="2">
        <v>0</v>
      </c>
      <c r="C881" s="27">
        <v>0</v>
      </c>
      <c r="D881" s="2">
        <v>80</v>
      </c>
      <c r="E881" s="2">
        <v>0</v>
      </c>
      <c r="F881" s="27">
        <v>0</v>
      </c>
      <c r="G881" s="14">
        <v>11.5151515151515</v>
      </c>
      <c r="H881" s="2">
        <v>0</v>
      </c>
      <c r="I881" s="27">
        <v>0</v>
      </c>
      <c r="J881" s="14">
        <v>12.727272727272728</v>
      </c>
      <c r="K881" s="27"/>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1897</v>
      </c>
      <c r="B882" s="2">
        <v>0</v>
      </c>
      <c r="C882" s="27">
        <v>0</v>
      </c>
      <c r="D882" s="2">
        <v>80</v>
      </c>
      <c r="E882" s="2">
        <v>0</v>
      </c>
      <c r="F882" s="27">
        <v>0</v>
      </c>
      <c r="G882" s="14">
        <v>11.5151515151515</v>
      </c>
      <c r="H882" s="2">
        <v>0</v>
      </c>
      <c r="I882" s="27">
        <v>0</v>
      </c>
      <c r="J882" s="14">
        <v>12.727272727272728</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1899</v>
      </c>
      <c r="B883" s="2">
        <v>768</v>
      </c>
      <c r="C883" s="27">
        <v>0.29836829836829837</v>
      </c>
      <c r="D883" s="2">
        <v>112.121212121212</v>
      </c>
      <c r="E883" s="2">
        <v>1019</v>
      </c>
      <c r="F883" s="27">
        <v>0.34981119121180915</v>
      </c>
      <c r="G883" s="14">
        <v>95.757575757575694</v>
      </c>
      <c r="H883" s="2">
        <v>1135</v>
      </c>
      <c r="I883" s="27">
        <v>0.39992952783650459</v>
      </c>
      <c r="J883" s="14">
        <v>97.575757575757578</v>
      </c>
      <c r="K883" s="27">
        <v>0.47786458333333331</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1882</v>
      </c>
      <c r="B884" s="2">
        <v>68</v>
      </c>
      <c r="C884" s="27">
        <v>2.641802641802642E-2</v>
      </c>
      <c r="D884" s="2">
        <v>42.424242424242401</v>
      </c>
      <c r="E884" s="2">
        <v>113</v>
      </c>
      <c r="F884" s="27">
        <v>3.8791623755578444E-2</v>
      </c>
      <c r="G884" s="14">
        <v>38.787878787878697</v>
      </c>
      <c r="H884" s="2">
        <v>103</v>
      </c>
      <c r="I884" s="27">
        <v>3.6293164200140941E-2</v>
      </c>
      <c r="J884" s="14">
        <v>42.424242424242429</v>
      </c>
      <c r="K884" s="27">
        <v>0.51470588235294112</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1883</v>
      </c>
      <c r="B885" s="2">
        <v>46</v>
      </c>
      <c r="C885" s="27">
        <v>1.7871017871017872E-2</v>
      </c>
      <c r="D885" s="2">
        <v>27.878787878787801</v>
      </c>
      <c r="E885" s="2">
        <v>128</v>
      </c>
      <c r="F885" s="27">
        <v>4.3940954342602132E-2</v>
      </c>
      <c r="G885" s="14">
        <v>46.060606060605998</v>
      </c>
      <c r="H885" s="2">
        <v>82</v>
      </c>
      <c r="I885" s="27">
        <v>2.8893587033121917E-2</v>
      </c>
      <c r="J885" s="14">
        <v>33.333333333333336</v>
      </c>
      <c r="K885" s="27">
        <v>0.78260869565217395</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1884</v>
      </c>
      <c r="B886" s="2">
        <v>109</v>
      </c>
      <c r="C886" s="27">
        <v>4.2346542346542344E-2</v>
      </c>
      <c r="D886" s="2">
        <v>52.727272727272698</v>
      </c>
      <c r="E886" s="2">
        <v>44</v>
      </c>
      <c r="F886" s="27">
        <v>1.5104703055269482E-2</v>
      </c>
      <c r="G886" s="14">
        <v>23.636363636363601</v>
      </c>
      <c r="H886" s="2">
        <v>0</v>
      </c>
      <c r="I886" s="27">
        <v>0</v>
      </c>
      <c r="J886" s="14">
        <v>12.727272727272728</v>
      </c>
      <c r="K886" s="27">
        <v>-1</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1885</v>
      </c>
      <c r="B887" s="2">
        <v>103</v>
      </c>
      <c r="C887" s="27">
        <v>4.0015540015540016E-2</v>
      </c>
      <c r="D887" s="2">
        <v>43.636363636363598</v>
      </c>
      <c r="E887" s="2">
        <v>122</v>
      </c>
      <c r="F887" s="27">
        <v>4.1881222107792652E-2</v>
      </c>
      <c r="G887" s="14">
        <v>49.696969696969703</v>
      </c>
      <c r="H887" s="2">
        <v>101</v>
      </c>
      <c r="I887" s="27">
        <v>3.5588442565186749E-2</v>
      </c>
      <c r="J887" s="14">
        <v>38.787878787878789</v>
      </c>
      <c r="K887" s="27">
        <v>-1.9417475728155338E-2</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1886</v>
      </c>
      <c r="B888" s="2">
        <v>112</v>
      </c>
      <c r="C888" s="27">
        <v>4.3512043512043512E-2</v>
      </c>
      <c r="D888" s="2">
        <v>53.939393939393902</v>
      </c>
      <c r="E888" s="2">
        <v>100</v>
      </c>
      <c r="F888" s="27">
        <v>3.4328870580157912E-2</v>
      </c>
      <c r="G888" s="14">
        <v>56.363636363636303</v>
      </c>
      <c r="H888" s="2">
        <v>48</v>
      </c>
      <c r="I888" s="27">
        <v>1.6913319238900635E-2</v>
      </c>
      <c r="J888" s="14">
        <v>28.484848484848488</v>
      </c>
      <c r="K888" s="27">
        <v>-0.5714285714285714</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1887</v>
      </c>
      <c r="B889" s="2">
        <v>40</v>
      </c>
      <c r="C889" s="27">
        <v>1.554001554001554E-2</v>
      </c>
      <c r="D889" s="2">
        <v>16.363636363636299</v>
      </c>
      <c r="E889" s="2">
        <v>58</v>
      </c>
      <c r="F889" s="27">
        <v>1.991074493649159E-2</v>
      </c>
      <c r="G889" s="14">
        <v>23.636363636363601</v>
      </c>
      <c r="H889" s="2">
        <v>91</v>
      </c>
      <c r="I889" s="27">
        <v>3.2064834390415783E-2</v>
      </c>
      <c r="J889" s="14">
        <v>38.181818181818187</v>
      </c>
      <c r="K889" s="27">
        <v>1.2749999999999999</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1888</v>
      </c>
      <c r="B890" s="2">
        <v>49</v>
      </c>
      <c r="C890" s="27">
        <v>1.9036519036519036E-2</v>
      </c>
      <c r="D890" s="2">
        <v>27.272727272727199</v>
      </c>
      <c r="E890" s="2">
        <v>101</v>
      </c>
      <c r="F890" s="27">
        <v>3.4672159285959493E-2</v>
      </c>
      <c r="G890" s="14">
        <v>35.151515151515099</v>
      </c>
      <c r="H890" s="2">
        <v>120</v>
      </c>
      <c r="I890" s="27">
        <v>4.2283298097251586E-2</v>
      </c>
      <c r="J890" s="14">
        <v>50.303030303030305</v>
      </c>
      <c r="K890" s="27">
        <v>1.4489795918367347</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1889</v>
      </c>
      <c r="B891" s="2">
        <v>49</v>
      </c>
      <c r="C891" s="27">
        <v>1.9036519036519036E-2</v>
      </c>
      <c r="D891" s="2">
        <v>30.303030303030301</v>
      </c>
      <c r="E891" s="2">
        <v>8</v>
      </c>
      <c r="F891" s="27">
        <v>2.7463096464126332E-3</v>
      </c>
      <c r="G891" s="14">
        <v>7.8787878787878798</v>
      </c>
      <c r="H891" s="2">
        <v>53</v>
      </c>
      <c r="I891" s="27">
        <v>1.8675123326286118E-2</v>
      </c>
      <c r="J891" s="14">
        <v>26.060606060606062</v>
      </c>
      <c r="K891" s="27">
        <v>8.1632653061224483E-2</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1890</v>
      </c>
      <c r="B892" s="2">
        <v>63</v>
      </c>
      <c r="C892" s="27">
        <v>2.4475524475524476E-2</v>
      </c>
      <c r="D892" s="2">
        <v>23.636363636363601</v>
      </c>
      <c r="E892" s="2">
        <v>43</v>
      </c>
      <c r="F892" s="27">
        <v>1.4761414349467903E-2</v>
      </c>
      <c r="G892" s="14">
        <v>23.636363636363601</v>
      </c>
      <c r="H892" s="2">
        <v>75</v>
      </c>
      <c r="I892" s="27">
        <v>2.6427061310782242E-2</v>
      </c>
      <c r="J892" s="14">
        <v>33.333333333333336</v>
      </c>
      <c r="K892" s="27">
        <v>0.19047619047619047</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1891</v>
      </c>
      <c r="B893" s="2">
        <v>35</v>
      </c>
      <c r="C893" s="27">
        <v>1.3597513597513598E-2</v>
      </c>
      <c r="D893" s="2">
        <v>19.393939393939299</v>
      </c>
      <c r="E893" s="2">
        <v>96</v>
      </c>
      <c r="F893" s="27">
        <v>3.2955715756951595E-2</v>
      </c>
      <c r="G893" s="14">
        <v>33.939393939393902</v>
      </c>
      <c r="H893" s="2">
        <v>66</v>
      </c>
      <c r="I893" s="27">
        <v>2.3255813953488372E-2</v>
      </c>
      <c r="J893" s="14">
        <v>32.727272727272727</v>
      </c>
      <c r="K893" s="27">
        <v>0.88571428571428568</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1892</v>
      </c>
      <c r="B894" s="2">
        <v>46</v>
      </c>
      <c r="C894" s="27">
        <v>1.7871017871017872E-2</v>
      </c>
      <c r="D894" s="2">
        <v>21.818181818181799</v>
      </c>
      <c r="E894" s="2">
        <v>100</v>
      </c>
      <c r="F894" s="27">
        <v>3.4328870580157912E-2</v>
      </c>
      <c r="G894" s="14">
        <v>33.939393939393902</v>
      </c>
      <c r="H894" s="2">
        <v>129</v>
      </c>
      <c r="I894" s="27">
        <v>4.5454545454545456E-2</v>
      </c>
      <c r="J894" s="14">
        <v>54.545454545454547</v>
      </c>
      <c r="K894" s="27">
        <v>1.8043478260869565</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1893</v>
      </c>
      <c r="B895" s="2">
        <v>37</v>
      </c>
      <c r="C895" s="27">
        <v>1.4374514374514374E-2</v>
      </c>
      <c r="D895" s="2">
        <v>25.4545454545454</v>
      </c>
      <c r="E895" s="2">
        <v>30</v>
      </c>
      <c r="F895" s="27">
        <v>1.0298661174047374E-2</v>
      </c>
      <c r="G895" s="14">
        <v>18.181818181818102</v>
      </c>
      <c r="H895" s="2">
        <v>182</v>
      </c>
      <c r="I895" s="27">
        <v>6.4129668780831567E-2</v>
      </c>
      <c r="J895" s="14">
        <v>52.121212121212125</v>
      </c>
      <c r="K895" s="27">
        <v>3.9189189189189189</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1894</v>
      </c>
      <c r="B896" s="2">
        <v>0</v>
      </c>
      <c r="C896" s="27">
        <v>0</v>
      </c>
      <c r="D896" s="2">
        <v>80</v>
      </c>
      <c r="E896" s="2">
        <v>76</v>
      </c>
      <c r="F896" s="27">
        <v>2.6089941640920013E-2</v>
      </c>
      <c r="G896" s="14">
        <v>33.939393939393902</v>
      </c>
      <c r="H896" s="2">
        <v>19</v>
      </c>
      <c r="I896" s="27">
        <v>6.6948555320648345E-3</v>
      </c>
      <c r="J896" s="14">
        <v>16.969696969696969</v>
      </c>
      <c r="K896" s="27"/>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1895</v>
      </c>
      <c r="B897" s="2">
        <v>11</v>
      </c>
      <c r="C897" s="27">
        <v>4.2735042735042739E-3</v>
      </c>
      <c r="D897" s="2">
        <v>11.5151515151515</v>
      </c>
      <c r="E897" s="2">
        <v>0</v>
      </c>
      <c r="F897" s="27">
        <v>0</v>
      </c>
      <c r="G897" s="14">
        <v>11.5151515151515</v>
      </c>
      <c r="H897" s="2">
        <v>44</v>
      </c>
      <c r="I897" s="27">
        <v>1.5503875968992248E-2</v>
      </c>
      <c r="J897" s="14">
        <v>22.424242424242426</v>
      </c>
      <c r="K897" s="27">
        <v>3</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1896</v>
      </c>
      <c r="B898" s="2">
        <v>0</v>
      </c>
      <c r="C898" s="27">
        <v>0</v>
      </c>
      <c r="D898" s="2">
        <v>80</v>
      </c>
      <c r="E898" s="2">
        <v>0</v>
      </c>
      <c r="F898" s="27">
        <v>0</v>
      </c>
      <c r="G898" s="14">
        <v>11.5151515151515</v>
      </c>
      <c r="H898" s="2">
        <v>0</v>
      </c>
      <c r="I898" s="27">
        <v>0</v>
      </c>
      <c r="J898" s="14">
        <v>12.727272727272728</v>
      </c>
      <c r="K898" s="27"/>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1897</v>
      </c>
      <c r="B899" s="2">
        <v>0</v>
      </c>
      <c r="C899" s="27">
        <v>0</v>
      </c>
      <c r="D899" s="2">
        <v>80</v>
      </c>
      <c r="E899" s="2">
        <v>0</v>
      </c>
      <c r="F899" s="27">
        <v>0</v>
      </c>
      <c r="G899" s="14">
        <v>11.5151515151515</v>
      </c>
      <c r="H899" s="2">
        <v>22</v>
      </c>
      <c r="I899" s="27">
        <v>7.7519379844961239E-3</v>
      </c>
      <c r="J899" s="14">
        <v>23.030303030303031</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1900</v>
      </c>
      <c r="B900" s="2">
        <v>259</v>
      </c>
      <c r="C900" s="27">
        <v>0.10062160062160062</v>
      </c>
      <c r="D900" s="2">
        <v>43.030303030303003</v>
      </c>
      <c r="E900" s="2">
        <v>317</v>
      </c>
      <c r="F900" s="27">
        <v>0.10882251973910058</v>
      </c>
      <c r="G900" s="14">
        <v>63.030303030303003</v>
      </c>
      <c r="H900" s="2">
        <v>419</v>
      </c>
      <c r="I900" s="27">
        <v>0.14763918252290345</v>
      </c>
      <c r="J900" s="14">
        <v>90.303030303030312</v>
      </c>
      <c r="K900" s="27">
        <v>0.61776061776061775</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1882</v>
      </c>
      <c r="B901" s="2">
        <v>10</v>
      </c>
      <c r="C901" s="27">
        <v>3.885003885003885E-3</v>
      </c>
      <c r="D901" s="2">
        <v>10.909090909090899</v>
      </c>
      <c r="E901" s="2">
        <v>20</v>
      </c>
      <c r="F901" s="27">
        <v>6.8657741160315826E-3</v>
      </c>
      <c r="G901" s="14">
        <v>15.151515151515101</v>
      </c>
      <c r="H901" s="2">
        <v>0</v>
      </c>
      <c r="I901" s="27">
        <v>0</v>
      </c>
      <c r="J901" s="14">
        <v>12.727272727272728</v>
      </c>
      <c r="K901" s="27">
        <v>-1</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1883</v>
      </c>
      <c r="B902" s="2">
        <v>78</v>
      </c>
      <c r="C902" s="27">
        <v>3.0303030303030304E-2</v>
      </c>
      <c r="D902" s="2">
        <v>30.909090909090899</v>
      </c>
      <c r="E902" s="2">
        <v>64</v>
      </c>
      <c r="F902" s="27">
        <v>2.1970477171301066E-2</v>
      </c>
      <c r="G902" s="14">
        <v>26.060606060605998</v>
      </c>
      <c r="H902" s="2">
        <v>91</v>
      </c>
      <c r="I902" s="27">
        <v>3.2064834390415783E-2</v>
      </c>
      <c r="J902" s="14">
        <v>52.727272727272727</v>
      </c>
      <c r="K902" s="27">
        <v>0.16666666666666666</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1884</v>
      </c>
      <c r="B903" s="2">
        <v>31</v>
      </c>
      <c r="C903" s="27">
        <v>1.2043512043512044E-2</v>
      </c>
      <c r="D903" s="2">
        <v>16.363636363636299</v>
      </c>
      <c r="E903" s="2">
        <v>59</v>
      </c>
      <c r="F903" s="27">
        <v>2.0254033642293168E-2</v>
      </c>
      <c r="G903" s="14">
        <v>27.878787878787801</v>
      </c>
      <c r="H903" s="2">
        <v>48</v>
      </c>
      <c r="I903" s="27">
        <v>1.6913319238900635E-2</v>
      </c>
      <c r="J903" s="14">
        <v>18.181818181818183</v>
      </c>
      <c r="K903" s="27">
        <v>0.54838709677419351</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1885</v>
      </c>
      <c r="B904" s="2">
        <v>0</v>
      </c>
      <c r="C904" s="27">
        <v>0</v>
      </c>
      <c r="D904" s="2">
        <v>80</v>
      </c>
      <c r="E904" s="2">
        <v>6</v>
      </c>
      <c r="F904" s="27">
        <v>2.0597322348094747E-3</v>
      </c>
      <c r="G904" s="14">
        <v>5.4545454545454497</v>
      </c>
      <c r="H904" s="2">
        <v>50</v>
      </c>
      <c r="I904" s="27">
        <v>1.7618040873854827E-2</v>
      </c>
      <c r="J904" s="14">
        <v>25.454545454545457</v>
      </c>
      <c r="K904" s="27"/>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1886</v>
      </c>
      <c r="B905" s="2">
        <v>0</v>
      </c>
      <c r="C905" s="27">
        <v>0</v>
      </c>
      <c r="D905" s="2">
        <v>80</v>
      </c>
      <c r="E905" s="2">
        <v>0</v>
      </c>
      <c r="F905" s="27">
        <v>0</v>
      </c>
      <c r="G905" s="14">
        <v>11.5151515151515</v>
      </c>
      <c r="H905" s="2">
        <v>89</v>
      </c>
      <c r="I905" s="27">
        <v>3.1360112755461592E-2</v>
      </c>
      <c r="J905" s="14">
        <v>46.060606060606062</v>
      </c>
      <c r="K905" s="27"/>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1887</v>
      </c>
      <c r="B906" s="2">
        <v>8</v>
      </c>
      <c r="C906" s="27">
        <v>3.108003108003108E-3</v>
      </c>
      <c r="D906" s="2">
        <v>8.4848484848484809</v>
      </c>
      <c r="E906" s="2">
        <v>14</v>
      </c>
      <c r="F906" s="27">
        <v>4.8060418812221079E-3</v>
      </c>
      <c r="G906" s="14">
        <v>13.9393939393939</v>
      </c>
      <c r="H906" s="2">
        <v>11</v>
      </c>
      <c r="I906" s="27">
        <v>3.875968992248062E-3</v>
      </c>
      <c r="J906" s="14">
        <v>11.515151515151516</v>
      </c>
      <c r="K906" s="27">
        <v>0.375</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1888</v>
      </c>
      <c r="B907" s="2">
        <v>9</v>
      </c>
      <c r="C907" s="27">
        <v>3.4965034965034965E-3</v>
      </c>
      <c r="D907" s="2">
        <v>8.4848484848484809</v>
      </c>
      <c r="E907" s="2">
        <v>38</v>
      </c>
      <c r="F907" s="27">
        <v>1.3044970820460007E-2</v>
      </c>
      <c r="G907" s="14">
        <v>28.484848484848399</v>
      </c>
      <c r="H907" s="2">
        <v>0</v>
      </c>
      <c r="I907" s="27">
        <v>0</v>
      </c>
      <c r="J907" s="14">
        <v>12.727272727272728</v>
      </c>
      <c r="K907" s="27">
        <v>-1</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1889</v>
      </c>
      <c r="B908" s="2">
        <v>18</v>
      </c>
      <c r="C908" s="27">
        <v>6.993006993006993E-3</v>
      </c>
      <c r="D908" s="2">
        <v>11.5151515151515</v>
      </c>
      <c r="E908" s="2">
        <v>22</v>
      </c>
      <c r="F908" s="27">
        <v>7.5523515276347411E-3</v>
      </c>
      <c r="G908" s="14">
        <v>15.757575757575699</v>
      </c>
      <c r="H908" s="2">
        <v>0</v>
      </c>
      <c r="I908" s="27">
        <v>0</v>
      </c>
      <c r="J908" s="14">
        <v>12.727272727272728</v>
      </c>
      <c r="K908" s="27">
        <v>-1</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1890</v>
      </c>
      <c r="B909" s="2">
        <v>43</v>
      </c>
      <c r="C909" s="27">
        <v>1.6705516705516704E-2</v>
      </c>
      <c r="D909" s="2">
        <v>23.030303030302999</v>
      </c>
      <c r="E909" s="2">
        <v>0</v>
      </c>
      <c r="F909" s="27">
        <v>0</v>
      </c>
      <c r="G909" s="14">
        <v>11.5151515151515</v>
      </c>
      <c r="H909" s="2">
        <v>0</v>
      </c>
      <c r="I909" s="27">
        <v>0</v>
      </c>
      <c r="J909" s="14">
        <v>12.727272727272728</v>
      </c>
      <c r="K909" s="27">
        <v>-1</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1891</v>
      </c>
      <c r="B910" s="2">
        <v>10</v>
      </c>
      <c r="C910" s="27">
        <v>3.885003885003885E-3</v>
      </c>
      <c r="D910" s="2">
        <v>12.1212121212121</v>
      </c>
      <c r="E910" s="2">
        <v>38</v>
      </c>
      <c r="F910" s="27">
        <v>1.3044970820460007E-2</v>
      </c>
      <c r="G910" s="14">
        <v>35.151515151515099</v>
      </c>
      <c r="H910" s="2">
        <v>21</v>
      </c>
      <c r="I910" s="27">
        <v>7.3995771670190271E-3</v>
      </c>
      <c r="J910" s="14">
        <v>20</v>
      </c>
      <c r="K910" s="27">
        <v>1.1000000000000001</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1892</v>
      </c>
      <c r="B911" s="2">
        <v>44</v>
      </c>
      <c r="C911" s="27">
        <v>1.7094017094017096E-2</v>
      </c>
      <c r="D911" s="2">
        <v>21.2121212121212</v>
      </c>
      <c r="E911" s="2">
        <v>30</v>
      </c>
      <c r="F911" s="27">
        <v>1.0298661174047374E-2</v>
      </c>
      <c r="G911" s="14">
        <v>16.969696969696901</v>
      </c>
      <c r="H911" s="2">
        <v>61</v>
      </c>
      <c r="I911" s="27">
        <v>2.1494009866102889E-2</v>
      </c>
      <c r="J911" s="14">
        <v>40.606060606060609</v>
      </c>
      <c r="K911" s="27">
        <v>0.38636363636363635</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1893</v>
      </c>
      <c r="B912" s="2">
        <v>8</v>
      </c>
      <c r="C912" s="27">
        <v>3.108003108003108E-3</v>
      </c>
      <c r="D912" s="2">
        <v>7.8787878787878798</v>
      </c>
      <c r="E912" s="2">
        <v>18</v>
      </c>
      <c r="F912" s="27">
        <v>6.1791967044284241E-3</v>
      </c>
      <c r="G912" s="14">
        <v>13.9393939393939</v>
      </c>
      <c r="H912" s="2">
        <v>8</v>
      </c>
      <c r="I912" s="27">
        <v>2.8188865398167725E-3</v>
      </c>
      <c r="J912" s="14">
        <v>8.4848484848484844</v>
      </c>
      <c r="K912" s="27">
        <v>0</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1894</v>
      </c>
      <c r="B913" s="2">
        <v>0</v>
      </c>
      <c r="C913" s="27">
        <v>0</v>
      </c>
      <c r="D913" s="2">
        <v>80</v>
      </c>
      <c r="E913" s="2">
        <v>8</v>
      </c>
      <c r="F913" s="27">
        <v>2.7463096464126332E-3</v>
      </c>
      <c r="G913" s="14">
        <v>7.8787878787878798</v>
      </c>
      <c r="H913" s="2">
        <v>30</v>
      </c>
      <c r="I913" s="27">
        <v>1.0570824524312896E-2</v>
      </c>
      <c r="J913" s="14">
        <v>23.030303030303031</v>
      </c>
      <c r="K913" s="27"/>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1895</v>
      </c>
      <c r="B914" s="2">
        <v>0</v>
      </c>
      <c r="C914" s="27">
        <v>0</v>
      </c>
      <c r="D914" s="2">
        <v>80</v>
      </c>
      <c r="E914" s="2">
        <v>0</v>
      </c>
      <c r="F914" s="27">
        <v>0</v>
      </c>
      <c r="G914" s="14">
        <v>11.5151515151515</v>
      </c>
      <c r="H914" s="2">
        <v>0</v>
      </c>
      <c r="I914" s="27">
        <v>0</v>
      </c>
      <c r="J914" s="14">
        <v>12.727272727272728</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1896</v>
      </c>
      <c r="B915" s="2">
        <v>0</v>
      </c>
      <c r="C915" s="27">
        <v>0</v>
      </c>
      <c r="D915" s="2">
        <v>80</v>
      </c>
      <c r="E915" s="2">
        <v>0</v>
      </c>
      <c r="F915" s="27">
        <v>0</v>
      </c>
      <c r="G915" s="14">
        <v>11.5151515151515</v>
      </c>
      <c r="H915" s="2">
        <v>0</v>
      </c>
      <c r="I915" s="27">
        <v>0</v>
      </c>
      <c r="J915" s="14">
        <v>12.727272727272728</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1897</v>
      </c>
      <c r="B916" s="2">
        <v>0</v>
      </c>
      <c r="C916" s="27">
        <v>0</v>
      </c>
      <c r="D916" s="2">
        <v>80</v>
      </c>
      <c r="E916" s="2">
        <v>0</v>
      </c>
      <c r="F916" s="27">
        <v>0</v>
      </c>
      <c r="G916" s="14">
        <v>11.5151515151515</v>
      </c>
      <c r="H916" s="2">
        <v>10</v>
      </c>
      <c r="I916" s="27">
        <v>3.5236081747709656E-3</v>
      </c>
      <c r="J916" s="14">
        <v>9.6969696969696972</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row>
    <row r="918" spans="1:31" x14ac:dyDescent="0.3">
      <c r="A918" s="201" t="s">
        <v>1901</v>
      </c>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row>
    <row r="919" spans="1:31" x14ac:dyDescent="0.3">
      <c r="B919" s="199" t="s">
        <v>1724</v>
      </c>
      <c r="C919" s="199"/>
      <c r="D919" s="199" t="s">
        <v>1725</v>
      </c>
      <c r="E919" s="199" t="s">
        <v>1724</v>
      </c>
      <c r="F919" s="199"/>
      <c r="G919" s="199" t="s">
        <v>1725</v>
      </c>
      <c r="H919" s="199" t="s">
        <v>1724</v>
      </c>
      <c r="I919" s="199"/>
      <c r="J919" s="199" t="s">
        <v>1725</v>
      </c>
      <c r="K919" t="s">
        <v>190</v>
      </c>
      <c r="L919" s="199" t="s">
        <v>1724</v>
      </c>
      <c r="M919" s="199"/>
      <c r="N919" s="199" t="s">
        <v>1725</v>
      </c>
      <c r="O919" s="199" t="s">
        <v>1724</v>
      </c>
      <c r="P919" s="199"/>
      <c r="Q919" s="199" t="s">
        <v>1725</v>
      </c>
      <c r="R919" s="199" t="s">
        <v>1724</v>
      </c>
      <c r="S919" s="199"/>
      <c r="T919" s="199" t="s">
        <v>1725</v>
      </c>
      <c r="U919" t="s">
        <v>190</v>
      </c>
      <c r="V919" s="199" t="s">
        <v>1724</v>
      </c>
      <c r="W919" s="199"/>
      <c r="X919" s="199" t="s">
        <v>1725</v>
      </c>
      <c r="Y919" s="199" t="s">
        <v>1724</v>
      </c>
      <c r="Z919" s="199"/>
      <c r="AA919" s="199" t="s">
        <v>1725</v>
      </c>
      <c r="AB919" s="199" t="s">
        <v>1724</v>
      </c>
      <c r="AC919" s="199"/>
      <c r="AD919" s="199" t="s">
        <v>1725</v>
      </c>
      <c r="AE919" t="s">
        <v>190</v>
      </c>
    </row>
    <row r="920" spans="1:31" x14ac:dyDescent="0.3">
      <c r="A920" t="s">
        <v>1498</v>
      </c>
      <c r="B920" s="14">
        <v>0.376</v>
      </c>
      <c r="C920" s="27" t="s">
        <v>190</v>
      </c>
      <c r="D920" s="14">
        <v>2.0242424242419999E-2</v>
      </c>
      <c r="E920" s="14">
        <v>0.39589999999999997</v>
      </c>
      <c r="F920" s="27" t="s">
        <v>190</v>
      </c>
      <c r="G920" s="14">
        <v>1.50303030303E-2</v>
      </c>
      <c r="H920" s="14">
        <v>0.38200000000000001</v>
      </c>
      <c r="I920" s="27" t="s">
        <v>190</v>
      </c>
      <c r="J920" s="14">
        <v>2.7030302199999998E-2</v>
      </c>
      <c r="K920" s="27">
        <v>1.5957446808510651E-2</v>
      </c>
      <c r="L920" s="14">
        <v>0.46</v>
      </c>
      <c r="M920" s="27" t="s">
        <v>190</v>
      </c>
      <c r="N920" s="14">
        <v>0</v>
      </c>
      <c r="O920" s="14">
        <v>0.47</v>
      </c>
      <c r="P920" s="27" t="s">
        <v>190</v>
      </c>
      <c r="Q920" s="14">
        <v>0</v>
      </c>
      <c r="R920" s="14">
        <v>0.48</v>
      </c>
      <c r="S920" s="27" t="s">
        <v>190</v>
      </c>
      <c r="T920" s="14">
        <v>0</v>
      </c>
      <c r="U920" s="27">
        <v>4.1000000000000002E-2</v>
      </c>
      <c r="V920" s="14">
        <v>0.47</v>
      </c>
      <c r="W920" s="27" t="s">
        <v>190</v>
      </c>
      <c r="X920" s="14">
        <v>0</v>
      </c>
      <c r="Y920" s="14">
        <v>0.49</v>
      </c>
      <c r="Z920" s="27" t="s">
        <v>190</v>
      </c>
      <c r="AA920" s="14">
        <v>0</v>
      </c>
      <c r="AB920" s="14">
        <v>0.49</v>
      </c>
      <c r="AC920" s="27" t="s">
        <v>190</v>
      </c>
      <c r="AD920" s="14">
        <v>0</v>
      </c>
      <c r="AE920" s="27">
        <v>3.9E-2</v>
      </c>
    </row>
    <row r="921" spans="1:31" x14ac:dyDescent="0.3">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c r="AC921" s="202"/>
      <c r="AD921" s="202"/>
      <c r="AE921" s="202"/>
    </row>
    <row r="922" spans="1:31" x14ac:dyDescent="0.3">
      <c r="A922" s="201" t="s">
        <v>1902</v>
      </c>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row>
    <row r="923" spans="1:31" x14ac:dyDescent="0.3">
      <c r="B923" s="199" t="s">
        <v>1724</v>
      </c>
      <c r="C923" s="199"/>
      <c r="D923" s="199" t="s">
        <v>1725</v>
      </c>
      <c r="E923" s="199" t="s">
        <v>1724</v>
      </c>
      <c r="F923" s="199"/>
      <c r="G923" s="199" t="s">
        <v>1725</v>
      </c>
      <c r="H923" s="199" t="s">
        <v>1724</v>
      </c>
      <c r="I923" s="199"/>
      <c r="J923" s="199" t="s">
        <v>1725</v>
      </c>
      <c r="K923" t="s">
        <v>190</v>
      </c>
      <c r="L923" s="199" t="s">
        <v>1724</v>
      </c>
      <c r="M923" s="199"/>
      <c r="N923" s="199" t="s">
        <v>1725</v>
      </c>
      <c r="O923" s="199" t="s">
        <v>1724</v>
      </c>
      <c r="P923" s="199"/>
      <c r="Q923" s="199" t="s">
        <v>1725</v>
      </c>
      <c r="R923" s="199" t="s">
        <v>1724</v>
      </c>
      <c r="S923" s="199"/>
      <c r="T923" s="199" t="s">
        <v>1725</v>
      </c>
      <c r="U923" t="s">
        <v>190</v>
      </c>
      <c r="V923" s="199" t="s">
        <v>1724</v>
      </c>
      <c r="W923" s="199"/>
      <c r="X923" s="199" t="s">
        <v>1725</v>
      </c>
      <c r="Y923" s="199" t="s">
        <v>1724</v>
      </c>
      <c r="Z923" s="199"/>
      <c r="AA923" s="199" t="s">
        <v>1725</v>
      </c>
      <c r="AB923" s="199" t="s">
        <v>1724</v>
      </c>
      <c r="AC923" s="199"/>
      <c r="AD923" s="199" t="s">
        <v>1725</v>
      </c>
      <c r="AE923" t="s">
        <v>190</v>
      </c>
    </row>
    <row r="924" spans="1:31" x14ac:dyDescent="0.3">
      <c r="A924" t="s">
        <v>192</v>
      </c>
      <c r="B924" s="2">
        <v>2796</v>
      </c>
      <c r="C924" s="27" t="s">
        <v>190</v>
      </c>
      <c r="D924" s="2">
        <v>147.87878787878699</v>
      </c>
      <c r="E924" s="2">
        <v>2951</v>
      </c>
      <c r="F924" s="27" t="s">
        <v>190</v>
      </c>
      <c r="G924" s="14">
        <v>92.121212121212096</v>
      </c>
      <c r="H924" s="2">
        <v>3005</v>
      </c>
      <c r="I924" s="27" t="s">
        <v>190</v>
      </c>
      <c r="J924" s="14">
        <v>120</v>
      </c>
      <c r="K924" s="27">
        <v>7.4749642346208872E-2</v>
      </c>
      <c r="L924" s="2">
        <v>310219</v>
      </c>
      <c r="M924" s="27" t="s">
        <v>190</v>
      </c>
      <c r="N924" s="2">
        <v>359</v>
      </c>
      <c r="O924" s="2">
        <v>321955</v>
      </c>
      <c r="P924" s="27" t="s">
        <v>190</v>
      </c>
      <c r="Q924" s="14">
        <v>224.24</v>
      </c>
      <c r="R924" s="2">
        <v>333357</v>
      </c>
      <c r="S924" s="27" t="s">
        <v>190</v>
      </c>
      <c r="T924" s="14">
        <v>198.79</v>
      </c>
      <c r="U924" s="27">
        <v>7.4999999999999997E-2</v>
      </c>
      <c r="V924" s="2">
        <v>13552624</v>
      </c>
      <c r="W924" s="27" t="s">
        <v>190</v>
      </c>
      <c r="X924" s="2">
        <v>692</v>
      </c>
      <c r="Y924" s="2">
        <v>13845790</v>
      </c>
      <c r="Z924" s="27" t="s">
        <v>190</v>
      </c>
      <c r="AA924" s="14">
        <v>652.12</v>
      </c>
      <c r="AB924" s="2">
        <v>14210945</v>
      </c>
      <c r="AC924" s="27" t="s">
        <v>190</v>
      </c>
      <c r="AD924" s="14">
        <v>811.52</v>
      </c>
      <c r="AE924" s="27">
        <v>4.9000000000000002E-2</v>
      </c>
    </row>
    <row r="925" spans="1:31" x14ac:dyDescent="0.3">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row>
    <row r="926" spans="1:31" x14ac:dyDescent="0.3">
      <c r="A926" s="201" t="s">
        <v>1903</v>
      </c>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row>
    <row r="927" spans="1:31" x14ac:dyDescent="0.3">
      <c r="B927" s="199" t="s">
        <v>1724</v>
      </c>
      <c r="C927" s="199"/>
      <c r="D927" s="199" t="s">
        <v>1725</v>
      </c>
      <c r="E927" s="199" t="s">
        <v>1724</v>
      </c>
      <c r="F927" s="199"/>
      <c r="G927" s="199" t="s">
        <v>1725</v>
      </c>
      <c r="H927" s="199" t="s">
        <v>1724</v>
      </c>
      <c r="I927" s="199"/>
      <c r="J927" s="199" t="s">
        <v>1725</v>
      </c>
      <c r="K927" t="s">
        <v>190</v>
      </c>
      <c r="L927" s="199" t="s">
        <v>1724</v>
      </c>
      <c r="M927" s="199"/>
      <c r="N927" s="199" t="s">
        <v>1725</v>
      </c>
      <c r="O927" s="199" t="s">
        <v>1724</v>
      </c>
      <c r="P927" s="199"/>
      <c r="Q927" s="199" t="s">
        <v>1725</v>
      </c>
      <c r="R927" s="199" t="s">
        <v>1724</v>
      </c>
      <c r="S927" s="199"/>
      <c r="T927" s="199" t="s">
        <v>1725</v>
      </c>
      <c r="U927" t="s">
        <v>190</v>
      </c>
      <c r="V927" s="199" t="s">
        <v>1724</v>
      </c>
      <c r="W927" s="199"/>
      <c r="X927" s="199" t="s">
        <v>1725</v>
      </c>
      <c r="Y927" s="199" t="s">
        <v>1724</v>
      </c>
      <c r="Z927" s="199"/>
      <c r="AA927" s="199" t="s">
        <v>1725</v>
      </c>
      <c r="AB927" s="199" t="s">
        <v>1724</v>
      </c>
      <c r="AC927" s="199"/>
      <c r="AD927" s="199" t="s">
        <v>1725</v>
      </c>
      <c r="AE927" t="s">
        <v>190</v>
      </c>
    </row>
    <row r="928" spans="1:31" x14ac:dyDescent="0.3">
      <c r="A928" t="s">
        <v>192</v>
      </c>
      <c r="B928" s="2">
        <v>2574</v>
      </c>
      <c r="C928" s="27" t="s">
        <v>190</v>
      </c>
      <c r="D928" s="2">
        <v>129.09090909090901</v>
      </c>
      <c r="E928" s="2">
        <v>2913</v>
      </c>
      <c r="F928" s="27" t="s">
        <v>190</v>
      </c>
      <c r="G928" s="14">
        <v>92.121212121212096</v>
      </c>
      <c r="H928" s="2">
        <v>2838</v>
      </c>
      <c r="I928" s="27" t="s">
        <v>190</v>
      </c>
      <c r="J928" s="14">
        <v>109.090912</v>
      </c>
      <c r="K928" s="27">
        <v>0.10256410256410256</v>
      </c>
      <c r="L928" s="2">
        <v>283836</v>
      </c>
      <c r="M928" s="27" t="s">
        <v>190</v>
      </c>
      <c r="N928" s="2">
        <v>853</v>
      </c>
      <c r="O928" s="2">
        <v>296305</v>
      </c>
      <c r="P928" s="27" t="s">
        <v>190</v>
      </c>
      <c r="Q928" s="14">
        <v>755.15</v>
      </c>
      <c r="R928" s="2">
        <v>310097</v>
      </c>
      <c r="S928" s="27" t="s">
        <v>190</v>
      </c>
      <c r="T928" s="14">
        <v>749.7</v>
      </c>
      <c r="U928" s="27">
        <v>9.2999999999999999E-2</v>
      </c>
      <c r="V928" s="2">
        <v>12392852</v>
      </c>
      <c r="W928" s="27" t="s">
        <v>190</v>
      </c>
      <c r="X928" s="2">
        <v>13533</v>
      </c>
      <c r="Y928" s="2">
        <v>12717801</v>
      </c>
      <c r="Z928" s="27" t="s">
        <v>190</v>
      </c>
      <c r="AA928" s="14">
        <v>11122.42</v>
      </c>
      <c r="AB928" s="2">
        <v>13103114</v>
      </c>
      <c r="AC928" s="27" t="s">
        <v>190</v>
      </c>
      <c r="AD928" s="14">
        <v>11237.58</v>
      </c>
      <c r="AE928" s="27">
        <v>5.7000000000000002E-2</v>
      </c>
    </row>
    <row r="929" spans="1:31" x14ac:dyDescent="0.3">
      <c r="A929" t="s">
        <v>1606</v>
      </c>
      <c r="B929" s="2">
        <v>1166</v>
      </c>
      <c r="C929" s="27">
        <v>0.45299145299145299</v>
      </c>
      <c r="D929" s="2">
        <v>96.363636363636402</v>
      </c>
      <c r="E929" s="2">
        <v>1083</v>
      </c>
      <c r="F929" s="27">
        <v>0.37178166838311022</v>
      </c>
      <c r="G929" s="14">
        <v>102.424242424242</v>
      </c>
      <c r="H929" s="2">
        <v>1347</v>
      </c>
      <c r="I929" s="27">
        <v>0.47463002114164904</v>
      </c>
      <c r="J929" s="14">
        <v>115.757576</v>
      </c>
      <c r="K929" s="27">
        <v>0.15523156089193826</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1609</v>
      </c>
      <c r="B930" s="2">
        <v>1408</v>
      </c>
      <c r="C930" s="27">
        <v>0.54700854700854706</v>
      </c>
      <c r="D930" s="2">
        <v>124.84848484848401</v>
      </c>
      <c r="E930" s="2">
        <v>1830</v>
      </c>
      <c r="F930" s="27">
        <v>0.62821833161688978</v>
      </c>
      <c r="G930" s="14">
        <v>89.696969696969703</v>
      </c>
      <c r="H930" s="2">
        <v>1491</v>
      </c>
      <c r="I930" s="27">
        <v>0.52536997885835091</v>
      </c>
      <c r="J930" s="14">
        <v>133.939392</v>
      </c>
      <c r="K930" s="27">
        <v>5.894886363636364E-2</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row>
    <row r="932" spans="1:31" x14ac:dyDescent="0.3">
      <c r="A932" s="201" t="s">
        <v>1904</v>
      </c>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row>
    <row r="933" spans="1:31" x14ac:dyDescent="0.3">
      <c r="B933" s="199" t="s">
        <v>1724</v>
      </c>
      <c r="C933" s="199"/>
      <c r="D933" s="199" t="s">
        <v>1725</v>
      </c>
      <c r="E933" s="199" t="s">
        <v>1724</v>
      </c>
      <c r="F933" s="199"/>
      <c r="G933" s="199" t="s">
        <v>1725</v>
      </c>
      <c r="H933" s="199" t="s">
        <v>1724</v>
      </c>
      <c r="I933" s="199"/>
      <c r="J933" s="199" t="s">
        <v>1725</v>
      </c>
      <c r="K933" t="s">
        <v>190</v>
      </c>
      <c r="L933" s="199" t="s">
        <v>1724</v>
      </c>
      <c r="M933" s="199"/>
      <c r="N933" s="199" t="s">
        <v>1725</v>
      </c>
      <c r="O933" s="199" t="s">
        <v>1724</v>
      </c>
      <c r="P933" s="199"/>
      <c r="Q933" s="199" t="s">
        <v>1725</v>
      </c>
      <c r="R933" s="199" t="s">
        <v>1724</v>
      </c>
      <c r="S933" s="199"/>
      <c r="T933" s="199" t="s">
        <v>1725</v>
      </c>
      <c r="U933" t="s">
        <v>190</v>
      </c>
      <c r="V933" s="199" t="s">
        <v>1724</v>
      </c>
      <c r="W933" s="199"/>
      <c r="X933" s="199" t="s">
        <v>1725</v>
      </c>
      <c r="Y933" s="199" t="s">
        <v>1724</v>
      </c>
      <c r="Z933" s="199"/>
      <c r="AA933" s="199" t="s">
        <v>1725</v>
      </c>
      <c r="AB933" s="199" t="s">
        <v>1724</v>
      </c>
      <c r="AC933" s="199"/>
      <c r="AD933" s="199" t="s">
        <v>1725</v>
      </c>
      <c r="AE933" t="s">
        <v>190</v>
      </c>
    </row>
    <row r="934" spans="1:31" x14ac:dyDescent="0.3">
      <c r="A934" t="s">
        <v>192</v>
      </c>
      <c r="B934" s="2">
        <v>2182</v>
      </c>
      <c r="C934" s="27" t="s">
        <v>190</v>
      </c>
      <c r="D934" s="2">
        <v>130.30303030303</v>
      </c>
      <c r="E934" s="2">
        <v>2432</v>
      </c>
      <c r="F934" s="27" t="s">
        <v>190</v>
      </c>
      <c r="G934" s="14">
        <v>113.939393939393</v>
      </c>
      <c r="H934" s="2">
        <v>1003</v>
      </c>
      <c r="I934" s="27" t="s">
        <v>190</v>
      </c>
      <c r="J934" s="14">
        <v>123.030304</v>
      </c>
      <c r="K934" s="27">
        <v>-0.54032997250229142</v>
      </c>
      <c r="L934" s="2">
        <v>191336</v>
      </c>
      <c r="M934" s="27" t="s">
        <v>190</v>
      </c>
      <c r="N934" s="2">
        <v>1040</v>
      </c>
      <c r="O934" s="2">
        <v>194938</v>
      </c>
      <c r="P934" s="27" t="s">
        <v>190</v>
      </c>
      <c r="Q934" s="14">
        <v>1036.3599999999999</v>
      </c>
      <c r="R934" s="2">
        <v>203208</v>
      </c>
      <c r="S934" s="27" t="s">
        <v>190</v>
      </c>
      <c r="T934" s="14">
        <v>1250.9100000000001</v>
      </c>
      <c r="U934" s="27">
        <v>6.2E-2</v>
      </c>
      <c r="V934" s="2">
        <v>8304365</v>
      </c>
      <c r="W934" s="27" t="s">
        <v>190</v>
      </c>
      <c r="X934" s="2">
        <v>10569</v>
      </c>
      <c r="Y934" s="2">
        <v>8526029</v>
      </c>
      <c r="Z934" s="27" t="s">
        <v>190</v>
      </c>
      <c r="AA934" s="14">
        <v>9565.4500000000007</v>
      </c>
      <c r="AB934" s="2">
        <v>8140180</v>
      </c>
      <c r="AC934" s="27" t="s">
        <v>190</v>
      </c>
      <c r="AD934" s="14">
        <v>10164.85</v>
      </c>
      <c r="AE934" s="27">
        <v>-0.02</v>
      </c>
    </row>
    <row r="935" spans="1:31" x14ac:dyDescent="0.3">
      <c r="A935" t="s">
        <v>1606</v>
      </c>
      <c r="B935" s="2">
        <v>925</v>
      </c>
      <c r="C935" s="27">
        <v>0.42392300641613201</v>
      </c>
      <c r="D935" s="2">
        <v>95.151515151515099</v>
      </c>
      <c r="E935" s="2">
        <v>969</v>
      </c>
      <c r="F935" s="27">
        <v>0.3984375</v>
      </c>
      <c r="G935" s="14">
        <v>100.60606060606</v>
      </c>
      <c r="H935" s="2">
        <v>548</v>
      </c>
      <c r="I935" s="27">
        <v>0.5463609172482552</v>
      </c>
      <c r="J935" s="14">
        <v>104.242424</v>
      </c>
      <c r="K935" s="27">
        <v>-0.40756756756756757</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1609</v>
      </c>
      <c r="B936" s="2">
        <v>1257</v>
      </c>
      <c r="C936" s="27">
        <v>0.57607699358386799</v>
      </c>
      <c r="D936" s="2">
        <v>126.06060606060601</v>
      </c>
      <c r="E936" s="2">
        <v>1463</v>
      </c>
      <c r="F936" s="27">
        <v>0.6015625</v>
      </c>
      <c r="G936" s="14">
        <v>91.515151515151501</v>
      </c>
      <c r="H936" s="2">
        <v>455</v>
      </c>
      <c r="I936" s="27">
        <v>0.45363908275174475</v>
      </c>
      <c r="J936" s="14">
        <v>86.666664100000006</v>
      </c>
      <c r="K936" s="27">
        <v>-0.63802704852824188</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row>
    <row r="938" spans="1:31" x14ac:dyDescent="0.3">
      <c r="A938" s="201" t="s">
        <v>1905</v>
      </c>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row>
    <row r="939" spans="1:31" x14ac:dyDescent="0.3">
      <c r="B939" s="199" t="s">
        <v>1724</v>
      </c>
      <c r="C939" s="199"/>
      <c r="D939" s="199" t="s">
        <v>1725</v>
      </c>
      <c r="E939" s="199" t="s">
        <v>1724</v>
      </c>
      <c r="F939" s="199"/>
      <c r="G939" s="199" t="s">
        <v>1725</v>
      </c>
      <c r="H939" s="199" t="s">
        <v>1724</v>
      </c>
      <c r="I939" s="199"/>
      <c r="J939" s="199" t="s">
        <v>1725</v>
      </c>
      <c r="K939" t="s">
        <v>190</v>
      </c>
      <c r="L939" s="199" t="s">
        <v>1724</v>
      </c>
      <c r="M939" s="199"/>
      <c r="N939" s="199" t="s">
        <v>1725</v>
      </c>
      <c r="O939" s="199" t="s">
        <v>1724</v>
      </c>
      <c r="P939" s="199"/>
      <c r="Q939" s="199" t="s">
        <v>1725</v>
      </c>
      <c r="R939" s="199" t="s">
        <v>1724</v>
      </c>
      <c r="S939" s="199"/>
      <c r="T939" s="199" t="s">
        <v>1725</v>
      </c>
      <c r="U939" t="s">
        <v>190</v>
      </c>
      <c r="V939" s="199" t="s">
        <v>1724</v>
      </c>
      <c r="W939" s="199"/>
      <c r="X939" s="199" t="s">
        <v>1725</v>
      </c>
      <c r="Y939" s="199" t="s">
        <v>1724</v>
      </c>
      <c r="Z939" s="199"/>
      <c r="AA939" s="199" t="s">
        <v>1725</v>
      </c>
      <c r="AB939" s="199" t="s">
        <v>1724</v>
      </c>
      <c r="AC939" s="199"/>
      <c r="AD939" s="199" t="s">
        <v>1725</v>
      </c>
      <c r="AE939" t="s">
        <v>190</v>
      </c>
    </row>
    <row r="940" spans="1:31" x14ac:dyDescent="0.3">
      <c r="A940" t="s">
        <v>192</v>
      </c>
      <c r="B940" s="2">
        <v>13</v>
      </c>
      <c r="C940" s="27" t="s">
        <v>190</v>
      </c>
      <c r="D940" s="2">
        <v>12.1212121212121</v>
      </c>
      <c r="E940" s="2">
        <v>57</v>
      </c>
      <c r="F940" s="27" t="s">
        <v>190</v>
      </c>
      <c r="G940" s="14">
        <v>30.909090909090899</v>
      </c>
      <c r="H940" s="2">
        <v>0</v>
      </c>
      <c r="I940" s="27" t="s">
        <v>190</v>
      </c>
      <c r="J940" s="14">
        <v>12.727273</v>
      </c>
      <c r="K940" s="27">
        <v>-1</v>
      </c>
      <c r="L940" s="2">
        <v>15547</v>
      </c>
      <c r="M940" s="27" t="s">
        <v>190</v>
      </c>
      <c r="N940" s="2">
        <v>324</v>
      </c>
      <c r="O940" s="2">
        <v>16719</v>
      </c>
      <c r="P940" s="27" t="s">
        <v>190</v>
      </c>
      <c r="Q940" s="14">
        <v>316.97000000000003</v>
      </c>
      <c r="R940" s="2">
        <v>15636</v>
      </c>
      <c r="S940" s="27" t="s">
        <v>190</v>
      </c>
      <c r="T940" s="14">
        <v>439.39</v>
      </c>
      <c r="U940" s="27">
        <v>6.0000000000000001E-3</v>
      </c>
      <c r="V940" s="2">
        <v>821463</v>
      </c>
      <c r="W940" s="27" t="s">
        <v>190</v>
      </c>
      <c r="X940" s="2">
        <v>2253</v>
      </c>
      <c r="Y940" s="2">
        <v>818591</v>
      </c>
      <c r="Z940" s="27" t="s">
        <v>190</v>
      </c>
      <c r="AA940" s="14">
        <v>2450.3000000000002</v>
      </c>
      <c r="AB940" s="2">
        <v>806733</v>
      </c>
      <c r="AC940" s="27" t="s">
        <v>190</v>
      </c>
      <c r="AD940" s="14">
        <v>3016.36</v>
      </c>
      <c r="AE940" s="27">
        <v>-1.7999999999999999E-2</v>
      </c>
    </row>
    <row r="941" spans="1:31" x14ac:dyDescent="0.3">
      <c r="A941" t="s">
        <v>1606</v>
      </c>
      <c r="B941" s="2">
        <v>0</v>
      </c>
      <c r="C941" s="27">
        <v>0</v>
      </c>
      <c r="D941" s="2">
        <v>80</v>
      </c>
      <c r="E941" s="2">
        <v>0</v>
      </c>
      <c r="F941" s="27">
        <v>0</v>
      </c>
      <c r="G941" s="14">
        <v>11.5151515151515</v>
      </c>
      <c r="H941" s="2">
        <v>0</v>
      </c>
      <c r="I941" s="27"/>
      <c r="J941" s="14">
        <v>12.727273</v>
      </c>
      <c r="K941" s="27"/>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1609</v>
      </c>
      <c r="B942" s="2">
        <v>13</v>
      </c>
      <c r="C942" s="27">
        <v>1</v>
      </c>
      <c r="D942" s="2">
        <v>12.1212121212121</v>
      </c>
      <c r="E942" s="2">
        <v>57</v>
      </c>
      <c r="F942" s="27">
        <v>1</v>
      </c>
      <c r="G942" s="14">
        <v>30.909090909090899</v>
      </c>
      <c r="H942" s="2">
        <v>0</v>
      </c>
      <c r="I942" s="27"/>
      <c r="J942" s="14">
        <v>12.727273</v>
      </c>
      <c r="K942" s="27">
        <v>-1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c r="AC943" s="202"/>
      <c r="AD943" s="202"/>
      <c r="AE943" s="202"/>
    </row>
    <row r="944" spans="1:31" x14ac:dyDescent="0.3">
      <c r="A944" s="201" t="s">
        <v>1906</v>
      </c>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row>
    <row r="945" spans="1:31" x14ac:dyDescent="0.3">
      <c r="B945" s="199" t="s">
        <v>1724</v>
      </c>
      <c r="C945" s="199"/>
      <c r="D945" s="199" t="s">
        <v>1725</v>
      </c>
      <c r="E945" s="199" t="s">
        <v>1724</v>
      </c>
      <c r="F945" s="199"/>
      <c r="G945" s="199" t="s">
        <v>1725</v>
      </c>
      <c r="H945" s="199" t="s">
        <v>1724</v>
      </c>
      <c r="I945" s="199"/>
      <c r="J945" s="199" t="s">
        <v>1725</v>
      </c>
      <c r="K945" t="s">
        <v>190</v>
      </c>
      <c r="L945" s="199" t="s">
        <v>1724</v>
      </c>
      <c r="M945" s="199"/>
      <c r="N945" s="199" t="s">
        <v>1725</v>
      </c>
      <c r="O945" s="199" t="s">
        <v>1724</v>
      </c>
      <c r="P945" s="199"/>
      <c r="Q945" s="199" t="s">
        <v>1725</v>
      </c>
      <c r="R945" s="199" t="s">
        <v>1724</v>
      </c>
      <c r="S945" s="199"/>
      <c r="T945" s="199" t="s">
        <v>1725</v>
      </c>
      <c r="U945" t="s">
        <v>190</v>
      </c>
      <c r="V945" s="199" t="s">
        <v>1724</v>
      </c>
      <c r="W945" s="199"/>
      <c r="X945" s="199" t="s">
        <v>1725</v>
      </c>
      <c r="Y945" s="199" t="s">
        <v>1724</v>
      </c>
      <c r="Z945" s="199"/>
      <c r="AA945" s="199" t="s">
        <v>1725</v>
      </c>
      <c r="AB945" s="199" t="s">
        <v>1724</v>
      </c>
      <c r="AC945" s="199"/>
      <c r="AD945" s="199" t="s">
        <v>1725</v>
      </c>
      <c r="AE945" t="s">
        <v>190</v>
      </c>
    </row>
    <row r="946" spans="1:31" x14ac:dyDescent="0.3">
      <c r="A946" t="s">
        <v>192</v>
      </c>
      <c r="B946" s="2">
        <v>77</v>
      </c>
      <c r="C946" s="27" t="s">
        <v>190</v>
      </c>
      <c r="D946" s="2">
        <v>30.909090909090899</v>
      </c>
      <c r="E946" s="2">
        <v>0</v>
      </c>
      <c r="F946" s="27" t="s">
        <v>190</v>
      </c>
      <c r="G946" s="14">
        <v>11.5151515151515</v>
      </c>
      <c r="H946" s="2">
        <v>0</v>
      </c>
      <c r="I946" s="27" t="s">
        <v>190</v>
      </c>
      <c r="J946" s="14">
        <v>12.727273</v>
      </c>
      <c r="K946" s="27">
        <v>-1</v>
      </c>
      <c r="L946" s="2">
        <v>2784</v>
      </c>
      <c r="M946" s="27" t="s">
        <v>190</v>
      </c>
      <c r="N946" s="2">
        <v>200</v>
      </c>
      <c r="O946" s="2">
        <v>3098</v>
      </c>
      <c r="P946" s="27" t="s">
        <v>190</v>
      </c>
      <c r="Q946" s="14">
        <v>224.24</v>
      </c>
      <c r="R946" s="2">
        <v>3393</v>
      </c>
      <c r="S946" s="27" t="s">
        <v>190</v>
      </c>
      <c r="T946" s="14">
        <v>233.94</v>
      </c>
      <c r="U946" s="27">
        <v>0.219</v>
      </c>
      <c r="V946" s="2">
        <v>95144</v>
      </c>
      <c r="W946" s="27" t="s">
        <v>190</v>
      </c>
      <c r="X946" s="2">
        <v>1279</v>
      </c>
      <c r="Y946" s="2">
        <v>91680</v>
      </c>
      <c r="Z946" s="27" t="s">
        <v>190</v>
      </c>
      <c r="AA946" s="14">
        <v>1234.55</v>
      </c>
      <c r="AB946" s="2">
        <v>97757</v>
      </c>
      <c r="AC946" s="27" t="s">
        <v>190</v>
      </c>
      <c r="AD946" s="14">
        <v>1241.21</v>
      </c>
      <c r="AE946" s="27">
        <v>2.7E-2</v>
      </c>
    </row>
    <row r="947" spans="1:31" x14ac:dyDescent="0.3">
      <c r="A947" t="s">
        <v>1606</v>
      </c>
      <c r="B947" s="2">
        <v>66</v>
      </c>
      <c r="C947" s="27">
        <v>0.8571428571428571</v>
      </c>
      <c r="D947" s="2">
        <v>26.6666666666666</v>
      </c>
      <c r="E947" s="2">
        <v>0</v>
      </c>
      <c r="F947" s="27"/>
      <c r="G947" s="14">
        <v>11.5151515151515</v>
      </c>
      <c r="H947" s="2">
        <v>0</v>
      </c>
      <c r="I947" s="27"/>
      <c r="J947" s="14">
        <v>12.727273</v>
      </c>
      <c r="K947" s="27">
        <v>-1</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1609</v>
      </c>
      <c r="B948" s="2">
        <v>11</v>
      </c>
      <c r="C948" s="27">
        <v>0.14285714285714285</v>
      </c>
      <c r="D948" s="2">
        <v>10.909090909090899</v>
      </c>
      <c r="E948" s="2">
        <v>0</v>
      </c>
      <c r="F948" s="27"/>
      <c r="G948" s="14">
        <v>11.5151515151515</v>
      </c>
      <c r="H948" s="2">
        <v>0</v>
      </c>
      <c r="I948" s="27"/>
      <c r="J948" s="14">
        <v>12.727273</v>
      </c>
      <c r="K948" s="27">
        <v>-1</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row>
    <row r="950" spans="1:31" x14ac:dyDescent="0.3">
      <c r="A950" s="201" t="s">
        <v>1907</v>
      </c>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row>
    <row r="951" spans="1:31" x14ac:dyDescent="0.3">
      <c r="B951" s="199" t="s">
        <v>1724</v>
      </c>
      <c r="C951" s="199"/>
      <c r="D951" s="199" t="s">
        <v>1725</v>
      </c>
      <c r="E951" s="199" t="s">
        <v>1724</v>
      </c>
      <c r="F951" s="199"/>
      <c r="G951" s="199" t="s">
        <v>1725</v>
      </c>
      <c r="H951" s="199" t="s">
        <v>1724</v>
      </c>
      <c r="I951" s="199"/>
      <c r="J951" s="199" t="s">
        <v>1725</v>
      </c>
      <c r="K951" t="s">
        <v>190</v>
      </c>
      <c r="L951" s="199" t="s">
        <v>1724</v>
      </c>
      <c r="M951" s="199"/>
      <c r="N951" s="199" t="s">
        <v>1725</v>
      </c>
      <c r="O951" s="199" t="s">
        <v>1724</v>
      </c>
      <c r="P951" s="199"/>
      <c r="Q951" s="199" t="s">
        <v>1725</v>
      </c>
      <c r="R951" s="199" t="s">
        <v>1724</v>
      </c>
      <c r="S951" s="199"/>
      <c r="T951" s="199" t="s">
        <v>1725</v>
      </c>
      <c r="U951" t="s">
        <v>190</v>
      </c>
      <c r="V951" s="199" t="s">
        <v>1724</v>
      </c>
      <c r="W951" s="199"/>
      <c r="X951" s="199" t="s">
        <v>1725</v>
      </c>
      <c r="Y951" s="199" t="s">
        <v>1724</v>
      </c>
      <c r="Z951" s="199"/>
      <c r="AA951" s="199" t="s">
        <v>1725</v>
      </c>
      <c r="AB951" s="199" t="s">
        <v>1724</v>
      </c>
      <c r="AC951" s="199"/>
      <c r="AD951" s="199" t="s">
        <v>1725</v>
      </c>
      <c r="AE951" t="s">
        <v>190</v>
      </c>
    </row>
    <row r="952" spans="1:31" x14ac:dyDescent="0.3">
      <c r="A952" t="s">
        <v>192</v>
      </c>
      <c r="B952" s="2">
        <v>39</v>
      </c>
      <c r="C952" s="27" t="s">
        <v>190</v>
      </c>
      <c r="D952" s="2">
        <v>25.4545454545454</v>
      </c>
      <c r="E952" s="2">
        <v>0</v>
      </c>
      <c r="F952" s="27" t="s">
        <v>190</v>
      </c>
      <c r="G952" s="14">
        <v>11.5151515151515</v>
      </c>
      <c r="H952" s="2">
        <v>0</v>
      </c>
      <c r="I952" s="27" t="s">
        <v>190</v>
      </c>
      <c r="J952" s="14">
        <v>12.727273</v>
      </c>
      <c r="K952" s="27">
        <v>-1</v>
      </c>
      <c r="L952" s="2">
        <v>21996</v>
      </c>
      <c r="M952" s="27" t="s">
        <v>190</v>
      </c>
      <c r="N952" s="2">
        <v>374</v>
      </c>
      <c r="O952" s="2">
        <v>23218</v>
      </c>
      <c r="P952" s="27" t="s">
        <v>190</v>
      </c>
      <c r="Q952" s="14">
        <v>403.64</v>
      </c>
      <c r="R952" s="2">
        <v>27749</v>
      </c>
      <c r="S952" s="27" t="s">
        <v>190</v>
      </c>
      <c r="T952" s="14">
        <v>427.27</v>
      </c>
      <c r="U952" s="27">
        <v>0.26200000000000001</v>
      </c>
      <c r="V952" s="2">
        <v>1491808</v>
      </c>
      <c r="W952" s="27" t="s">
        <v>190</v>
      </c>
      <c r="X952" s="2">
        <v>3648</v>
      </c>
      <c r="Y952" s="2">
        <v>1645396</v>
      </c>
      <c r="Z952" s="27" t="s">
        <v>190</v>
      </c>
      <c r="AA952" s="14">
        <v>3444.85</v>
      </c>
      <c r="AB952" s="2">
        <v>1860890</v>
      </c>
      <c r="AC952" s="27" t="s">
        <v>190</v>
      </c>
      <c r="AD952" s="14">
        <v>4147.2700000000004</v>
      </c>
      <c r="AE952" s="27">
        <v>0.247</v>
      </c>
    </row>
    <row r="953" spans="1:31" x14ac:dyDescent="0.3">
      <c r="A953" t="s">
        <v>1606</v>
      </c>
      <c r="B953" s="2">
        <v>39</v>
      </c>
      <c r="C953" s="27">
        <v>1</v>
      </c>
      <c r="D953" s="2">
        <v>25.4545454545454</v>
      </c>
      <c r="E953" s="2">
        <v>0</v>
      </c>
      <c r="F953" s="27"/>
      <c r="G953" s="14">
        <v>11.5151515151515</v>
      </c>
      <c r="H953" s="2">
        <v>0</v>
      </c>
      <c r="I953" s="27"/>
      <c r="J953" s="14">
        <v>12.727273</v>
      </c>
      <c r="K953" s="27">
        <v>-1</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1609</v>
      </c>
      <c r="B954" s="2">
        <v>0</v>
      </c>
      <c r="C954" s="27">
        <v>0</v>
      </c>
      <c r="D954" s="2">
        <v>80</v>
      </c>
      <c r="E954" s="2">
        <v>0</v>
      </c>
      <c r="F954" s="27"/>
      <c r="G954" s="14">
        <v>11.5151515151515</v>
      </c>
      <c r="H954" s="2">
        <v>0</v>
      </c>
      <c r="I954" s="27"/>
      <c r="J954" s="14">
        <v>12.727273</v>
      </c>
      <c r="K954" s="27"/>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c r="AC955" s="202"/>
      <c r="AD955" s="202"/>
      <c r="AE955" s="202"/>
    </row>
    <row r="956" spans="1:31" x14ac:dyDescent="0.3">
      <c r="A956" s="201" t="s">
        <v>1908</v>
      </c>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row>
    <row r="957" spans="1:31" x14ac:dyDescent="0.3">
      <c r="B957" s="199" t="s">
        <v>1724</v>
      </c>
      <c r="C957" s="199"/>
      <c r="D957" s="199" t="s">
        <v>1725</v>
      </c>
      <c r="E957" s="199" t="s">
        <v>1724</v>
      </c>
      <c r="F957" s="199"/>
      <c r="G957" s="199" t="s">
        <v>1725</v>
      </c>
      <c r="H957" s="199" t="s">
        <v>1724</v>
      </c>
      <c r="I957" s="199"/>
      <c r="J957" s="199" t="s">
        <v>1725</v>
      </c>
      <c r="K957" t="s">
        <v>190</v>
      </c>
      <c r="L957" s="199" t="s">
        <v>1724</v>
      </c>
      <c r="M957" s="199"/>
      <c r="N957" s="199" t="s">
        <v>1725</v>
      </c>
      <c r="O957" s="199" t="s">
        <v>1724</v>
      </c>
      <c r="P957" s="199"/>
      <c r="Q957" s="199" t="s">
        <v>1725</v>
      </c>
      <c r="R957" s="199" t="s">
        <v>1724</v>
      </c>
      <c r="S957" s="199"/>
      <c r="T957" s="199" t="s">
        <v>1725</v>
      </c>
      <c r="U957" t="s">
        <v>190</v>
      </c>
      <c r="V957" s="199" t="s">
        <v>1724</v>
      </c>
      <c r="W957" s="199"/>
      <c r="X957" s="199" t="s">
        <v>1725</v>
      </c>
      <c r="Y957" s="199" t="s">
        <v>1724</v>
      </c>
      <c r="Z957" s="199"/>
      <c r="AA957" s="199" t="s">
        <v>1725</v>
      </c>
      <c r="AB957" s="199" t="s">
        <v>1724</v>
      </c>
      <c r="AC957" s="199"/>
      <c r="AD957" s="199" t="s">
        <v>1725</v>
      </c>
      <c r="AE957" t="s">
        <v>190</v>
      </c>
    </row>
    <row r="958" spans="1:31" x14ac:dyDescent="0.3">
      <c r="A958" t="s">
        <v>192</v>
      </c>
      <c r="B958" s="2">
        <v>18</v>
      </c>
      <c r="C958" s="27" t="s">
        <v>190</v>
      </c>
      <c r="D958" s="2">
        <v>17.5757575757575</v>
      </c>
      <c r="E958" s="2">
        <v>0</v>
      </c>
      <c r="F958" s="27" t="s">
        <v>190</v>
      </c>
      <c r="G958" s="14">
        <v>11.5151515151515</v>
      </c>
      <c r="H958" s="2">
        <v>0</v>
      </c>
      <c r="I958" s="27" t="s">
        <v>190</v>
      </c>
      <c r="J958" s="14">
        <v>12.727273</v>
      </c>
      <c r="K958" s="27">
        <v>-1</v>
      </c>
      <c r="L958" s="2">
        <v>415</v>
      </c>
      <c r="M958" s="27" t="s">
        <v>190</v>
      </c>
      <c r="N958" s="2">
        <v>59</v>
      </c>
      <c r="O958" s="2">
        <v>378</v>
      </c>
      <c r="P958" s="27" t="s">
        <v>190</v>
      </c>
      <c r="Q958" s="14">
        <v>64.849999999999994</v>
      </c>
      <c r="R958" s="2">
        <v>512</v>
      </c>
      <c r="S958" s="27" t="s">
        <v>190</v>
      </c>
      <c r="T958" s="14">
        <v>98.79</v>
      </c>
      <c r="U958" s="27">
        <v>0.23400000000000001</v>
      </c>
      <c r="V958" s="2">
        <v>38176</v>
      </c>
      <c r="W958" s="27" t="s">
        <v>190</v>
      </c>
      <c r="X958" s="2">
        <v>591</v>
      </c>
      <c r="Y958" s="2">
        <v>40280</v>
      </c>
      <c r="Z958" s="27" t="s">
        <v>190</v>
      </c>
      <c r="AA958" s="14">
        <v>703.64</v>
      </c>
      <c r="AB958" s="2">
        <v>40036</v>
      </c>
      <c r="AC958" s="27" t="s">
        <v>190</v>
      </c>
      <c r="AD958" s="14">
        <v>772.73</v>
      </c>
      <c r="AE958" s="27">
        <v>4.9000000000000002E-2</v>
      </c>
    </row>
    <row r="959" spans="1:31" x14ac:dyDescent="0.3">
      <c r="A959" t="s">
        <v>1606</v>
      </c>
      <c r="B959" s="2">
        <v>0</v>
      </c>
      <c r="C959" s="27">
        <v>0</v>
      </c>
      <c r="D959" s="2">
        <v>80</v>
      </c>
      <c r="E959" s="2">
        <v>0</v>
      </c>
      <c r="F959" s="27"/>
      <c r="G959" s="14">
        <v>11.5151515151515</v>
      </c>
      <c r="H959" s="2">
        <v>0</v>
      </c>
      <c r="I959" s="27"/>
      <c r="J959" s="14">
        <v>12.727273</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1609</v>
      </c>
      <c r="B960" s="2">
        <v>18</v>
      </c>
      <c r="C960" s="27">
        <v>1</v>
      </c>
      <c r="D960" s="2">
        <v>17.5757575757575</v>
      </c>
      <c r="E960" s="2">
        <v>0</v>
      </c>
      <c r="F960" s="27"/>
      <c r="G960" s="14">
        <v>11.5151515151515</v>
      </c>
      <c r="H960" s="2">
        <v>0</v>
      </c>
      <c r="I960" s="27"/>
      <c r="J960" s="14">
        <v>12.727273</v>
      </c>
      <c r="K960" s="27">
        <v>-1</v>
      </c>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row>
    <row r="962" spans="1:31" x14ac:dyDescent="0.3">
      <c r="A962" s="201" t="s">
        <v>1909</v>
      </c>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row>
    <row r="963" spans="1:31" x14ac:dyDescent="0.3">
      <c r="B963" s="199" t="s">
        <v>1724</v>
      </c>
      <c r="C963" s="199"/>
      <c r="D963" s="199" t="s">
        <v>1725</v>
      </c>
      <c r="E963" s="199" t="s">
        <v>1724</v>
      </c>
      <c r="F963" s="199"/>
      <c r="G963" s="199" t="s">
        <v>1725</v>
      </c>
      <c r="H963" s="199" t="s">
        <v>1724</v>
      </c>
      <c r="I963" s="199"/>
      <c r="J963" s="199" t="s">
        <v>1725</v>
      </c>
      <c r="K963" t="s">
        <v>190</v>
      </c>
      <c r="L963" s="199" t="s">
        <v>1724</v>
      </c>
      <c r="M963" s="199"/>
      <c r="N963" s="199" t="s">
        <v>1725</v>
      </c>
      <c r="O963" s="199" t="s">
        <v>1724</v>
      </c>
      <c r="P963" s="199"/>
      <c r="Q963" s="199" t="s">
        <v>1725</v>
      </c>
      <c r="R963" s="199" t="s">
        <v>1724</v>
      </c>
      <c r="S963" s="199"/>
      <c r="T963" s="199" t="s">
        <v>1725</v>
      </c>
      <c r="U963" t="s">
        <v>190</v>
      </c>
      <c r="V963" s="199" t="s">
        <v>1724</v>
      </c>
      <c r="W963" s="199"/>
      <c r="X963" s="199" t="s">
        <v>1725</v>
      </c>
      <c r="Y963" s="199" t="s">
        <v>1724</v>
      </c>
      <c r="Z963" s="199"/>
      <c r="AA963" s="199" t="s">
        <v>1725</v>
      </c>
      <c r="AB963" s="199" t="s">
        <v>1724</v>
      </c>
      <c r="AC963" s="199"/>
      <c r="AD963" s="199" t="s">
        <v>1725</v>
      </c>
      <c r="AE963" t="s">
        <v>190</v>
      </c>
    </row>
    <row r="964" spans="1:31" x14ac:dyDescent="0.3">
      <c r="A964" t="s">
        <v>192</v>
      </c>
      <c r="B964" s="2">
        <v>236</v>
      </c>
      <c r="C964" s="27" t="s">
        <v>190</v>
      </c>
      <c r="D964" s="2">
        <v>48.484848484848399</v>
      </c>
      <c r="E964" s="2">
        <v>357</v>
      </c>
      <c r="F964" s="27" t="s">
        <v>190</v>
      </c>
      <c r="G964" s="14">
        <v>59.393939393939398</v>
      </c>
      <c r="H964" s="2">
        <v>1793</v>
      </c>
      <c r="I964" s="27" t="s">
        <v>190</v>
      </c>
      <c r="J964" s="14">
        <v>135.15152</v>
      </c>
      <c r="K964" s="27">
        <v>6.5974576271186445</v>
      </c>
      <c r="L964" s="2">
        <v>44656</v>
      </c>
      <c r="M964" s="27" t="s">
        <v>190</v>
      </c>
      <c r="N964" s="2">
        <v>736</v>
      </c>
      <c r="O964" s="2">
        <v>49574</v>
      </c>
      <c r="P964" s="27" t="s">
        <v>190</v>
      </c>
      <c r="Q964" s="14">
        <v>784.85</v>
      </c>
      <c r="R964" s="2">
        <v>38719</v>
      </c>
      <c r="S964" s="27" t="s">
        <v>190</v>
      </c>
      <c r="T964" s="14">
        <v>878.18</v>
      </c>
      <c r="U964" s="27">
        <v>-0.13300000000000001</v>
      </c>
      <c r="V964" s="2">
        <v>1347371</v>
      </c>
      <c r="W964" s="27" t="s">
        <v>190</v>
      </c>
      <c r="X964" s="2">
        <v>4146</v>
      </c>
      <c r="Y964" s="2">
        <v>1208919</v>
      </c>
      <c r="Z964" s="27" t="s">
        <v>190</v>
      </c>
      <c r="AA964" s="14">
        <v>4764.8500000000004</v>
      </c>
      <c r="AB964" s="2">
        <v>1397210</v>
      </c>
      <c r="AC964" s="27" t="s">
        <v>190</v>
      </c>
      <c r="AD964" s="14">
        <v>5035.76</v>
      </c>
      <c r="AE964" s="27">
        <v>3.6999999999999998E-2</v>
      </c>
    </row>
    <row r="965" spans="1:31" x14ac:dyDescent="0.3">
      <c r="A965" t="s">
        <v>1606</v>
      </c>
      <c r="B965" s="2">
        <v>127</v>
      </c>
      <c r="C965" s="27">
        <v>0.53813559322033899</v>
      </c>
      <c r="D965" s="2">
        <v>34.545454545454497</v>
      </c>
      <c r="E965" s="2">
        <v>107</v>
      </c>
      <c r="F965" s="27">
        <v>0.29971988795518206</v>
      </c>
      <c r="G965" s="14">
        <v>30.909090909090899</v>
      </c>
      <c r="H965" s="2">
        <v>757</v>
      </c>
      <c r="I965" s="27">
        <v>0.42219743446737312</v>
      </c>
      <c r="J965" s="14">
        <v>116.36364</v>
      </c>
      <c r="K965" s="27">
        <v>4.9606299212598426</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1609</v>
      </c>
      <c r="B966" s="2">
        <v>109</v>
      </c>
      <c r="C966" s="27">
        <v>0.46186440677966101</v>
      </c>
      <c r="D966" s="2">
        <v>34.545454545454497</v>
      </c>
      <c r="E966" s="2">
        <v>250</v>
      </c>
      <c r="F966" s="27">
        <v>0.70028011204481788</v>
      </c>
      <c r="G966" s="14">
        <v>53.939393939393902</v>
      </c>
      <c r="H966" s="2">
        <v>1036</v>
      </c>
      <c r="I966" s="27">
        <v>0.57780256553262688</v>
      </c>
      <c r="J966" s="14">
        <v>115.757576</v>
      </c>
      <c r="K966" s="27">
        <v>8.5045871559633035</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c r="AC967" s="202"/>
      <c r="AD967" s="202"/>
      <c r="AE967" s="202"/>
    </row>
    <row r="968" spans="1:31" x14ac:dyDescent="0.3">
      <c r="A968" s="201" t="s">
        <v>1910</v>
      </c>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row>
    <row r="969" spans="1:31" x14ac:dyDescent="0.3">
      <c r="B969" s="199" t="s">
        <v>1724</v>
      </c>
      <c r="C969" s="199"/>
      <c r="D969" s="199" t="s">
        <v>1725</v>
      </c>
      <c r="E969" s="199" t="s">
        <v>1724</v>
      </c>
      <c r="F969" s="199"/>
      <c r="G969" s="199" t="s">
        <v>1725</v>
      </c>
      <c r="H969" s="199" t="s">
        <v>1724</v>
      </c>
      <c r="I969" s="199"/>
      <c r="J969" s="199" t="s">
        <v>1725</v>
      </c>
      <c r="K969" t="s">
        <v>190</v>
      </c>
      <c r="L969" s="199" t="s">
        <v>1724</v>
      </c>
      <c r="M969" s="199"/>
      <c r="N969" s="199" t="s">
        <v>1725</v>
      </c>
      <c r="O969" s="199" t="s">
        <v>1724</v>
      </c>
      <c r="P969" s="199"/>
      <c r="Q969" s="199" t="s">
        <v>1725</v>
      </c>
      <c r="R969" s="199" t="s">
        <v>1724</v>
      </c>
      <c r="S969" s="199"/>
      <c r="T969" s="199" t="s">
        <v>1725</v>
      </c>
      <c r="U969" t="s">
        <v>190</v>
      </c>
      <c r="V969" s="199" t="s">
        <v>1724</v>
      </c>
      <c r="W969" s="199"/>
      <c r="X969" s="199" t="s">
        <v>1725</v>
      </c>
      <c r="Y969" s="199" t="s">
        <v>1724</v>
      </c>
      <c r="Z969" s="199"/>
      <c r="AA969" s="199" t="s">
        <v>1725</v>
      </c>
      <c r="AB969" s="199" t="s">
        <v>1724</v>
      </c>
      <c r="AC969" s="199"/>
      <c r="AD969" s="199" t="s">
        <v>1725</v>
      </c>
      <c r="AE969" t="s">
        <v>190</v>
      </c>
    </row>
    <row r="970" spans="1:31" x14ac:dyDescent="0.3">
      <c r="A970" t="s">
        <v>192</v>
      </c>
      <c r="B970" s="2">
        <v>9</v>
      </c>
      <c r="C970" s="27" t="s">
        <v>190</v>
      </c>
      <c r="D970" s="2">
        <v>8.4848484848484809</v>
      </c>
      <c r="E970" s="2">
        <v>67</v>
      </c>
      <c r="F970" s="27" t="s">
        <v>190</v>
      </c>
      <c r="G970" s="14">
        <v>25.4545454545454</v>
      </c>
      <c r="H970" s="2">
        <v>42</v>
      </c>
      <c r="I970" s="27" t="s">
        <v>190</v>
      </c>
      <c r="J970" s="14">
        <v>22.424242</v>
      </c>
      <c r="K970" s="27">
        <v>3.6666666666666665</v>
      </c>
      <c r="L970" s="2">
        <v>7102</v>
      </c>
      <c r="M970" s="27" t="s">
        <v>190</v>
      </c>
      <c r="N970" s="2">
        <v>344</v>
      </c>
      <c r="O970" s="2">
        <v>8380</v>
      </c>
      <c r="P970" s="27" t="s">
        <v>190</v>
      </c>
      <c r="Q970" s="14">
        <v>349.7</v>
      </c>
      <c r="R970" s="2">
        <v>20880</v>
      </c>
      <c r="S970" s="27" t="s">
        <v>190</v>
      </c>
      <c r="T970" s="14">
        <v>827.27</v>
      </c>
      <c r="U970" s="27">
        <v>1.94</v>
      </c>
      <c r="V970" s="2">
        <v>294525</v>
      </c>
      <c r="W970" s="27" t="s">
        <v>190</v>
      </c>
      <c r="X970" s="2">
        <v>3248</v>
      </c>
      <c r="Y970" s="2">
        <v>386906</v>
      </c>
      <c r="Z970" s="27" t="s">
        <v>190</v>
      </c>
      <c r="AA970" s="14">
        <v>2990.3</v>
      </c>
      <c r="AB970" s="2">
        <v>760308</v>
      </c>
      <c r="AC970" s="27" t="s">
        <v>190</v>
      </c>
      <c r="AD970" s="14">
        <v>5283.64</v>
      </c>
      <c r="AE970" s="27">
        <v>1.581</v>
      </c>
    </row>
    <row r="971" spans="1:31" x14ac:dyDescent="0.3">
      <c r="A971" t="s">
        <v>1606</v>
      </c>
      <c r="B971" s="2">
        <v>9</v>
      </c>
      <c r="C971" s="27">
        <v>1</v>
      </c>
      <c r="D971" s="2">
        <v>8.4848484848484809</v>
      </c>
      <c r="E971" s="2">
        <v>7</v>
      </c>
      <c r="F971" s="27">
        <v>0.1044776119402985</v>
      </c>
      <c r="G971" s="14">
        <v>6.6666666666666599</v>
      </c>
      <c r="H971" s="2">
        <v>42</v>
      </c>
      <c r="I971" s="27">
        <v>1</v>
      </c>
      <c r="J971" s="14">
        <v>22.424242</v>
      </c>
      <c r="K971" s="27">
        <v>3.6666666666666665</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1609</v>
      </c>
      <c r="B972" s="2">
        <v>0</v>
      </c>
      <c r="C972" s="27">
        <v>0</v>
      </c>
      <c r="D972" s="2">
        <v>80</v>
      </c>
      <c r="E972" s="2">
        <v>60</v>
      </c>
      <c r="F972" s="27">
        <v>0.89552238805970152</v>
      </c>
      <c r="G972" s="14">
        <v>25.4545454545454</v>
      </c>
      <c r="H972" s="2">
        <v>0</v>
      </c>
      <c r="I972" s="27">
        <v>0</v>
      </c>
      <c r="J972" s="14">
        <v>12.727273</v>
      </c>
      <c r="K972" s="27"/>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c r="AC973" s="202"/>
      <c r="AD973" s="202"/>
      <c r="AE973" s="202"/>
    </row>
    <row r="974" spans="1:31" x14ac:dyDescent="0.3">
      <c r="A974" s="201" t="s">
        <v>1911</v>
      </c>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row>
    <row r="975" spans="1:31" x14ac:dyDescent="0.3">
      <c r="B975" s="199" t="s">
        <v>1724</v>
      </c>
      <c r="C975" s="199"/>
      <c r="D975" s="199" t="s">
        <v>1725</v>
      </c>
      <c r="E975" s="199" t="s">
        <v>1724</v>
      </c>
      <c r="F975" s="199"/>
      <c r="G975" s="199" t="s">
        <v>1725</v>
      </c>
      <c r="H975" s="199" t="s">
        <v>1724</v>
      </c>
      <c r="I975" s="199"/>
      <c r="J975" s="199" t="s">
        <v>1725</v>
      </c>
      <c r="K975" t="s">
        <v>190</v>
      </c>
      <c r="L975" s="199" t="s">
        <v>1724</v>
      </c>
      <c r="M975" s="199"/>
      <c r="N975" s="199" t="s">
        <v>1725</v>
      </c>
      <c r="O975" s="199" t="s">
        <v>1724</v>
      </c>
      <c r="P975" s="199"/>
      <c r="Q975" s="199" t="s">
        <v>1725</v>
      </c>
      <c r="R975" s="199" t="s">
        <v>1724</v>
      </c>
      <c r="S975" s="199"/>
      <c r="T975" s="199" t="s">
        <v>1725</v>
      </c>
      <c r="U975" t="s">
        <v>190</v>
      </c>
      <c r="V975" s="199" t="s">
        <v>1724</v>
      </c>
      <c r="W975" s="199"/>
      <c r="X975" s="199" t="s">
        <v>1725</v>
      </c>
      <c r="Y975" s="199" t="s">
        <v>1724</v>
      </c>
      <c r="Z975" s="199"/>
      <c r="AA975" s="199" t="s">
        <v>1725</v>
      </c>
      <c r="AB975" s="199" t="s">
        <v>1724</v>
      </c>
      <c r="AC975" s="199"/>
      <c r="AD975" s="199" t="s">
        <v>1725</v>
      </c>
      <c r="AE975" t="s">
        <v>190</v>
      </c>
    </row>
    <row r="976" spans="1:31" x14ac:dyDescent="0.3">
      <c r="A976" t="s">
        <v>192</v>
      </c>
      <c r="B976" s="2">
        <v>0</v>
      </c>
      <c r="C976" s="27" t="s">
        <v>190</v>
      </c>
      <c r="D976" s="2">
        <v>80</v>
      </c>
      <c r="E976" s="2">
        <v>34</v>
      </c>
      <c r="F976" s="27" t="s">
        <v>190</v>
      </c>
      <c r="G976" s="14">
        <v>24.2424242424242</v>
      </c>
      <c r="H976" s="2">
        <v>51</v>
      </c>
      <c r="I976" s="27" t="s">
        <v>190</v>
      </c>
      <c r="J976" s="14">
        <v>27.272728000000001</v>
      </c>
      <c r="K976" s="27"/>
      <c r="L976" s="2">
        <v>128169</v>
      </c>
      <c r="M976" s="27" t="s">
        <v>190</v>
      </c>
      <c r="N976" s="2">
        <v>717</v>
      </c>
      <c r="O976" s="2">
        <v>123990</v>
      </c>
      <c r="P976" s="27" t="s">
        <v>190</v>
      </c>
      <c r="Q976" s="14">
        <v>604.24</v>
      </c>
      <c r="R976" s="2">
        <v>120011</v>
      </c>
      <c r="S976" s="27" t="s">
        <v>190</v>
      </c>
      <c r="T976" s="14">
        <v>719.39</v>
      </c>
      <c r="U976" s="27">
        <v>-6.4000000000000001E-2</v>
      </c>
      <c r="V976" s="2">
        <v>6487457</v>
      </c>
      <c r="W976" s="27" t="s">
        <v>190</v>
      </c>
      <c r="X976" s="2">
        <v>7588</v>
      </c>
      <c r="Y976" s="2">
        <v>6321683</v>
      </c>
      <c r="Z976" s="27" t="s">
        <v>190</v>
      </c>
      <c r="AA976" s="14">
        <v>6743.64</v>
      </c>
      <c r="AB976" s="2">
        <v>6149669</v>
      </c>
      <c r="AC976" s="27" t="s">
        <v>190</v>
      </c>
      <c r="AD976" s="14">
        <v>7191.52</v>
      </c>
      <c r="AE976" s="27">
        <v>-5.1999999999999998E-2</v>
      </c>
    </row>
    <row r="977" spans="1:31" x14ac:dyDescent="0.3">
      <c r="A977" t="s">
        <v>1606</v>
      </c>
      <c r="B977" s="2">
        <v>0</v>
      </c>
      <c r="C977" s="27"/>
      <c r="D977" s="2">
        <v>80</v>
      </c>
      <c r="E977" s="2">
        <v>26</v>
      </c>
      <c r="F977" s="27">
        <v>0.76470588235294112</v>
      </c>
      <c r="G977" s="14">
        <v>23.636363636363601</v>
      </c>
      <c r="H977" s="2">
        <v>10</v>
      </c>
      <c r="I977" s="27">
        <v>0.19607843137254902</v>
      </c>
      <c r="J977" s="14">
        <v>9.0909089999999999</v>
      </c>
      <c r="K977" s="27"/>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1609</v>
      </c>
      <c r="B978" s="2">
        <v>0</v>
      </c>
      <c r="C978" s="27"/>
      <c r="D978" s="2">
        <v>80</v>
      </c>
      <c r="E978" s="2">
        <v>8</v>
      </c>
      <c r="F978" s="27">
        <v>0.23529411764705882</v>
      </c>
      <c r="G978" s="14">
        <v>7.2727272727272698</v>
      </c>
      <c r="H978" s="2">
        <v>41</v>
      </c>
      <c r="I978" s="27">
        <v>0.80392156862745101</v>
      </c>
      <c r="J978" s="14">
        <v>25.454546000000001</v>
      </c>
      <c r="K978" s="27"/>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c r="AC979" s="202"/>
      <c r="AD979" s="202"/>
      <c r="AE979" s="202"/>
    </row>
    <row r="980" spans="1:31" x14ac:dyDescent="0.3">
      <c r="A980" s="201" t="s">
        <v>1912</v>
      </c>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row>
    <row r="981" spans="1:31" x14ac:dyDescent="0.3">
      <c r="B981" s="199" t="s">
        <v>1724</v>
      </c>
      <c r="C981" s="199"/>
      <c r="D981" s="199" t="s">
        <v>1725</v>
      </c>
      <c r="E981" s="199" t="s">
        <v>1724</v>
      </c>
      <c r="F981" s="199"/>
      <c r="G981" s="199" t="s">
        <v>1725</v>
      </c>
      <c r="H981" s="199" t="s">
        <v>1724</v>
      </c>
      <c r="I981" s="199"/>
      <c r="J981" s="199" t="s">
        <v>1725</v>
      </c>
      <c r="K981" t="s">
        <v>190</v>
      </c>
      <c r="L981" s="199" t="s">
        <v>1724</v>
      </c>
      <c r="M981" s="199"/>
      <c r="N981" s="199" t="s">
        <v>1725</v>
      </c>
      <c r="O981" s="199" t="s">
        <v>1724</v>
      </c>
      <c r="P981" s="199"/>
      <c r="Q981" s="199" t="s">
        <v>1725</v>
      </c>
      <c r="R981" s="199" t="s">
        <v>1724</v>
      </c>
      <c r="S981" s="199"/>
      <c r="T981" s="199" t="s">
        <v>1725</v>
      </c>
      <c r="U981" t="s">
        <v>190</v>
      </c>
      <c r="V981" s="199" t="s">
        <v>1724</v>
      </c>
      <c r="W981" s="199"/>
      <c r="X981" s="199" t="s">
        <v>1725</v>
      </c>
      <c r="Y981" s="199" t="s">
        <v>1724</v>
      </c>
      <c r="Z981" s="199"/>
      <c r="AA981" s="199" t="s">
        <v>1725</v>
      </c>
      <c r="AB981" s="199" t="s">
        <v>1724</v>
      </c>
      <c r="AC981" s="199"/>
      <c r="AD981" s="199" t="s">
        <v>1725</v>
      </c>
      <c r="AE981" t="s">
        <v>190</v>
      </c>
    </row>
    <row r="982" spans="1:31" x14ac:dyDescent="0.3">
      <c r="A982" t="s">
        <v>192</v>
      </c>
      <c r="B982" s="2">
        <v>2485</v>
      </c>
      <c r="C982" s="27" t="s">
        <v>190</v>
      </c>
      <c r="D982" s="2">
        <v>127.87878787878699</v>
      </c>
      <c r="E982" s="2">
        <v>2835</v>
      </c>
      <c r="F982" s="27" t="s">
        <v>190</v>
      </c>
      <c r="G982" s="14">
        <v>95.151515151515099</v>
      </c>
      <c r="H982" s="2">
        <v>2787</v>
      </c>
      <c r="I982" s="27" t="s">
        <v>190</v>
      </c>
      <c r="J982" s="14">
        <v>107.878784</v>
      </c>
      <c r="K982" s="27">
        <v>0.12152917505030181</v>
      </c>
      <c r="L982" s="2">
        <v>112416</v>
      </c>
      <c r="M982" s="27" t="s">
        <v>190</v>
      </c>
      <c r="N982" s="2">
        <v>775</v>
      </c>
      <c r="O982" s="2">
        <v>126033</v>
      </c>
      <c r="P982" s="27" t="s">
        <v>190</v>
      </c>
      <c r="Q982" s="14">
        <v>630.91</v>
      </c>
      <c r="R982" s="2">
        <v>139479</v>
      </c>
      <c r="S982" s="27" t="s">
        <v>190</v>
      </c>
      <c r="T982" s="14">
        <v>801.82</v>
      </c>
      <c r="U982" s="27">
        <v>0.24099999999999999</v>
      </c>
      <c r="V982" s="2">
        <v>3304185</v>
      </c>
      <c r="W982" s="27" t="s">
        <v>190</v>
      </c>
      <c r="X982" s="2">
        <v>5862</v>
      </c>
      <c r="Y982" s="2">
        <v>3596271</v>
      </c>
      <c r="Z982" s="27" t="s">
        <v>190</v>
      </c>
      <c r="AA982" s="14">
        <v>4713.9399999999996</v>
      </c>
      <c r="AB982" s="2">
        <v>3874344</v>
      </c>
      <c r="AC982" s="27" t="s">
        <v>190</v>
      </c>
      <c r="AD982" s="14">
        <v>5935.15</v>
      </c>
      <c r="AE982" s="27">
        <v>0.17299999999999999</v>
      </c>
    </row>
    <row r="983" spans="1:31" x14ac:dyDescent="0.3">
      <c r="A983" t="s">
        <v>1606</v>
      </c>
      <c r="B983" s="2">
        <v>1095</v>
      </c>
      <c r="C983" s="27">
        <v>0.44064386317907445</v>
      </c>
      <c r="D983" s="2">
        <v>93.3333333333333</v>
      </c>
      <c r="E983" s="2">
        <v>1057</v>
      </c>
      <c r="F983" s="27">
        <v>0.37283950617283951</v>
      </c>
      <c r="G983" s="14">
        <v>103.030303030303</v>
      </c>
      <c r="H983" s="2">
        <v>1337</v>
      </c>
      <c r="I983" s="27">
        <v>0.47972730534625047</v>
      </c>
      <c r="J983" s="14">
        <v>115.151512</v>
      </c>
      <c r="K983" s="27">
        <v>0.22100456621004566</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1609</v>
      </c>
      <c r="B984" s="2">
        <v>1390</v>
      </c>
      <c r="C984" s="27">
        <v>0.55935613682092555</v>
      </c>
      <c r="D984" s="2">
        <v>126.666666666666</v>
      </c>
      <c r="E984" s="2">
        <v>1778</v>
      </c>
      <c r="F984" s="27">
        <v>0.62716049382716055</v>
      </c>
      <c r="G984" s="14">
        <v>85.454545454545396</v>
      </c>
      <c r="H984" s="2">
        <v>1450</v>
      </c>
      <c r="I984" s="27">
        <v>0.52027269465374959</v>
      </c>
      <c r="J984" s="14">
        <v>128.484848</v>
      </c>
      <c r="K984" s="27">
        <v>4.3165467625899283E-2</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c r="AC985" s="202"/>
      <c r="AD985" s="202"/>
      <c r="AE985" s="202"/>
    </row>
    <row r="986" spans="1:31" x14ac:dyDescent="0.3">
      <c r="A986" s="201" t="s">
        <v>1913</v>
      </c>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row>
    <row r="987" spans="1:31" x14ac:dyDescent="0.3">
      <c r="B987" s="199" t="s">
        <v>1724</v>
      </c>
      <c r="C987" s="199"/>
      <c r="D987" s="199" t="s">
        <v>1725</v>
      </c>
      <c r="E987" s="199" t="s">
        <v>1724</v>
      </c>
      <c r="F987" s="199"/>
      <c r="G987" s="199" t="s">
        <v>1725</v>
      </c>
      <c r="H987" s="199" t="s">
        <v>1724</v>
      </c>
      <c r="I987" s="199"/>
      <c r="J987" s="199" t="s">
        <v>1725</v>
      </c>
      <c r="K987" t="s">
        <v>190</v>
      </c>
      <c r="L987" s="199" t="s">
        <v>1724</v>
      </c>
      <c r="M987" s="199"/>
      <c r="N987" s="199" t="s">
        <v>1725</v>
      </c>
      <c r="O987" s="199" t="s">
        <v>1724</v>
      </c>
      <c r="P987" s="199"/>
      <c r="Q987" s="199" t="s">
        <v>1725</v>
      </c>
      <c r="R987" s="199" t="s">
        <v>1724</v>
      </c>
      <c r="S987" s="199"/>
      <c r="T987" s="199" t="s">
        <v>1725</v>
      </c>
      <c r="U987" t="s">
        <v>190</v>
      </c>
      <c r="V987" s="199" t="s">
        <v>1724</v>
      </c>
      <c r="W987" s="199"/>
      <c r="X987" s="199" t="s">
        <v>1725</v>
      </c>
      <c r="Y987" s="199" t="s">
        <v>1724</v>
      </c>
      <c r="Z987" s="199"/>
      <c r="AA987" s="199" t="s">
        <v>1725</v>
      </c>
      <c r="AB987" s="199" t="s">
        <v>1724</v>
      </c>
      <c r="AC987" s="199"/>
      <c r="AD987" s="199" t="s">
        <v>1725</v>
      </c>
      <c r="AE987" t="s">
        <v>190</v>
      </c>
    </row>
    <row r="988" spans="1:31" x14ac:dyDescent="0.3">
      <c r="A988" t="s">
        <v>192</v>
      </c>
      <c r="B988" s="2">
        <v>222</v>
      </c>
      <c r="C988" s="27" t="s">
        <v>190</v>
      </c>
      <c r="D988" s="2">
        <v>64.242424242424207</v>
      </c>
      <c r="E988" s="2">
        <v>38</v>
      </c>
      <c r="F988" s="27" t="s">
        <v>190</v>
      </c>
      <c r="G988" s="14">
        <v>21.2121212121212</v>
      </c>
      <c r="H988" s="2">
        <v>167</v>
      </c>
      <c r="I988" s="27" t="s">
        <v>190</v>
      </c>
      <c r="J988" s="14">
        <v>52.121212</v>
      </c>
      <c r="K988" s="27">
        <v>-0.24774774774774774</v>
      </c>
      <c r="L988" s="2">
        <v>26383</v>
      </c>
      <c r="M988" s="27" t="s">
        <v>190</v>
      </c>
      <c r="N988" s="2">
        <v>813</v>
      </c>
      <c r="O988" s="2">
        <v>25650</v>
      </c>
      <c r="P988" s="27" t="s">
        <v>190</v>
      </c>
      <c r="Q988" s="14">
        <v>769.09</v>
      </c>
      <c r="R988" s="2">
        <v>23260</v>
      </c>
      <c r="S988" s="27" t="s">
        <v>190</v>
      </c>
      <c r="T988" s="14">
        <v>730.3</v>
      </c>
      <c r="U988" s="27">
        <v>-0.11799999999999999</v>
      </c>
      <c r="V988" s="2">
        <v>1159772</v>
      </c>
      <c r="W988" s="27" t="s">
        <v>190</v>
      </c>
      <c r="X988" s="2">
        <v>13122</v>
      </c>
      <c r="Y988" s="2">
        <v>1127989</v>
      </c>
      <c r="Z988" s="27" t="s">
        <v>190</v>
      </c>
      <c r="AA988" s="14">
        <v>11315.15</v>
      </c>
      <c r="AB988" s="2">
        <v>1107831</v>
      </c>
      <c r="AC988" s="27" t="s">
        <v>190</v>
      </c>
      <c r="AD988" s="14">
        <v>10672.73</v>
      </c>
      <c r="AE988" s="27">
        <v>-4.4999999999999998E-2</v>
      </c>
    </row>
    <row r="989" spans="1:31" x14ac:dyDescent="0.3">
      <c r="A989" t="s">
        <v>1914</v>
      </c>
      <c r="B989" s="2">
        <v>131</v>
      </c>
      <c r="C989" s="27">
        <v>0.59009009009009006</v>
      </c>
      <c r="D989" s="2">
        <v>53.939393939393902</v>
      </c>
      <c r="E989" s="2">
        <v>0</v>
      </c>
      <c r="F989" s="27">
        <v>0</v>
      </c>
      <c r="G989" s="14">
        <v>11.5151515151515</v>
      </c>
      <c r="H989" s="2">
        <v>40</v>
      </c>
      <c r="I989" s="27">
        <v>0.23952095808383234</v>
      </c>
      <c r="J989" s="14">
        <v>26.666665999999999</v>
      </c>
      <c r="K989" s="27">
        <v>-0.69465648854961837</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1915</v>
      </c>
      <c r="B990" s="2">
        <v>20</v>
      </c>
      <c r="C990" s="27">
        <v>9.0090090090090086E-2</v>
      </c>
      <c r="D990" s="2">
        <v>18.181818181818102</v>
      </c>
      <c r="E990" s="2">
        <v>0</v>
      </c>
      <c r="F990" s="27">
        <v>0</v>
      </c>
      <c r="G990" s="14">
        <v>11.5151515151515</v>
      </c>
      <c r="H990" s="2">
        <v>20</v>
      </c>
      <c r="I990" s="27">
        <v>0.11976047904191617</v>
      </c>
      <c r="J990" s="14">
        <v>19.393940000000001</v>
      </c>
      <c r="K990" s="27">
        <v>0</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1916</v>
      </c>
      <c r="B991" s="2">
        <v>24</v>
      </c>
      <c r="C991" s="27">
        <v>0.10810810810810811</v>
      </c>
      <c r="D991" s="2">
        <v>21.2121212121212</v>
      </c>
      <c r="E991" s="2">
        <v>0</v>
      </c>
      <c r="F991" s="27">
        <v>0</v>
      </c>
      <c r="G991" s="14">
        <v>11.5151515151515</v>
      </c>
      <c r="H991" s="2">
        <v>0</v>
      </c>
      <c r="I991" s="27">
        <v>0</v>
      </c>
      <c r="J991" s="14">
        <v>12.727273</v>
      </c>
      <c r="K991" s="27">
        <v>-1</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1917</v>
      </c>
      <c r="B992" s="2">
        <v>0</v>
      </c>
      <c r="C992" s="27">
        <v>0</v>
      </c>
      <c r="D992" s="2">
        <v>80</v>
      </c>
      <c r="E992" s="2">
        <v>0</v>
      </c>
      <c r="F992" s="27">
        <v>0</v>
      </c>
      <c r="G992" s="14">
        <v>11.5151515151515</v>
      </c>
      <c r="H992" s="2">
        <v>0</v>
      </c>
      <c r="I992" s="27">
        <v>0</v>
      </c>
      <c r="J992" s="14">
        <v>12.727273</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1918</v>
      </c>
      <c r="B993" s="2">
        <v>22</v>
      </c>
      <c r="C993" s="27">
        <v>9.90990990990991E-2</v>
      </c>
      <c r="D993" s="2">
        <v>20.606060606060598</v>
      </c>
      <c r="E993" s="2">
        <v>0</v>
      </c>
      <c r="F993" s="27">
        <v>0</v>
      </c>
      <c r="G993" s="14">
        <v>11.5151515151515</v>
      </c>
      <c r="H993" s="2">
        <v>19</v>
      </c>
      <c r="I993" s="27">
        <v>0.11377245508982035</v>
      </c>
      <c r="J993" s="14">
        <v>18.181818</v>
      </c>
      <c r="K993" s="27">
        <v>-0.13636363636363635</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1919</v>
      </c>
      <c r="B994" s="2">
        <v>25</v>
      </c>
      <c r="C994" s="27">
        <v>0.11261261261261261</v>
      </c>
      <c r="D994" s="2">
        <v>23.636363636363601</v>
      </c>
      <c r="E994" s="2">
        <v>0</v>
      </c>
      <c r="F994" s="27">
        <v>0</v>
      </c>
      <c r="G994" s="14">
        <v>11.5151515151515</v>
      </c>
      <c r="H994" s="2">
        <v>43</v>
      </c>
      <c r="I994" s="27">
        <v>0.25748502994011974</v>
      </c>
      <c r="J994" s="14">
        <v>29.090910000000001</v>
      </c>
      <c r="K994">
        <v>0.72</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1920</v>
      </c>
      <c r="B995" s="2">
        <v>0</v>
      </c>
      <c r="C995" s="27">
        <v>0</v>
      </c>
      <c r="D995" s="2">
        <v>80</v>
      </c>
      <c r="E995" s="2">
        <v>38</v>
      </c>
      <c r="F995" s="27">
        <v>1</v>
      </c>
      <c r="G995" s="14">
        <v>21.2121212121212</v>
      </c>
      <c r="H995" s="2">
        <v>45</v>
      </c>
      <c r="I995" s="27">
        <v>0.26946107784431139</v>
      </c>
      <c r="J995" s="14">
        <v>25.454546000000001</v>
      </c>
      <c r="K995" s="27"/>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c r="AA996" s="202"/>
      <c r="AB996" s="202"/>
      <c r="AC996" s="202"/>
      <c r="AD996" s="202"/>
      <c r="AE996" s="202"/>
    </row>
    <row r="997" spans="1:31" x14ac:dyDescent="0.3">
      <c r="A997" s="201" t="s">
        <v>1921</v>
      </c>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row>
    <row r="998" spans="1:31" x14ac:dyDescent="0.3">
      <c r="B998" s="199" t="s">
        <v>1724</v>
      </c>
      <c r="C998" s="199"/>
      <c r="D998" s="199" t="s">
        <v>1725</v>
      </c>
      <c r="E998" s="199" t="s">
        <v>1724</v>
      </c>
      <c r="F998" s="199"/>
      <c r="G998" s="199" t="s">
        <v>1725</v>
      </c>
      <c r="H998" s="199" t="s">
        <v>1724</v>
      </c>
      <c r="I998" s="199"/>
      <c r="J998" s="199" t="s">
        <v>1725</v>
      </c>
      <c r="K998" t="s">
        <v>190</v>
      </c>
      <c r="L998" s="199" t="s">
        <v>1724</v>
      </c>
      <c r="M998" s="199"/>
      <c r="N998" s="199" t="s">
        <v>1725</v>
      </c>
      <c r="O998" s="199" t="s">
        <v>1724</v>
      </c>
      <c r="P998" s="199"/>
      <c r="Q998" s="199" t="s">
        <v>1725</v>
      </c>
      <c r="R998" s="199" t="s">
        <v>1724</v>
      </c>
      <c r="S998" s="199"/>
      <c r="T998" s="199" t="s">
        <v>1725</v>
      </c>
      <c r="U998" t="s">
        <v>190</v>
      </c>
      <c r="V998" s="199" t="s">
        <v>1724</v>
      </c>
      <c r="W998" s="199"/>
      <c r="X998" s="199" t="s">
        <v>1725</v>
      </c>
      <c r="Y998" s="199" t="s">
        <v>1724</v>
      </c>
      <c r="Z998" s="199"/>
      <c r="AA998" s="199" t="s">
        <v>1725</v>
      </c>
      <c r="AB998" s="199" t="s">
        <v>1724</v>
      </c>
      <c r="AC998" s="199"/>
      <c r="AD998" s="199" t="s">
        <v>1725</v>
      </c>
      <c r="AE998" t="s">
        <v>190</v>
      </c>
    </row>
    <row r="999" spans="1:31" x14ac:dyDescent="0.3">
      <c r="A999" t="s">
        <v>192</v>
      </c>
      <c r="B999" s="2">
        <v>2574</v>
      </c>
      <c r="C999" s="27" t="s">
        <v>190</v>
      </c>
      <c r="D999" s="2">
        <v>129.09090909090901</v>
      </c>
      <c r="E999" s="2">
        <v>2913</v>
      </c>
      <c r="F999" s="27" t="s">
        <v>190</v>
      </c>
      <c r="G999" s="14">
        <v>92.121212121212096</v>
      </c>
      <c r="H999" s="2">
        <v>2838</v>
      </c>
      <c r="I999" s="27" t="s">
        <v>190</v>
      </c>
      <c r="J999" s="14">
        <v>109.090912</v>
      </c>
      <c r="K999" s="27">
        <v>0.10256410256410256</v>
      </c>
      <c r="L999" s="2">
        <v>283836</v>
      </c>
      <c r="M999" s="27" t="s">
        <v>190</v>
      </c>
      <c r="N999" s="2">
        <v>853</v>
      </c>
      <c r="O999" s="2">
        <v>296305</v>
      </c>
      <c r="P999" s="27" t="s">
        <v>190</v>
      </c>
      <c r="Q999" s="14">
        <v>755.15</v>
      </c>
      <c r="R999" s="2">
        <v>310097</v>
      </c>
      <c r="S999" s="27" t="s">
        <v>190</v>
      </c>
      <c r="T999" s="14">
        <v>749.7</v>
      </c>
      <c r="U999" s="27">
        <v>9.2999999999999999E-2</v>
      </c>
      <c r="V999" s="2">
        <v>12392852</v>
      </c>
      <c r="W999" s="27" t="s">
        <v>190</v>
      </c>
      <c r="X999" s="2">
        <v>13533</v>
      </c>
      <c r="Y999" s="2">
        <v>12717801</v>
      </c>
      <c r="Z999" s="27" t="s">
        <v>190</v>
      </c>
      <c r="AA999" s="14">
        <v>11122.42</v>
      </c>
      <c r="AB999" s="2">
        <v>13103114</v>
      </c>
      <c r="AC999" s="27" t="s">
        <v>190</v>
      </c>
      <c r="AD999" s="14">
        <v>11237.58</v>
      </c>
      <c r="AE999" s="27">
        <v>5.7000000000000002E-2</v>
      </c>
    </row>
    <row r="1000" spans="1:31" x14ac:dyDescent="0.3">
      <c r="A1000" t="s">
        <v>1606</v>
      </c>
      <c r="B1000" s="2">
        <v>1166</v>
      </c>
      <c r="C1000" s="27">
        <v>0.45299145299145299</v>
      </c>
      <c r="D1000" s="2">
        <v>96.363636363636402</v>
      </c>
      <c r="E1000" s="2">
        <v>1083</v>
      </c>
      <c r="F1000" s="27">
        <v>0.37178166838311022</v>
      </c>
      <c r="G1000" s="14">
        <v>102.424242424242</v>
      </c>
      <c r="H1000" s="2">
        <v>1347</v>
      </c>
      <c r="I1000" s="27">
        <v>0.47463002114164904</v>
      </c>
      <c r="J1000" s="14">
        <v>115.757576</v>
      </c>
      <c r="K1000" s="27">
        <v>0.15523156089193826</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1922</v>
      </c>
      <c r="B1001" s="2">
        <v>27</v>
      </c>
      <c r="C1001" s="27">
        <v>1.048951048951049E-2</v>
      </c>
      <c r="D1001" s="2">
        <v>23.636363636363601</v>
      </c>
      <c r="E1001" s="2">
        <v>14</v>
      </c>
      <c r="F1001" s="27">
        <v>4.8060418812221079E-3</v>
      </c>
      <c r="G1001" s="14">
        <v>12.1212121212121</v>
      </c>
      <c r="H1001" s="2">
        <v>0</v>
      </c>
      <c r="I1001" s="27">
        <v>0</v>
      </c>
      <c r="J1001" s="14">
        <v>12.727273</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1923</v>
      </c>
      <c r="B1002" s="2">
        <v>171</v>
      </c>
      <c r="C1002" s="27">
        <v>6.6433566433566432E-2</v>
      </c>
      <c r="D1002" s="2">
        <v>52.727272727272698</v>
      </c>
      <c r="E1002" s="2">
        <v>227</v>
      </c>
      <c r="F1002" s="27">
        <v>7.7926536216958456E-2</v>
      </c>
      <c r="G1002" s="14">
        <v>52.727272727272698</v>
      </c>
      <c r="H1002" s="2">
        <v>192</v>
      </c>
      <c r="I1002" s="27">
        <v>6.765327695560254E-2</v>
      </c>
      <c r="J1002" s="14">
        <v>61.818179999999998</v>
      </c>
      <c r="K1002" s="27">
        <v>0.12280701754385964</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1924</v>
      </c>
      <c r="B1003" s="2">
        <v>262</v>
      </c>
      <c r="C1003" s="27">
        <v>0.10178710178710179</v>
      </c>
      <c r="D1003" s="2">
        <v>60.606060606060602</v>
      </c>
      <c r="E1003" s="2">
        <v>177</v>
      </c>
      <c r="F1003" s="27">
        <v>6.0762100926879503E-2</v>
      </c>
      <c r="G1003" s="14">
        <v>43.636363636363598</v>
      </c>
      <c r="H1003" s="2">
        <v>290</v>
      </c>
      <c r="I1003" s="27">
        <v>0.10218463706835799</v>
      </c>
      <c r="J1003" s="14">
        <v>72.121215800000002</v>
      </c>
      <c r="K1003" s="27">
        <v>0.10687022900763359</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1925</v>
      </c>
      <c r="B1004" s="2">
        <v>246</v>
      </c>
      <c r="C1004" s="27">
        <v>9.5571095571095568E-2</v>
      </c>
      <c r="D1004" s="2">
        <v>54.545454545454497</v>
      </c>
      <c r="E1004" s="2">
        <v>264</v>
      </c>
      <c r="F1004" s="27">
        <v>9.0628218331616883E-2</v>
      </c>
      <c r="G1004" s="14">
        <v>55.757575757575701</v>
      </c>
      <c r="H1004" s="2">
        <v>395</v>
      </c>
      <c r="I1004" s="27">
        <v>0.13918252290345315</v>
      </c>
      <c r="J1004" s="14">
        <v>79.393936199999999</v>
      </c>
      <c r="K1004" s="27">
        <v>0.60569105691056913</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1926</v>
      </c>
      <c r="B1005" s="2">
        <v>135</v>
      </c>
      <c r="C1005" s="27">
        <v>5.2447552447552448E-2</v>
      </c>
      <c r="D1005" s="2">
        <v>43.636363636363598</v>
      </c>
      <c r="E1005" s="2">
        <v>119</v>
      </c>
      <c r="F1005" s="27">
        <v>4.0851355990387916E-2</v>
      </c>
      <c r="G1005" s="14">
        <v>35.151515151515099</v>
      </c>
      <c r="H1005" s="2">
        <v>152</v>
      </c>
      <c r="I1005" s="27">
        <v>5.3558844256518676E-2</v>
      </c>
      <c r="J1005" s="14">
        <v>44.848483999999999</v>
      </c>
      <c r="K1005" s="27">
        <v>0.12592592592592591</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1927</v>
      </c>
      <c r="B1006" s="2">
        <v>91</v>
      </c>
      <c r="C1006" s="27">
        <v>3.5353535353535352E-2</v>
      </c>
      <c r="D1006" s="2">
        <v>39.393939393939398</v>
      </c>
      <c r="E1006" s="2">
        <v>85</v>
      </c>
      <c r="F1006" s="27">
        <v>2.9179539993134225E-2</v>
      </c>
      <c r="G1006" s="14">
        <v>36.969696969696898</v>
      </c>
      <c r="H1006" s="2">
        <v>85</v>
      </c>
      <c r="I1006" s="27">
        <v>2.9950669485553208E-2</v>
      </c>
      <c r="J1006" s="14">
        <v>36.969695999999999</v>
      </c>
      <c r="K1006" s="27">
        <v>-6.5934065934065936E-2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1928</v>
      </c>
      <c r="B1007" s="2">
        <v>118</v>
      </c>
      <c r="C1007" s="27">
        <v>4.584304584304584E-2</v>
      </c>
      <c r="D1007" s="2">
        <v>37.5757575757575</v>
      </c>
      <c r="E1007" s="2">
        <v>121</v>
      </c>
      <c r="F1007" s="27">
        <v>4.1537933401991071E-2</v>
      </c>
      <c r="G1007" s="14">
        <v>50.303030303030297</v>
      </c>
      <c r="H1007" s="2">
        <v>117</v>
      </c>
      <c r="I1007" s="27">
        <v>4.1226215644820298E-2</v>
      </c>
      <c r="J1007" s="14">
        <v>50.303031900000001</v>
      </c>
      <c r="K1007" s="27">
        <v>-8.4745762711864406E-3</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1929</v>
      </c>
      <c r="B1008" s="2">
        <v>106</v>
      </c>
      <c r="C1008" s="27">
        <v>4.1181041181041184E-2</v>
      </c>
      <c r="D1008" s="2">
        <v>28.484848484848399</v>
      </c>
      <c r="E1008" s="2">
        <v>48</v>
      </c>
      <c r="F1008" s="27">
        <v>1.6477857878475798E-2</v>
      </c>
      <c r="G1008" s="14">
        <v>24.848484848484802</v>
      </c>
      <c r="H1008" s="2">
        <v>116</v>
      </c>
      <c r="I1008" s="27">
        <v>4.0873854827343202E-2</v>
      </c>
      <c r="J1008" s="14">
        <v>37.5757561</v>
      </c>
      <c r="K1008" s="27">
        <v>9.4339622641509441E-2</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1930</v>
      </c>
      <c r="B1009" s="2">
        <v>10</v>
      </c>
      <c r="C1009" s="27">
        <v>3.885003885003885E-3</v>
      </c>
      <c r="D1009" s="2">
        <v>10.909090909090899</v>
      </c>
      <c r="E1009" s="2">
        <v>28</v>
      </c>
      <c r="F1009" s="27">
        <v>9.6120837624442158E-3</v>
      </c>
      <c r="G1009" s="14">
        <v>16.363636363636299</v>
      </c>
      <c r="H1009" s="2">
        <v>0</v>
      </c>
      <c r="I1009" s="27">
        <v>0</v>
      </c>
      <c r="J1009" s="14">
        <v>12.727273</v>
      </c>
      <c r="K1009" s="27">
        <v>-1</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1609</v>
      </c>
      <c r="B1010" s="2">
        <v>1408</v>
      </c>
      <c r="C1010" s="27">
        <v>0.54700854700854706</v>
      </c>
      <c r="D1010" s="2">
        <v>124.84848484848401</v>
      </c>
      <c r="E1010" s="2">
        <v>1830</v>
      </c>
      <c r="F1010" s="27">
        <v>0.62821833161688978</v>
      </c>
      <c r="G1010" s="14">
        <v>89.696969696969703</v>
      </c>
      <c r="H1010" s="2">
        <v>1491</v>
      </c>
      <c r="I1010" s="27">
        <v>0.52536997885835091</v>
      </c>
      <c r="J1010" s="14">
        <v>133.939392</v>
      </c>
      <c r="K1010" s="27">
        <v>5.894886363636364E-2</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1922</v>
      </c>
      <c r="B1011" s="2">
        <v>229</v>
      </c>
      <c r="C1011" s="27">
        <v>8.8966588966588961E-2</v>
      </c>
      <c r="D1011" s="2">
        <v>70.909090909090907</v>
      </c>
      <c r="E1011" s="2">
        <v>140</v>
      </c>
      <c r="F1011" s="27">
        <v>4.8060418812221076E-2</v>
      </c>
      <c r="G1011" s="14">
        <v>49.696969696969703</v>
      </c>
      <c r="H1011" s="2">
        <v>121</v>
      </c>
      <c r="I1011" s="27">
        <v>4.2635658914728682E-2</v>
      </c>
      <c r="J1011" s="14">
        <v>67.272729999999996</v>
      </c>
      <c r="K1011" s="27">
        <v>-0.47161572052401746</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1923</v>
      </c>
      <c r="B1012" s="2">
        <v>363</v>
      </c>
      <c r="C1012" s="27">
        <v>0.14102564102564102</v>
      </c>
      <c r="D1012" s="2">
        <v>76.363636363636303</v>
      </c>
      <c r="E1012" s="2">
        <v>467</v>
      </c>
      <c r="F1012" s="27">
        <v>0.16031582560933746</v>
      </c>
      <c r="G1012" s="14">
        <v>75.151515151515099</v>
      </c>
      <c r="H1012" s="2">
        <v>265</v>
      </c>
      <c r="I1012" s="27">
        <v>9.3375616631430583E-2</v>
      </c>
      <c r="J1012" s="14">
        <v>70.303030000000007</v>
      </c>
      <c r="K1012" s="27">
        <v>-0.26997245179063362</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1924</v>
      </c>
      <c r="B1013" s="2">
        <v>495</v>
      </c>
      <c r="C1013" s="27">
        <v>0.19230769230769232</v>
      </c>
      <c r="D1013" s="2">
        <v>90.909090909090907</v>
      </c>
      <c r="E1013" s="2">
        <v>552</v>
      </c>
      <c r="F1013" s="27">
        <v>0.18949536560247168</v>
      </c>
      <c r="G1013" s="14">
        <v>83.636363636363598</v>
      </c>
      <c r="H1013" s="2">
        <v>416</v>
      </c>
      <c r="I1013" s="27">
        <v>0.14658210007047218</v>
      </c>
      <c r="J1013" s="14">
        <v>85.454544100000007</v>
      </c>
      <c r="K1013" s="27">
        <v>-0.1595959595959596</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1925</v>
      </c>
      <c r="B1014" s="2">
        <v>259</v>
      </c>
      <c r="C1014" s="27">
        <v>0.10062160062160062</v>
      </c>
      <c r="D1014" s="2">
        <v>66.060606060606005</v>
      </c>
      <c r="E1014" s="2">
        <v>292</v>
      </c>
      <c r="F1014" s="27">
        <v>0.10024030209406111</v>
      </c>
      <c r="G1014" s="14">
        <v>60</v>
      </c>
      <c r="H1014" s="2">
        <v>258</v>
      </c>
      <c r="I1014" s="27">
        <v>9.0909090909090912E-2</v>
      </c>
      <c r="J1014" s="14">
        <v>63.030304000000001</v>
      </c>
      <c r="K1014" s="27">
        <v>-3.8610038610038611E-3</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1926</v>
      </c>
      <c r="B1015" s="2">
        <v>37</v>
      </c>
      <c r="C1015" s="27">
        <v>1.4374514374514374E-2</v>
      </c>
      <c r="D1015" s="2">
        <v>27.272727272727199</v>
      </c>
      <c r="E1015" s="2">
        <v>152</v>
      </c>
      <c r="F1015" s="27">
        <v>5.2179883281840027E-2</v>
      </c>
      <c r="G1015" s="14">
        <v>54.545454545454497</v>
      </c>
      <c r="H1015" s="2">
        <v>98</v>
      </c>
      <c r="I1015" s="27">
        <v>3.4531360112755462E-2</v>
      </c>
      <c r="J1015" s="14">
        <v>35.151516000000001</v>
      </c>
      <c r="K1015" s="27">
        <v>1.6486486486486487</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1927</v>
      </c>
      <c r="B1016" s="2">
        <v>0</v>
      </c>
      <c r="C1016" s="27">
        <v>0</v>
      </c>
      <c r="D1016" s="2">
        <v>80</v>
      </c>
      <c r="E1016" s="2">
        <v>107</v>
      </c>
      <c r="F1016" s="27">
        <v>3.6731891520768965E-2</v>
      </c>
      <c r="G1016" s="14">
        <v>35.757575757575701</v>
      </c>
      <c r="H1016" s="2">
        <v>147</v>
      </c>
      <c r="I1016" s="27">
        <v>5.1797040169133189E-2</v>
      </c>
      <c r="J1016" s="14">
        <v>54.5454559</v>
      </c>
      <c r="K1016" s="27"/>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1928</v>
      </c>
      <c r="B1017" s="2">
        <v>25</v>
      </c>
      <c r="C1017" s="27">
        <v>9.7125097125097121E-3</v>
      </c>
      <c r="D1017" s="2">
        <v>16.363636363636299</v>
      </c>
      <c r="E1017" s="2">
        <v>82</v>
      </c>
      <c r="F1017" s="27">
        <v>2.8149673875729489E-2</v>
      </c>
      <c r="G1017" s="14">
        <v>29.090909090909101</v>
      </c>
      <c r="H1017" s="2">
        <v>150</v>
      </c>
      <c r="I1017" s="27">
        <v>5.2854122621564484E-2</v>
      </c>
      <c r="J1017" s="14">
        <v>67.878784199999998</v>
      </c>
      <c r="K1017" s="27">
        <v>5</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1929</v>
      </c>
      <c r="B1018" s="2">
        <v>0</v>
      </c>
      <c r="C1018" s="27">
        <v>0</v>
      </c>
      <c r="D1018" s="2">
        <v>80</v>
      </c>
      <c r="E1018" s="2">
        <v>38</v>
      </c>
      <c r="F1018" s="27">
        <v>1.3044970820460007E-2</v>
      </c>
      <c r="G1018" s="14">
        <v>19.393939393939299</v>
      </c>
      <c r="H1018" s="2">
        <v>36</v>
      </c>
      <c r="I1018" s="27">
        <v>1.2684989429175475E-2</v>
      </c>
      <c r="J1018" s="14">
        <v>24.848483999999999</v>
      </c>
      <c r="K1018" s="27"/>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1930</v>
      </c>
      <c r="B1019" s="2">
        <v>0</v>
      </c>
      <c r="C1019" s="27">
        <v>0</v>
      </c>
      <c r="D1019" s="2">
        <v>80</v>
      </c>
      <c r="E1019" s="2">
        <v>0</v>
      </c>
      <c r="F1019" s="27">
        <v>0</v>
      </c>
      <c r="G1019" s="14">
        <v>11.5151515151515</v>
      </c>
      <c r="H1019" s="2">
        <v>0</v>
      </c>
      <c r="I1019" s="27">
        <v>0</v>
      </c>
      <c r="J1019" s="14">
        <v>12.727273</v>
      </c>
      <c r="K1019" s="27"/>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02"/>
      <c r="B1020" s="202"/>
      <c r="C1020" s="202"/>
      <c r="D1020" s="202"/>
      <c r="E1020" s="202"/>
      <c r="F1020" s="202"/>
      <c r="G1020" s="202"/>
      <c r="H1020" s="202"/>
      <c r="I1020" s="202"/>
      <c r="J1020" s="202"/>
      <c r="K1020" s="202"/>
      <c r="L1020" s="202"/>
      <c r="M1020" s="202"/>
      <c r="N1020" s="202"/>
      <c r="O1020" s="202"/>
      <c r="P1020" s="202"/>
      <c r="Q1020" s="202"/>
      <c r="R1020" s="202"/>
      <c r="S1020" s="202"/>
      <c r="T1020" s="202"/>
      <c r="U1020" s="202"/>
      <c r="V1020" s="202"/>
      <c r="W1020" s="202"/>
      <c r="X1020" s="202"/>
      <c r="Y1020" s="202"/>
      <c r="Z1020" s="202"/>
      <c r="AA1020" s="202"/>
      <c r="AB1020" s="202"/>
      <c r="AC1020" s="202"/>
      <c r="AD1020" s="202"/>
      <c r="AE1020" s="202"/>
    </row>
    <row r="1021" spans="1:31" x14ac:dyDescent="0.3">
      <c r="A1021" s="201" t="s">
        <v>1931</v>
      </c>
      <c r="B1021" s="201"/>
      <c r="C1021" s="201"/>
      <c r="D1021" s="201"/>
      <c r="E1021" s="201"/>
      <c r="F1021" s="201"/>
      <c r="G1021" s="201"/>
      <c r="H1021" s="201"/>
      <c r="I1021" s="201"/>
      <c r="J1021" s="201"/>
      <c r="K1021" s="201"/>
      <c r="L1021" s="201"/>
      <c r="M1021" s="201"/>
      <c r="N1021" s="201"/>
      <c r="O1021" s="201"/>
      <c r="P1021" s="201"/>
      <c r="Q1021" s="201"/>
      <c r="R1021" s="201"/>
      <c r="S1021" s="201"/>
      <c r="T1021" s="201"/>
      <c r="U1021" s="201"/>
      <c r="V1021" s="201"/>
      <c r="W1021" s="201"/>
      <c r="X1021" s="201"/>
      <c r="Y1021" s="201"/>
      <c r="Z1021" s="201"/>
      <c r="AA1021" s="201"/>
      <c r="AB1021" s="201"/>
      <c r="AC1021" s="201"/>
      <c r="AD1021" s="201"/>
      <c r="AE1021" s="201"/>
    </row>
    <row r="1022" spans="1:31" x14ac:dyDescent="0.3">
      <c r="B1022" s="199" t="s">
        <v>1724</v>
      </c>
      <c r="C1022" s="199"/>
      <c r="D1022" s="199" t="s">
        <v>1725</v>
      </c>
      <c r="E1022" s="199" t="s">
        <v>1724</v>
      </c>
      <c r="F1022" s="199"/>
      <c r="G1022" s="199" t="s">
        <v>1725</v>
      </c>
      <c r="H1022" s="199" t="s">
        <v>1724</v>
      </c>
      <c r="I1022" s="199"/>
      <c r="J1022" s="199" t="s">
        <v>1725</v>
      </c>
      <c r="K1022" t="s">
        <v>190</v>
      </c>
      <c r="L1022" s="199" t="s">
        <v>1724</v>
      </c>
      <c r="M1022" s="199"/>
      <c r="N1022" s="199" t="s">
        <v>1725</v>
      </c>
      <c r="O1022" s="199" t="s">
        <v>1724</v>
      </c>
      <c r="P1022" s="199"/>
      <c r="Q1022" s="199" t="s">
        <v>1725</v>
      </c>
      <c r="R1022" s="199" t="s">
        <v>1724</v>
      </c>
      <c r="S1022" s="199"/>
      <c r="T1022" s="199" t="s">
        <v>1725</v>
      </c>
      <c r="U1022" t="s">
        <v>190</v>
      </c>
      <c r="V1022" s="199" t="s">
        <v>1724</v>
      </c>
      <c r="W1022" s="199"/>
      <c r="X1022" s="199" t="s">
        <v>1725</v>
      </c>
      <c r="Y1022" s="199" t="s">
        <v>1724</v>
      </c>
      <c r="Z1022" s="199"/>
      <c r="AA1022" s="199" t="s">
        <v>1725</v>
      </c>
      <c r="AB1022" s="199" t="s">
        <v>1724</v>
      </c>
      <c r="AC1022" s="199"/>
      <c r="AD1022" s="199" t="s">
        <v>1725</v>
      </c>
      <c r="AE1022" t="s">
        <v>190</v>
      </c>
    </row>
    <row r="1023" spans="1:31" x14ac:dyDescent="0.3">
      <c r="A1023" t="s">
        <v>192</v>
      </c>
      <c r="B1023" s="2">
        <v>2574</v>
      </c>
      <c r="C1023" s="27" t="s">
        <v>190</v>
      </c>
      <c r="D1023" s="2">
        <v>129.09090909090901</v>
      </c>
      <c r="E1023" s="2">
        <v>2913</v>
      </c>
      <c r="F1023" s="27" t="s">
        <v>190</v>
      </c>
      <c r="G1023" s="14">
        <v>92.121212121212096</v>
      </c>
      <c r="H1023" s="2">
        <v>2838</v>
      </c>
      <c r="I1023" s="27" t="s">
        <v>190</v>
      </c>
      <c r="J1023" s="14">
        <v>109.090912</v>
      </c>
      <c r="K1023" s="27">
        <v>0.10256410256410256</v>
      </c>
      <c r="L1023" s="2">
        <v>283836</v>
      </c>
      <c r="M1023" s="27" t="s">
        <v>190</v>
      </c>
      <c r="N1023" s="2">
        <v>853</v>
      </c>
      <c r="O1023" s="2">
        <v>296305</v>
      </c>
      <c r="P1023" s="27" t="s">
        <v>190</v>
      </c>
      <c r="Q1023" s="14">
        <v>755.15</v>
      </c>
      <c r="R1023" s="2">
        <v>310097</v>
      </c>
      <c r="S1023" s="27" t="s">
        <v>190</v>
      </c>
      <c r="T1023" s="14">
        <v>749.7</v>
      </c>
      <c r="U1023" s="27">
        <v>9.2999999999999999E-2</v>
      </c>
      <c r="V1023" s="2">
        <v>12392852</v>
      </c>
      <c r="W1023" s="27" t="s">
        <v>190</v>
      </c>
      <c r="X1023" s="2">
        <v>13533</v>
      </c>
      <c r="Y1023" s="2">
        <v>12717801</v>
      </c>
      <c r="Z1023" s="27" t="s">
        <v>190</v>
      </c>
      <c r="AA1023" s="14">
        <v>11122.42</v>
      </c>
      <c r="AB1023" s="2">
        <v>13103114</v>
      </c>
      <c r="AC1023" s="27" t="s">
        <v>190</v>
      </c>
      <c r="AD1023" s="14">
        <v>11237.58</v>
      </c>
      <c r="AE1023" s="27">
        <v>5.7000000000000002E-2</v>
      </c>
    </row>
    <row r="1024" spans="1:31" x14ac:dyDescent="0.3">
      <c r="A1024" t="s">
        <v>1606</v>
      </c>
      <c r="B1024" s="2">
        <v>1166</v>
      </c>
      <c r="C1024" s="27">
        <v>0.45299145299145299</v>
      </c>
      <c r="D1024" s="2">
        <v>96.363636363636402</v>
      </c>
      <c r="E1024" s="2">
        <v>1083</v>
      </c>
      <c r="F1024" s="27">
        <v>0.37178166838311022</v>
      </c>
      <c r="G1024" s="14">
        <v>102.424242424242</v>
      </c>
      <c r="H1024" s="2">
        <v>1347</v>
      </c>
      <c r="I1024" s="27">
        <v>0.47463002114164904</v>
      </c>
      <c r="J1024" s="14">
        <v>115.757576</v>
      </c>
      <c r="K1024" s="27">
        <v>0.15523156089193826</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1348</v>
      </c>
      <c r="B1025" s="2">
        <v>121</v>
      </c>
      <c r="C1025" s="27">
        <v>4.7008547008547008E-2</v>
      </c>
      <c r="D1025" s="2">
        <v>44.848484848484802</v>
      </c>
      <c r="E1025" s="2">
        <v>83</v>
      </c>
      <c r="F1025" s="27">
        <v>2.8492962581531067E-2</v>
      </c>
      <c r="G1025" s="14">
        <v>40.606060606060602</v>
      </c>
      <c r="H1025" s="2">
        <v>86</v>
      </c>
      <c r="I1025" s="27">
        <v>3.0303030303030304E-2</v>
      </c>
      <c r="J1025" s="14">
        <v>44.242424</v>
      </c>
      <c r="K1025" s="27">
        <v>-0.28925619834710742</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1341</v>
      </c>
      <c r="B1026" s="2">
        <v>145</v>
      </c>
      <c r="C1026" s="27">
        <v>5.6332556332556336E-2</v>
      </c>
      <c r="D1026" s="2">
        <v>41.818181818181799</v>
      </c>
      <c r="E1026" s="2">
        <v>208</v>
      </c>
      <c r="F1026" s="27">
        <v>7.1404050806728459E-2</v>
      </c>
      <c r="G1026" s="14">
        <v>50.303030303030297</v>
      </c>
      <c r="H1026" s="2">
        <v>109</v>
      </c>
      <c r="I1026" s="27">
        <v>3.8407329105003524E-2</v>
      </c>
      <c r="J1026" s="14">
        <v>40</v>
      </c>
      <c r="K1026" s="27">
        <v>-0.24827586206896551</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1342</v>
      </c>
      <c r="B1027" s="2">
        <v>118</v>
      </c>
      <c r="C1027" s="27">
        <v>4.584304584304584E-2</v>
      </c>
      <c r="D1027" s="2">
        <v>41.818181818181799</v>
      </c>
      <c r="E1027" s="2">
        <v>334</v>
      </c>
      <c r="F1027" s="27">
        <v>0.11465842773772743</v>
      </c>
      <c r="G1027" s="14">
        <v>75.757575757575694</v>
      </c>
      <c r="H1027" s="2">
        <v>213</v>
      </c>
      <c r="I1027" s="27">
        <v>7.5052854122621568E-2</v>
      </c>
      <c r="J1027" s="14">
        <v>61.818179999999998</v>
      </c>
      <c r="K1027" s="27">
        <v>0.80508474576271183</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1343</v>
      </c>
      <c r="B1028" s="2">
        <v>328</v>
      </c>
      <c r="C1028" s="27">
        <v>0.12742812742812742</v>
      </c>
      <c r="D1028" s="2">
        <v>70.909090909090907</v>
      </c>
      <c r="E1028" s="2">
        <v>129</v>
      </c>
      <c r="F1028" s="27">
        <v>4.4284243048403706E-2</v>
      </c>
      <c r="G1028" s="14">
        <v>43.030303030303003</v>
      </c>
      <c r="H1028" s="2">
        <v>270</v>
      </c>
      <c r="I1028" s="27">
        <v>9.5137420718816063E-2</v>
      </c>
      <c r="J1028" s="14">
        <v>68.484849999999994</v>
      </c>
      <c r="K1028" s="27">
        <v>-0.17682926829268292</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1344</v>
      </c>
      <c r="B1029" s="2">
        <v>212</v>
      </c>
      <c r="C1029" s="27">
        <v>8.2362082362082367E-2</v>
      </c>
      <c r="D1029" s="2">
        <v>53.3333333333333</v>
      </c>
      <c r="E1029" s="2">
        <v>109</v>
      </c>
      <c r="F1029" s="27">
        <v>3.7418468932372127E-2</v>
      </c>
      <c r="G1029" s="14">
        <v>40.606060606060602</v>
      </c>
      <c r="H1029" s="2">
        <v>226</v>
      </c>
      <c r="I1029" s="27">
        <v>7.9633544749823815E-2</v>
      </c>
      <c r="J1029" s="14">
        <v>82.424239999999998</v>
      </c>
      <c r="K1029" s="27">
        <v>6.6037735849056603E-2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1345</v>
      </c>
      <c r="B1030" s="2">
        <v>104</v>
      </c>
      <c r="C1030" s="27">
        <v>4.0404040404040407E-2</v>
      </c>
      <c r="D1030" s="2">
        <v>42.424242424242401</v>
      </c>
      <c r="E1030" s="2">
        <v>153</v>
      </c>
      <c r="F1030" s="27">
        <v>5.2523171987641608E-2</v>
      </c>
      <c r="G1030" s="14">
        <v>36.363636363636303</v>
      </c>
      <c r="H1030" s="2">
        <v>276</v>
      </c>
      <c r="I1030" s="27">
        <v>9.7251585623678652E-2</v>
      </c>
      <c r="J1030" s="14">
        <v>74.545455899999993</v>
      </c>
      <c r="K1030" s="27">
        <v>1.6538461538461537</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1413</v>
      </c>
      <c r="B1031" s="2">
        <v>138</v>
      </c>
      <c r="C1031" s="27">
        <v>5.3613053613053616E-2</v>
      </c>
      <c r="D1031" s="2">
        <v>52.727272727272698</v>
      </c>
      <c r="E1031" s="2">
        <v>67</v>
      </c>
      <c r="F1031" s="27">
        <v>2.3000343288705802E-2</v>
      </c>
      <c r="G1031" s="14">
        <v>33.939393939393902</v>
      </c>
      <c r="H1031" s="2">
        <v>167</v>
      </c>
      <c r="I1031" s="27">
        <v>5.8844256518675121E-2</v>
      </c>
      <c r="J1031" s="14">
        <v>71.515150000000006</v>
      </c>
      <c r="K1031" s="27">
        <v>0.21014492753623187</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1609</v>
      </c>
      <c r="B1032" s="2">
        <v>1408</v>
      </c>
      <c r="C1032" s="27">
        <v>0.54700854700854706</v>
      </c>
      <c r="D1032" s="2">
        <v>124.84848484848401</v>
      </c>
      <c r="E1032" s="2">
        <v>1830</v>
      </c>
      <c r="F1032" s="27">
        <v>0.62821833161688978</v>
      </c>
      <c r="G1032" s="14">
        <v>89.696969696969703</v>
      </c>
      <c r="H1032" s="2">
        <v>1491</v>
      </c>
      <c r="I1032" s="27">
        <v>0.52536997885835091</v>
      </c>
      <c r="J1032" s="14">
        <v>133.939392</v>
      </c>
      <c r="K1032" s="27">
        <v>5.894886363636364E-2</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1348</v>
      </c>
      <c r="B1033" s="2">
        <v>258</v>
      </c>
      <c r="C1033" s="27">
        <v>0.10023310023310024</v>
      </c>
      <c r="D1033" s="2">
        <v>78.181818181818201</v>
      </c>
      <c r="E1033" s="2">
        <v>202</v>
      </c>
      <c r="F1033" s="27">
        <v>6.9344318571918986E-2</v>
      </c>
      <c r="G1033" s="14">
        <v>58.787878787878803</v>
      </c>
      <c r="H1033" s="2">
        <v>194</v>
      </c>
      <c r="I1033" s="27">
        <v>6.8357998590556732E-2</v>
      </c>
      <c r="J1033" s="14">
        <v>65.454544100000007</v>
      </c>
      <c r="K1033" s="27">
        <v>-0.24806201550387597</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1341</v>
      </c>
      <c r="B1034" s="2">
        <v>117</v>
      </c>
      <c r="C1034" s="27">
        <v>4.5454545454545456E-2</v>
      </c>
      <c r="D1034" s="2">
        <v>47.272727272727202</v>
      </c>
      <c r="E1034" s="2">
        <v>389</v>
      </c>
      <c r="F1034" s="27">
        <v>0.13353930655681429</v>
      </c>
      <c r="G1034" s="14">
        <v>75.757575757575694</v>
      </c>
      <c r="H1034" s="2">
        <v>365</v>
      </c>
      <c r="I1034" s="27">
        <v>0.12861169837914024</v>
      </c>
      <c r="J1034" s="14">
        <v>90.909090000000006</v>
      </c>
      <c r="K1034" s="27">
        <v>2.1196581196581197</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1342</v>
      </c>
      <c r="B1035" s="2">
        <v>330</v>
      </c>
      <c r="C1035" s="27">
        <v>0.12820512820512819</v>
      </c>
      <c r="D1035" s="2">
        <v>78.181818181818201</v>
      </c>
      <c r="E1035" s="2">
        <v>244</v>
      </c>
      <c r="F1035" s="27">
        <v>8.3762444215585305E-2</v>
      </c>
      <c r="G1035" s="14">
        <v>51.515151515151501</v>
      </c>
      <c r="H1035" s="2">
        <v>226</v>
      </c>
      <c r="I1035" s="27">
        <v>7.9633544749823815E-2</v>
      </c>
      <c r="J1035" s="14">
        <v>74.545455899999993</v>
      </c>
      <c r="K1035" s="27">
        <v>-0.31515151515151513</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1343</v>
      </c>
      <c r="B1036" s="2">
        <v>311</v>
      </c>
      <c r="C1036" s="27">
        <v>0.12082362082362082</v>
      </c>
      <c r="D1036" s="2">
        <v>67.878787878787804</v>
      </c>
      <c r="E1036" s="2">
        <v>398</v>
      </c>
      <c r="F1036" s="27">
        <v>0.13662890490902849</v>
      </c>
      <c r="G1036" s="14">
        <v>58.787878787878803</v>
      </c>
      <c r="H1036" s="2">
        <v>290</v>
      </c>
      <c r="I1036" s="27">
        <v>0.10218463706835799</v>
      </c>
      <c r="J1036" s="14">
        <v>61.212119999999999</v>
      </c>
      <c r="K1036" s="27">
        <v>-6.7524115755627015E-2</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1344</v>
      </c>
      <c r="B1037" s="2">
        <v>88</v>
      </c>
      <c r="C1037" s="27">
        <v>3.4188034188034191E-2</v>
      </c>
      <c r="D1037" s="2">
        <v>37.5757575757575</v>
      </c>
      <c r="E1037" s="2">
        <v>396</v>
      </c>
      <c r="F1037" s="27">
        <v>0.13594232749742532</v>
      </c>
      <c r="G1037" s="14">
        <v>80</v>
      </c>
      <c r="H1037" s="2">
        <v>111</v>
      </c>
      <c r="I1037" s="27">
        <v>3.9112050739957716E-2</v>
      </c>
      <c r="J1037" s="14">
        <v>44.848483999999999</v>
      </c>
      <c r="K1037" s="27">
        <v>0.26136363636363635</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1345</v>
      </c>
      <c r="B1038" s="2">
        <v>239</v>
      </c>
      <c r="C1038" s="27">
        <v>9.2851592851592848E-2</v>
      </c>
      <c r="D1038" s="2">
        <v>65.454545454545396</v>
      </c>
      <c r="E1038" s="2">
        <v>114</v>
      </c>
      <c r="F1038" s="27">
        <v>3.9134912461380018E-2</v>
      </c>
      <c r="G1038" s="14">
        <v>38.787878787878697</v>
      </c>
      <c r="H1038" s="2">
        <v>60</v>
      </c>
      <c r="I1038" s="27">
        <v>2.1141649048625793E-2</v>
      </c>
      <c r="J1038" s="14">
        <v>33.3333321</v>
      </c>
      <c r="K1038" s="27">
        <v>-0.7489539748953975</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1413</v>
      </c>
      <c r="B1039" s="2">
        <v>65</v>
      </c>
      <c r="C1039" s="27">
        <v>2.5252525252525252E-2</v>
      </c>
      <c r="D1039" s="2">
        <v>30.303030303030301</v>
      </c>
      <c r="E1039" s="2">
        <v>87</v>
      </c>
      <c r="F1039" s="27">
        <v>2.9866117404737384E-2</v>
      </c>
      <c r="G1039" s="14">
        <v>36.969696969696898</v>
      </c>
      <c r="H1039" s="2">
        <v>245</v>
      </c>
      <c r="I1039" s="27">
        <v>8.6328400281888651E-2</v>
      </c>
      <c r="J1039" s="14">
        <v>58.181820000000002</v>
      </c>
      <c r="K1039" s="27">
        <v>2.7692307692307692</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02"/>
      <c r="B1040" s="202"/>
      <c r="C1040" s="202"/>
      <c r="D1040" s="202"/>
      <c r="E1040" s="202"/>
      <c r="F1040" s="202"/>
      <c r="G1040" s="202"/>
      <c r="H1040" s="202"/>
      <c r="I1040" s="202"/>
      <c r="J1040" s="202"/>
      <c r="K1040" s="202"/>
      <c r="L1040" s="202"/>
      <c r="M1040" s="202"/>
      <c r="N1040" s="202"/>
      <c r="O1040" s="202"/>
      <c r="P1040" s="202"/>
      <c r="Q1040" s="202"/>
      <c r="R1040" s="202"/>
      <c r="S1040" s="202"/>
      <c r="T1040" s="202"/>
      <c r="U1040" s="202"/>
      <c r="V1040" s="202"/>
      <c r="W1040" s="202"/>
      <c r="X1040" s="202"/>
      <c r="Y1040" s="202"/>
      <c r="Z1040" s="202"/>
      <c r="AA1040" s="202"/>
      <c r="AB1040" s="202"/>
      <c r="AC1040" s="202"/>
      <c r="AD1040" s="202"/>
      <c r="AE1040" s="202"/>
    </row>
    <row r="1041" spans="1:31" x14ac:dyDescent="0.3">
      <c r="A1041" s="201" t="s">
        <v>1932</v>
      </c>
      <c r="B1041" s="201"/>
      <c r="C1041" s="201"/>
      <c r="D1041" s="201"/>
      <c r="E1041" s="201"/>
      <c r="F1041" s="201"/>
      <c r="G1041" s="201"/>
      <c r="H1041" s="201"/>
      <c r="I1041" s="201"/>
      <c r="J1041" s="201"/>
      <c r="K1041" s="201"/>
      <c r="L1041" s="201"/>
      <c r="M1041" s="201"/>
      <c r="N1041" s="201"/>
      <c r="O1041" s="201"/>
      <c r="P1041" s="201"/>
      <c r="Q1041" s="201"/>
      <c r="R1041" s="201"/>
      <c r="S1041" s="201"/>
      <c r="T1041" s="201"/>
      <c r="U1041" s="201"/>
      <c r="V1041" s="201"/>
      <c r="W1041" s="201"/>
      <c r="X1041" s="201"/>
      <c r="Y1041" s="201"/>
      <c r="Z1041" s="201"/>
      <c r="AA1041" s="201"/>
      <c r="AB1041" s="201"/>
      <c r="AC1041" s="201"/>
      <c r="AD1041" s="201"/>
      <c r="AE1041" s="201"/>
    </row>
    <row r="1042" spans="1:31" x14ac:dyDescent="0.3">
      <c r="B1042" s="199" t="s">
        <v>1724</v>
      </c>
      <c r="C1042" s="199"/>
      <c r="D1042" s="199" t="s">
        <v>1725</v>
      </c>
      <c r="E1042" s="199" t="s">
        <v>1724</v>
      </c>
      <c r="F1042" s="199"/>
      <c r="G1042" s="199" t="s">
        <v>1725</v>
      </c>
      <c r="H1042" s="199" t="s">
        <v>1724</v>
      </c>
      <c r="I1042" s="199"/>
      <c r="J1042" s="199" t="s">
        <v>1725</v>
      </c>
      <c r="K1042" t="s">
        <v>190</v>
      </c>
      <c r="L1042" s="199" t="s">
        <v>1724</v>
      </c>
      <c r="M1042" s="199"/>
      <c r="N1042" s="199" t="s">
        <v>1725</v>
      </c>
      <c r="O1042" s="199" t="s">
        <v>1724</v>
      </c>
      <c r="P1042" s="199"/>
      <c r="Q1042" s="199" t="s">
        <v>1725</v>
      </c>
      <c r="R1042" s="199" t="s">
        <v>1724</v>
      </c>
      <c r="S1042" s="199"/>
      <c r="T1042" s="199" t="s">
        <v>1725</v>
      </c>
      <c r="U1042" t="s">
        <v>190</v>
      </c>
      <c r="V1042" s="199" t="s">
        <v>1724</v>
      </c>
      <c r="W1042" s="199"/>
      <c r="X1042" s="199" t="s">
        <v>1725</v>
      </c>
      <c r="Y1042" s="199" t="s">
        <v>1724</v>
      </c>
      <c r="Z1042" s="199"/>
      <c r="AA1042" s="199" t="s">
        <v>1725</v>
      </c>
      <c r="AB1042" s="199" t="s">
        <v>1724</v>
      </c>
      <c r="AC1042" s="199"/>
      <c r="AD1042" s="199" t="s">
        <v>1725</v>
      </c>
      <c r="AE1042" t="s">
        <v>190</v>
      </c>
    </row>
    <row r="1043" spans="1:31" x14ac:dyDescent="0.3">
      <c r="A1043" t="s">
        <v>1933</v>
      </c>
      <c r="B1043" s="14">
        <v>4.0599999999999996</v>
      </c>
      <c r="C1043" s="27" t="s">
        <v>190</v>
      </c>
      <c r="D1043" s="14">
        <v>0.2</v>
      </c>
      <c r="E1043" s="14">
        <v>3.91</v>
      </c>
      <c r="F1043" s="27" t="s">
        <v>190</v>
      </c>
      <c r="G1043" s="14">
        <v>0.12727272727271999</v>
      </c>
      <c r="H1043" s="14">
        <v>4.29</v>
      </c>
      <c r="I1043" s="27" t="s">
        <v>190</v>
      </c>
      <c r="J1043" s="14">
        <v>0.16363635700000001</v>
      </c>
      <c r="K1043" s="27">
        <v>5.665024630541883E-2</v>
      </c>
      <c r="L1043" s="14">
        <v>3.14</v>
      </c>
      <c r="M1043" s="27" t="s">
        <v>190</v>
      </c>
      <c r="N1043" s="14">
        <v>0.01</v>
      </c>
      <c r="O1043" s="14">
        <v>3.17</v>
      </c>
      <c r="P1043" s="27" t="s">
        <v>190</v>
      </c>
      <c r="Q1043" s="14">
        <v>0.01</v>
      </c>
      <c r="R1043" s="14">
        <v>3.14</v>
      </c>
      <c r="S1043" s="27" t="s">
        <v>190</v>
      </c>
      <c r="T1043" s="14">
        <v>0.01</v>
      </c>
      <c r="U1043" s="27">
        <v>0</v>
      </c>
      <c r="V1043" s="14">
        <v>2.89</v>
      </c>
      <c r="W1043" s="27" t="s">
        <v>190</v>
      </c>
      <c r="X1043" s="14">
        <v>0.01</v>
      </c>
      <c r="Y1043" s="14">
        <v>2.96</v>
      </c>
      <c r="Z1043" s="27" t="s">
        <v>190</v>
      </c>
      <c r="AA1043" s="14">
        <v>0.01</v>
      </c>
      <c r="AB1043" s="14">
        <v>2.94</v>
      </c>
      <c r="AC1043" s="27" t="s">
        <v>190</v>
      </c>
      <c r="AD1043" s="14">
        <v>0.01</v>
      </c>
      <c r="AE1043" s="27">
        <v>1.7000000000000001E-2</v>
      </c>
    </row>
    <row r="1044" spans="1:31" x14ac:dyDescent="0.3">
      <c r="A1044" t="s">
        <v>1934</v>
      </c>
      <c r="B1044" s="14">
        <v>4.34</v>
      </c>
      <c r="C1044" s="27" t="s">
        <v>190</v>
      </c>
      <c r="D1044" s="14">
        <v>0.26666666666666</v>
      </c>
      <c r="E1044" s="14">
        <v>3.94</v>
      </c>
      <c r="F1044" s="27" t="s">
        <v>190</v>
      </c>
      <c r="G1044" s="14">
        <v>0.23636363636363</v>
      </c>
      <c r="H1044" s="14">
        <v>4.68</v>
      </c>
      <c r="I1044" s="27" t="s">
        <v>190</v>
      </c>
      <c r="J1044" s="14">
        <v>0.218181819</v>
      </c>
      <c r="K1044" s="27">
        <v>7.8341013824884759E-2</v>
      </c>
      <c r="L1044" s="14">
        <v>3.11</v>
      </c>
      <c r="M1044" s="27" t="s">
        <v>190</v>
      </c>
      <c r="N1044" s="14">
        <v>0.02</v>
      </c>
      <c r="O1044" s="14">
        <v>3.08</v>
      </c>
      <c r="P1044" s="27" t="s">
        <v>190</v>
      </c>
      <c r="Q1044" s="14">
        <v>0.02</v>
      </c>
      <c r="R1044" s="14">
        <v>3.16</v>
      </c>
      <c r="S1044" s="27" t="s">
        <v>190</v>
      </c>
      <c r="T1044" s="14">
        <v>0.02</v>
      </c>
      <c r="U1044" s="27">
        <v>1.6E-2</v>
      </c>
      <c r="V1044" s="14">
        <v>2.97</v>
      </c>
      <c r="W1044" s="27" t="s">
        <v>190</v>
      </c>
      <c r="X1044" s="14">
        <v>0.01</v>
      </c>
      <c r="Y1044" s="14">
        <v>3</v>
      </c>
      <c r="Z1044" s="27" t="s">
        <v>190</v>
      </c>
      <c r="AA1044" s="14">
        <v>0.01</v>
      </c>
      <c r="AB1044" s="14">
        <v>3.01</v>
      </c>
      <c r="AC1044" s="27" t="s">
        <v>190</v>
      </c>
      <c r="AD1044" s="14">
        <v>0.01</v>
      </c>
      <c r="AE1044" s="27">
        <v>1.2999999999999999E-2</v>
      </c>
    </row>
    <row r="1045" spans="1:31" x14ac:dyDescent="0.3">
      <c r="A1045" t="s">
        <v>1935</v>
      </c>
      <c r="B1045" s="14">
        <v>3.83</v>
      </c>
      <c r="C1045" s="27" t="s">
        <v>190</v>
      </c>
      <c r="D1045" s="14">
        <v>0.26060606060606001</v>
      </c>
      <c r="E1045" s="14">
        <v>3.9</v>
      </c>
      <c r="F1045" s="27" t="s">
        <v>190</v>
      </c>
      <c r="G1045" s="14">
        <v>0.15757575757574999</v>
      </c>
      <c r="H1045" s="14">
        <v>3.94</v>
      </c>
      <c r="I1045" s="27" t="s">
        <v>190</v>
      </c>
      <c r="J1045" s="14">
        <v>0.26666668100000002</v>
      </c>
      <c r="K1045" s="27">
        <v>2.8720626631853752E-2</v>
      </c>
      <c r="L1045" s="14">
        <v>3.17</v>
      </c>
      <c r="M1045" s="27" t="s">
        <v>190</v>
      </c>
      <c r="N1045" s="14">
        <v>0.02</v>
      </c>
      <c r="O1045" s="14">
        <v>3.27</v>
      </c>
      <c r="P1045" s="27" t="s">
        <v>190</v>
      </c>
      <c r="Q1045" s="14">
        <v>0.02</v>
      </c>
      <c r="R1045" s="14">
        <v>3.12</v>
      </c>
      <c r="S1045" s="27" t="s">
        <v>190</v>
      </c>
      <c r="T1045" s="14">
        <v>0.02</v>
      </c>
      <c r="U1045" s="27">
        <v>-1.6E-2</v>
      </c>
      <c r="V1045" s="14">
        <v>2.79</v>
      </c>
      <c r="W1045" s="27" t="s">
        <v>190</v>
      </c>
      <c r="X1045" s="14">
        <v>0.02</v>
      </c>
      <c r="Y1045" s="14">
        <v>2.91</v>
      </c>
      <c r="Z1045" s="27" t="s">
        <v>190</v>
      </c>
      <c r="AA1045" s="14">
        <v>0.01</v>
      </c>
      <c r="AB1045" s="14">
        <v>2.85</v>
      </c>
      <c r="AC1045" s="27" t="s">
        <v>190</v>
      </c>
      <c r="AD1045" s="14">
        <v>0.01</v>
      </c>
      <c r="AE1045" s="27">
        <v>2.1999999999999999E-2</v>
      </c>
    </row>
    <row r="1046" spans="1:31" x14ac:dyDescent="0.3">
      <c r="A1046" s="202"/>
      <c r="B1046" s="202"/>
      <c r="C1046" s="202"/>
      <c r="D1046" s="202"/>
      <c r="E1046" s="202"/>
      <c r="F1046" s="202"/>
      <c r="G1046" s="202"/>
      <c r="H1046" s="202"/>
      <c r="I1046" s="202"/>
      <c r="J1046" s="202"/>
      <c r="K1046" s="202"/>
      <c r="L1046" s="202"/>
      <c r="M1046" s="202"/>
      <c r="N1046" s="202"/>
      <c r="O1046" s="202"/>
      <c r="P1046" s="202"/>
      <c r="Q1046" s="202"/>
      <c r="R1046" s="202"/>
      <c r="S1046" s="202"/>
      <c r="T1046" s="202"/>
      <c r="U1046" s="202"/>
      <c r="V1046" s="202"/>
      <c r="W1046" s="202"/>
      <c r="X1046" s="202"/>
      <c r="Y1046" s="202"/>
      <c r="Z1046" s="202"/>
      <c r="AA1046" s="202"/>
      <c r="AB1046" s="202"/>
      <c r="AC1046" s="202"/>
      <c r="AD1046" s="202"/>
      <c r="AE1046" s="202"/>
    </row>
    <row r="1047" spans="1:31" x14ac:dyDescent="0.3">
      <c r="A1047" s="201" t="s">
        <v>1936</v>
      </c>
      <c r="B1047" s="201"/>
      <c r="C1047" s="201"/>
      <c r="D1047" s="201"/>
      <c r="E1047" s="201"/>
      <c r="F1047" s="201"/>
      <c r="G1047" s="201"/>
      <c r="H1047" s="201"/>
      <c r="I1047" s="201"/>
      <c r="J1047" s="201"/>
      <c r="K1047" s="201"/>
      <c r="L1047" s="201"/>
      <c r="M1047" s="201"/>
      <c r="N1047" s="201"/>
      <c r="O1047" s="201"/>
      <c r="P1047" s="201"/>
      <c r="Q1047" s="201"/>
      <c r="R1047" s="201"/>
      <c r="S1047" s="201"/>
      <c r="T1047" s="201"/>
      <c r="U1047" s="201"/>
      <c r="V1047" s="201"/>
      <c r="W1047" s="201"/>
      <c r="X1047" s="201"/>
      <c r="Y1047" s="201"/>
      <c r="Z1047" s="201"/>
      <c r="AA1047" s="201"/>
      <c r="AB1047" s="201"/>
      <c r="AC1047" s="201"/>
      <c r="AD1047" s="201"/>
      <c r="AE1047" s="201"/>
    </row>
    <row r="1048" spans="1:31" x14ac:dyDescent="0.3">
      <c r="B1048" s="199" t="s">
        <v>1724</v>
      </c>
      <c r="C1048" s="199"/>
      <c r="D1048" s="199" t="s">
        <v>1725</v>
      </c>
      <c r="E1048" s="199" t="s">
        <v>1724</v>
      </c>
      <c r="F1048" s="199"/>
      <c r="G1048" s="199" t="s">
        <v>1725</v>
      </c>
      <c r="H1048" s="199" t="s">
        <v>1724</v>
      </c>
      <c r="I1048" s="199"/>
      <c r="J1048" s="199" t="s">
        <v>1725</v>
      </c>
      <c r="K1048" t="s">
        <v>190</v>
      </c>
      <c r="L1048" s="199" t="s">
        <v>1724</v>
      </c>
      <c r="M1048" s="199"/>
      <c r="N1048" s="199" t="s">
        <v>1725</v>
      </c>
      <c r="O1048" s="199" t="s">
        <v>1724</v>
      </c>
      <c r="P1048" s="199"/>
      <c r="Q1048" s="199" t="s">
        <v>1725</v>
      </c>
      <c r="R1048" s="199" t="s">
        <v>1724</v>
      </c>
      <c r="S1048" s="199"/>
      <c r="T1048" s="199" t="s">
        <v>1725</v>
      </c>
      <c r="U1048" t="s">
        <v>190</v>
      </c>
      <c r="V1048" s="199" t="s">
        <v>1724</v>
      </c>
      <c r="W1048" s="199"/>
      <c r="X1048" s="199" t="s">
        <v>1725</v>
      </c>
      <c r="Y1048" s="199" t="s">
        <v>1724</v>
      </c>
      <c r="Z1048" s="199"/>
      <c r="AA1048" s="199" t="s">
        <v>1725</v>
      </c>
      <c r="AB1048" s="199" t="s">
        <v>1724</v>
      </c>
      <c r="AC1048" s="199"/>
      <c r="AD1048" s="199" t="s">
        <v>1725</v>
      </c>
      <c r="AE1048" t="s">
        <v>190</v>
      </c>
    </row>
    <row r="1049" spans="1:31" x14ac:dyDescent="0.3">
      <c r="A1049" t="s">
        <v>192</v>
      </c>
      <c r="B1049" s="2">
        <v>2574</v>
      </c>
      <c r="C1049" s="27" t="s">
        <v>190</v>
      </c>
      <c r="D1049" s="2">
        <v>129.09090909090901</v>
      </c>
      <c r="E1049" s="2">
        <v>2913</v>
      </c>
      <c r="F1049" s="27" t="s">
        <v>190</v>
      </c>
      <c r="G1049" s="14">
        <v>92.121212121212096</v>
      </c>
      <c r="H1049" s="2">
        <v>2838</v>
      </c>
      <c r="I1049" s="27" t="s">
        <v>190</v>
      </c>
      <c r="J1049" s="14">
        <v>109.090912</v>
      </c>
      <c r="K1049" s="27">
        <v>0.10256410256410256</v>
      </c>
      <c r="L1049" s="2">
        <v>283836</v>
      </c>
      <c r="M1049" s="27" t="s">
        <v>190</v>
      </c>
      <c r="N1049" s="2">
        <v>853</v>
      </c>
      <c r="O1049" s="2">
        <v>296305</v>
      </c>
      <c r="P1049" s="27" t="s">
        <v>190</v>
      </c>
      <c r="Q1049" s="14">
        <v>755.15</v>
      </c>
      <c r="R1049" s="2">
        <v>310097</v>
      </c>
      <c r="S1049" s="27" t="s">
        <v>190</v>
      </c>
      <c r="T1049" s="14">
        <v>749.7</v>
      </c>
      <c r="U1049" s="27">
        <v>9.2999999999999999E-2</v>
      </c>
      <c r="V1049" s="2">
        <v>12392852</v>
      </c>
      <c r="W1049" s="27" t="s">
        <v>190</v>
      </c>
      <c r="X1049" s="2">
        <v>13533</v>
      </c>
      <c r="Y1049" s="2">
        <v>12717801</v>
      </c>
      <c r="Z1049" s="27" t="s">
        <v>190</v>
      </c>
      <c r="AA1049" s="14">
        <v>11122.42</v>
      </c>
      <c r="AB1049" s="2">
        <v>13103114</v>
      </c>
      <c r="AC1049" s="27" t="s">
        <v>190</v>
      </c>
      <c r="AD1049" s="14">
        <v>11237.58</v>
      </c>
      <c r="AE1049" s="27">
        <v>5.7000000000000002E-2</v>
      </c>
    </row>
    <row r="1050" spans="1:31" x14ac:dyDescent="0.3">
      <c r="A1050" t="s">
        <v>1606</v>
      </c>
      <c r="B1050" s="2">
        <v>1166</v>
      </c>
      <c r="C1050" s="27">
        <v>0.45299145299145299</v>
      </c>
      <c r="D1050" s="2">
        <v>96.363636363636402</v>
      </c>
      <c r="E1050" s="2">
        <v>1083</v>
      </c>
      <c r="F1050" s="27">
        <v>0.37178166838311022</v>
      </c>
      <c r="G1050" s="14">
        <v>102.424242424242</v>
      </c>
      <c r="H1050" s="2">
        <v>1347</v>
      </c>
      <c r="I1050" s="27">
        <v>0.47463002114164904</v>
      </c>
      <c r="J1050" s="14">
        <v>115.757576</v>
      </c>
      <c r="K1050" s="27">
        <v>0.15523156089193826</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1937</v>
      </c>
      <c r="B1051" s="2">
        <v>407</v>
      </c>
      <c r="C1051" s="27">
        <v>0.15811965811965811</v>
      </c>
      <c r="D1051" s="2">
        <v>81.212121212121204</v>
      </c>
      <c r="E1051" s="2">
        <v>462</v>
      </c>
      <c r="F1051" s="27">
        <v>0.15859938208032956</v>
      </c>
      <c r="G1051" s="14">
        <v>84.848484848484802</v>
      </c>
      <c r="H1051" s="2">
        <v>279</v>
      </c>
      <c r="I1051" s="27">
        <v>9.830866807610994E-2</v>
      </c>
      <c r="J1051" s="14">
        <v>66.666664100000006</v>
      </c>
      <c r="K1051" s="27">
        <v>-0.31449631449631449</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1938</v>
      </c>
      <c r="B1052" s="2">
        <v>517</v>
      </c>
      <c r="C1052" s="27">
        <v>0.20085470085470086</v>
      </c>
      <c r="D1052" s="2">
        <v>85.454545454545396</v>
      </c>
      <c r="E1052" s="2">
        <v>523</v>
      </c>
      <c r="F1052" s="27">
        <v>0.17953999313422589</v>
      </c>
      <c r="G1052" s="14">
        <v>72.727272727272705</v>
      </c>
      <c r="H1052" s="2">
        <v>753</v>
      </c>
      <c r="I1052" s="27">
        <v>0.26532769556025371</v>
      </c>
      <c r="J1052" s="14">
        <v>123.030304</v>
      </c>
      <c r="K1052" s="27">
        <v>0.45647969052224369</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1939</v>
      </c>
      <c r="B1053" s="2">
        <v>186</v>
      </c>
      <c r="C1053" s="27">
        <v>7.2261072261072257E-2</v>
      </c>
      <c r="D1053" s="2">
        <v>52.121212121212103</v>
      </c>
      <c r="E1053" s="2">
        <v>83</v>
      </c>
      <c r="F1053" s="27">
        <v>2.8492962581531067E-2</v>
      </c>
      <c r="G1053" s="14">
        <v>38.181818181818102</v>
      </c>
      <c r="H1053" s="2">
        <v>314</v>
      </c>
      <c r="I1053" s="27">
        <v>0.11064129668780831</v>
      </c>
      <c r="J1053" s="14">
        <v>80</v>
      </c>
      <c r="K1053" s="27">
        <v>0.68817204301075274</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1940</v>
      </c>
      <c r="B1054" s="2">
        <v>56</v>
      </c>
      <c r="C1054" s="27">
        <v>2.1756021756021756E-2</v>
      </c>
      <c r="D1054" s="2">
        <v>34.545454545454497</v>
      </c>
      <c r="E1054" s="2">
        <v>7</v>
      </c>
      <c r="F1054" s="27">
        <v>2.403020940611054E-3</v>
      </c>
      <c r="G1054" s="14">
        <v>7.2727272727272698</v>
      </c>
      <c r="H1054" s="2">
        <v>1</v>
      </c>
      <c r="I1054" s="27">
        <v>3.5236081747709656E-4</v>
      </c>
      <c r="J1054" s="14">
        <v>5.4545455</v>
      </c>
      <c r="K1054" s="27">
        <v>-0.9821428571428571</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1941</v>
      </c>
      <c r="B1055" s="2">
        <v>0</v>
      </c>
      <c r="C1055" s="27">
        <v>0</v>
      </c>
      <c r="D1055" s="2">
        <v>80</v>
      </c>
      <c r="E1055" s="2">
        <v>8</v>
      </c>
      <c r="F1055" s="27">
        <v>2.7463096464126332E-3</v>
      </c>
      <c r="G1055" s="14">
        <v>7.8787878787878798</v>
      </c>
      <c r="H1055" s="2">
        <v>0</v>
      </c>
      <c r="I1055" s="27">
        <v>0</v>
      </c>
      <c r="J1055" s="14">
        <v>12.727273</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1609</v>
      </c>
      <c r="B1056" s="2">
        <v>1408</v>
      </c>
      <c r="C1056" s="27">
        <v>0.54700854700854706</v>
      </c>
      <c r="D1056" s="2">
        <v>124.84848484848401</v>
      </c>
      <c r="E1056" s="2">
        <v>1830</v>
      </c>
      <c r="F1056" s="27">
        <v>0.62821833161688978</v>
      </c>
      <c r="G1056" s="14">
        <v>89.696969696969703</v>
      </c>
      <c r="H1056" s="2">
        <v>1491</v>
      </c>
      <c r="I1056" s="27">
        <v>0.52536997885835091</v>
      </c>
      <c r="J1056" s="14">
        <v>133.939392</v>
      </c>
      <c r="K1056" s="27">
        <v>5.894886363636364E-2</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1937</v>
      </c>
      <c r="B1057" s="2">
        <v>347</v>
      </c>
      <c r="C1057" s="27">
        <v>0.13480963480963482</v>
      </c>
      <c r="D1057" s="2">
        <v>86.6666666666666</v>
      </c>
      <c r="E1057" s="2">
        <v>385</v>
      </c>
      <c r="F1057" s="27">
        <v>0.13216615173360796</v>
      </c>
      <c r="G1057" s="14">
        <v>76.969696969696898</v>
      </c>
      <c r="H1057" s="2">
        <v>406</v>
      </c>
      <c r="I1057" s="27">
        <v>0.14305849189570119</v>
      </c>
      <c r="J1057" s="14">
        <v>95.757576</v>
      </c>
      <c r="K1057" s="27">
        <v>0.17002881844380405</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1938</v>
      </c>
      <c r="B1058" s="2">
        <v>600</v>
      </c>
      <c r="C1058" s="27">
        <v>0.23310023310023309</v>
      </c>
      <c r="D1058" s="2">
        <v>99.393939393939405</v>
      </c>
      <c r="E1058" s="2">
        <v>994</v>
      </c>
      <c r="F1058" s="27">
        <v>0.34122897356676968</v>
      </c>
      <c r="G1058" s="14">
        <v>98.181818181818201</v>
      </c>
      <c r="H1058" s="2">
        <v>626</v>
      </c>
      <c r="I1058" s="27">
        <v>0.22057787174066243</v>
      </c>
      <c r="J1058" s="14">
        <v>115.151512</v>
      </c>
      <c r="K1058" s="27">
        <v>4.3333333333333335E-2</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1939</v>
      </c>
      <c r="B1059" s="2">
        <v>347</v>
      </c>
      <c r="C1059" s="27">
        <v>0.13480963480963482</v>
      </c>
      <c r="D1059" s="2">
        <v>76.969696969696898</v>
      </c>
      <c r="E1059" s="2">
        <v>290</v>
      </c>
      <c r="F1059" s="27">
        <v>9.9553724682457947E-2</v>
      </c>
      <c r="G1059" s="14">
        <v>53.939393939393902</v>
      </c>
      <c r="H1059" s="2">
        <v>261</v>
      </c>
      <c r="I1059" s="27">
        <v>9.1966173361522199E-2</v>
      </c>
      <c r="J1059" s="14">
        <v>60.606059999999999</v>
      </c>
      <c r="K1059" s="27">
        <v>-0.2478386167146974</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1940</v>
      </c>
      <c r="B1060" s="2">
        <v>52</v>
      </c>
      <c r="C1060" s="27">
        <v>2.0202020202020204E-2</v>
      </c>
      <c r="D1060" s="2">
        <v>27.272727272727199</v>
      </c>
      <c r="E1060" s="2">
        <v>93</v>
      </c>
      <c r="F1060" s="27">
        <v>3.1925849639546859E-2</v>
      </c>
      <c r="G1060" s="14">
        <v>36.363636363636303</v>
      </c>
      <c r="H1060" s="2">
        <v>113</v>
      </c>
      <c r="I1060" s="27">
        <v>3.9816772374911907E-2</v>
      </c>
      <c r="J1060" s="14">
        <v>44.848483999999999</v>
      </c>
      <c r="K1060" s="27">
        <v>1.1730769230769231</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1941</v>
      </c>
      <c r="B1061" s="2">
        <v>62</v>
      </c>
      <c r="C1061" s="27">
        <v>2.4087024087024088E-2</v>
      </c>
      <c r="D1061" s="2">
        <v>34.545454545454497</v>
      </c>
      <c r="E1061" s="2">
        <v>68</v>
      </c>
      <c r="F1061" s="27">
        <v>2.3343631994507379E-2</v>
      </c>
      <c r="G1061" s="14">
        <v>37.5757575757575</v>
      </c>
      <c r="H1061" s="2">
        <v>85</v>
      </c>
      <c r="I1061" s="27">
        <v>2.9950669485553208E-2</v>
      </c>
      <c r="J1061" s="14">
        <v>40.606059999999999</v>
      </c>
      <c r="K1061" s="27">
        <v>0.37096774193548387</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02"/>
      <c r="B1062" s="202"/>
      <c r="C1062" s="202"/>
      <c r="D1062" s="202"/>
      <c r="E1062" s="202"/>
      <c r="F1062" s="202"/>
      <c r="G1062" s="202"/>
      <c r="H1062" s="202"/>
      <c r="I1062" s="202"/>
      <c r="J1062" s="202"/>
      <c r="K1062" s="202"/>
      <c r="L1062" s="202"/>
      <c r="M1062" s="202"/>
      <c r="N1062" s="202"/>
      <c r="O1062" s="202"/>
      <c r="P1062" s="202"/>
      <c r="Q1062" s="202"/>
      <c r="R1062" s="202"/>
      <c r="S1062" s="202"/>
      <c r="T1062" s="202"/>
      <c r="U1062" s="202"/>
      <c r="V1062" s="202"/>
      <c r="W1062" s="202"/>
      <c r="X1062" s="202"/>
      <c r="Y1062" s="202"/>
      <c r="Z1062" s="202"/>
      <c r="AA1062" s="202"/>
      <c r="AB1062" s="202"/>
      <c r="AC1062" s="202"/>
      <c r="AD1062" s="202"/>
      <c r="AE1062" s="202"/>
    </row>
    <row r="1063" spans="1:31" x14ac:dyDescent="0.3">
      <c r="A1063" s="201" t="s">
        <v>1942</v>
      </c>
      <c r="B1063" s="201"/>
      <c r="C1063" s="201"/>
      <c r="D1063" s="201"/>
      <c r="E1063" s="201"/>
      <c r="F1063" s="201"/>
      <c r="G1063" s="201"/>
      <c r="H1063" s="201"/>
      <c r="I1063" s="201"/>
      <c r="J1063" s="201"/>
      <c r="K1063" s="201"/>
      <c r="L1063" s="201"/>
      <c r="M1063" s="201"/>
      <c r="N1063" s="201"/>
      <c r="O1063" s="201"/>
      <c r="P1063" s="201"/>
      <c r="Q1063" s="201"/>
      <c r="R1063" s="201"/>
      <c r="S1063" s="201"/>
      <c r="T1063" s="201"/>
      <c r="U1063" s="201"/>
      <c r="V1063" s="201"/>
      <c r="W1063" s="201"/>
      <c r="X1063" s="201"/>
      <c r="Y1063" s="201"/>
      <c r="Z1063" s="201"/>
      <c r="AA1063" s="201"/>
      <c r="AB1063" s="201"/>
      <c r="AC1063" s="201"/>
      <c r="AD1063" s="201"/>
      <c r="AE1063" s="201"/>
    </row>
    <row r="1064" spans="1:31" x14ac:dyDescent="0.3">
      <c r="B1064" s="199" t="s">
        <v>1724</v>
      </c>
      <c r="C1064" s="199"/>
      <c r="D1064" s="199" t="s">
        <v>1725</v>
      </c>
      <c r="E1064" s="199" t="s">
        <v>1724</v>
      </c>
      <c r="F1064" s="199"/>
      <c r="G1064" s="199" t="s">
        <v>1725</v>
      </c>
      <c r="H1064" s="199" t="s">
        <v>1724</v>
      </c>
      <c r="I1064" s="199"/>
      <c r="J1064" s="199" t="s">
        <v>1725</v>
      </c>
      <c r="K1064" t="s">
        <v>190</v>
      </c>
      <c r="L1064" s="199" t="s">
        <v>1724</v>
      </c>
      <c r="M1064" s="199"/>
      <c r="N1064" s="199" t="s">
        <v>1725</v>
      </c>
      <c r="O1064" s="199" t="s">
        <v>1724</v>
      </c>
      <c r="P1064" s="199"/>
      <c r="Q1064" s="199" t="s">
        <v>1725</v>
      </c>
      <c r="R1064" s="199" t="s">
        <v>1724</v>
      </c>
      <c r="S1064" s="199"/>
      <c r="T1064" s="199" t="s">
        <v>1725</v>
      </c>
      <c r="U1064" t="s">
        <v>190</v>
      </c>
      <c r="V1064" s="199" t="s">
        <v>1724</v>
      </c>
      <c r="W1064" s="199"/>
      <c r="X1064" s="199" t="s">
        <v>1725</v>
      </c>
      <c r="Y1064" s="199" t="s">
        <v>1724</v>
      </c>
      <c r="Z1064" s="199"/>
      <c r="AA1064" s="199" t="s">
        <v>1725</v>
      </c>
      <c r="AB1064" s="199" t="s">
        <v>1724</v>
      </c>
      <c r="AC1064" s="199"/>
      <c r="AD1064" s="199" t="s">
        <v>1725</v>
      </c>
      <c r="AE1064" t="s">
        <v>190</v>
      </c>
    </row>
    <row r="1065" spans="1:31" x14ac:dyDescent="0.3">
      <c r="A1065" t="s">
        <v>192</v>
      </c>
      <c r="B1065" s="2">
        <v>2574</v>
      </c>
      <c r="C1065" s="27" t="s">
        <v>190</v>
      </c>
      <c r="D1065" s="2">
        <v>129.09090909090901</v>
      </c>
      <c r="E1065" s="2">
        <v>2913</v>
      </c>
      <c r="F1065" s="27" t="s">
        <v>190</v>
      </c>
      <c r="G1065" s="14">
        <v>92.121212121212096</v>
      </c>
      <c r="H1065" s="2">
        <v>2838</v>
      </c>
      <c r="I1065" s="27" t="s">
        <v>190</v>
      </c>
      <c r="J1065" s="14">
        <v>109.090912</v>
      </c>
      <c r="K1065" s="27">
        <v>0.10256410256410256</v>
      </c>
      <c r="L1065" s="2">
        <v>283836</v>
      </c>
      <c r="M1065" s="27" t="s">
        <v>190</v>
      </c>
      <c r="N1065" s="2">
        <v>853</v>
      </c>
      <c r="O1065" s="2">
        <v>296305</v>
      </c>
      <c r="P1065" s="27" t="s">
        <v>190</v>
      </c>
      <c r="Q1065" s="14">
        <v>755.15</v>
      </c>
      <c r="R1065" s="2">
        <v>310097</v>
      </c>
      <c r="S1065" s="27" t="s">
        <v>190</v>
      </c>
      <c r="T1065" s="14">
        <v>749.7</v>
      </c>
      <c r="U1065" s="27">
        <v>9.2999999999999999E-2</v>
      </c>
      <c r="V1065" s="2">
        <v>12392852</v>
      </c>
      <c r="W1065" s="27" t="s">
        <v>190</v>
      </c>
      <c r="X1065" s="2">
        <v>13533</v>
      </c>
      <c r="Y1065" s="2">
        <v>12717801</v>
      </c>
      <c r="Z1065" s="27" t="s">
        <v>190</v>
      </c>
      <c r="AA1065" s="14">
        <v>11122.42</v>
      </c>
      <c r="AB1065" s="2">
        <v>13103114</v>
      </c>
      <c r="AC1065" s="27" t="s">
        <v>190</v>
      </c>
      <c r="AD1065" s="14">
        <v>11237.58</v>
      </c>
      <c r="AE1065" s="27">
        <v>5.7000000000000002E-2</v>
      </c>
    </row>
    <row r="1066" spans="1:31" x14ac:dyDescent="0.3">
      <c r="A1066" t="s">
        <v>1606</v>
      </c>
      <c r="B1066" s="2">
        <v>1166</v>
      </c>
      <c r="C1066" s="27">
        <v>0.45299145299145299</v>
      </c>
      <c r="D1066" s="2">
        <v>96.363636363636402</v>
      </c>
      <c r="E1066" s="2">
        <v>1083</v>
      </c>
      <c r="F1066" s="27">
        <v>0.37178166838311022</v>
      </c>
      <c r="G1066" s="14">
        <v>102.424242424242</v>
      </c>
      <c r="H1066" s="2">
        <v>1347</v>
      </c>
      <c r="I1066" s="27">
        <v>0.47463002114164904</v>
      </c>
      <c r="J1066" s="14">
        <v>115.757576</v>
      </c>
      <c r="K1066" s="27">
        <v>0.15523156089193826</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1943</v>
      </c>
      <c r="B1067" s="2">
        <v>198</v>
      </c>
      <c r="C1067" s="27">
        <v>7.6923076923076927E-2</v>
      </c>
      <c r="D1067" s="2">
        <v>50.909090909090899</v>
      </c>
      <c r="E1067" s="2">
        <v>241</v>
      </c>
      <c r="F1067" s="27">
        <v>8.2732578098180576E-2</v>
      </c>
      <c r="G1067" s="14">
        <v>54.545454545454497</v>
      </c>
      <c r="H1067" s="2">
        <v>192</v>
      </c>
      <c r="I1067" s="27">
        <v>6.765327695560254E-2</v>
      </c>
      <c r="J1067" s="14">
        <v>61.818179999999998</v>
      </c>
      <c r="K1067" s="27">
        <v>-3.0303030303030304E-2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1944</v>
      </c>
      <c r="B1068" s="2">
        <v>123</v>
      </c>
      <c r="C1068" s="27">
        <v>4.7785547785547784E-2</v>
      </c>
      <c r="D1068" s="2">
        <v>44.2424242424242</v>
      </c>
      <c r="E1068" s="2">
        <v>207</v>
      </c>
      <c r="F1068" s="27">
        <v>7.1060762100926878E-2</v>
      </c>
      <c r="G1068" s="14">
        <v>54.545454545454497</v>
      </c>
      <c r="H1068" s="2">
        <v>98</v>
      </c>
      <c r="I1068" s="27">
        <v>3.4531360112755462E-2</v>
      </c>
      <c r="J1068" s="14">
        <v>55.757576</v>
      </c>
      <c r="K1068" s="27">
        <v>-0.2032520325203252</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1945</v>
      </c>
      <c r="B1069" s="2">
        <v>75</v>
      </c>
      <c r="C1069" s="27">
        <v>2.9137529137529136E-2</v>
      </c>
      <c r="D1069" s="2">
        <v>40.606060606060602</v>
      </c>
      <c r="E1069" s="2">
        <v>34</v>
      </c>
      <c r="F1069" s="27">
        <v>1.167181599725369E-2</v>
      </c>
      <c r="G1069" s="14">
        <v>30.303030303030301</v>
      </c>
      <c r="H1069" s="2">
        <v>94</v>
      </c>
      <c r="I1069" s="27">
        <v>3.3121916842847078E-2</v>
      </c>
      <c r="J1069" s="14">
        <v>60.606059999999999</v>
      </c>
      <c r="K1069" s="27">
        <v>0.25333333333333335</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1946</v>
      </c>
      <c r="B1070" s="2">
        <v>0</v>
      </c>
      <c r="C1070" s="27">
        <v>0</v>
      </c>
      <c r="D1070" s="2">
        <v>80</v>
      </c>
      <c r="E1070" s="2">
        <v>0</v>
      </c>
      <c r="F1070" s="27">
        <v>0</v>
      </c>
      <c r="G1070" s="14">
        <v>11.5151515151515</v>
      </c>
      <c r="H1070" s="2">
        <v>0</v>
      </c>
      <c r="I1070" s="27">
        <v>0</v>
      </c>
      <c r="J1070" s="14">
        <v>12.727273</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1947</v>
      </c>
      <c r="B1071" s="2">
        <v>734</v>
      </c>
      <c r="C1071" s="27">
        <v>0.28515928515928518</v>
      </c>
      <c r="D1071" s="2">
        <v>90.909090909090907</v>
      </c>
      <c r="E1071" s="2">
        <v>645</v>
      </c>
      <c r="F1071" s="27">
        <v>0.22142121524201855</v>
      </c>
      <c r="G1071" s="14">
        <v>80</v>
      </c>
      <c r="H1071" s="2">
        <v>922</v>
      </c>
      <c r="I1071" s="27">
        <v>0.32487667371388301</v>
      </c>
      <c r="J1071" s="14">
        <v>90.909090000000006</v>
      </c>
      <c r="K1071" s="27">
        <v>0.2561307901907357</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1944</v>
      </c>
      <c r="B1072" s="2">
        <v>577</v>
      </c>
      <c r="C1072" s="27">
        <v>0.22416472416472416</v>
      </c>
      <c r="D1072" s="2">
        <v>98.787878787878796</v>
      </c>
      <c r="E1072" s="2">
        <v>589</v>
      </c>
      <c r="F1072" s="27">
        <v>0.2021970477171301</v>
      </c>
      <c r="G1072" s="14">
        <v>79.393939393939405</v>
      </c>
      <c r="H1072" s="2">
        <v>722</v>
      </c>
      <c r="I1072" s="27">
        <v>0.25440451021846372</v>
      </c>
      <c r="J1072" s="14">
        <v>100.606064</v>
      </c>
      <c r="K1072" s="27">
        <v>0.25129982668977469</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1945</v>
      </c>
      <c r="B1073" s="2">
        <v>101</v>
      </c>
      <c r="C1073" s="27">
        <v>3.923853923853924E-2</v>
      </c>
      <c r="D1073" s="2">
        <v>40</v>
      </c>
      <c r="E1073" s="2">
        <v>49</v>
      </c>
      <c r="F1073" s="27">
        <v>1.6821146584277379E-2</v>
      </c>
      <c r="G1073" s="14">
        <v>24.848484848484802</v>
      </c>
      <c r="H1073" s="2">
        <v>199</v>
      </c>
      <c r="I1073" s="27">
        <v>7.0119802677942211E-2</v>
      </c>
      <c r="J1073" s="14">
        <v>62.4242439</v>
      </c>
      <c r="K1073" s="27">
        <v>0.97029702970297027</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1946</v>
      </c>
      <c r="B1074" s="2">
        <v>56</v>
      </c>
      <c r="C1074" s="27">
        <v>2.1756021756021756E-2</v>
      </c>
      <c r="D1074" s="2">
        <v>34.545454545454497</v>
      </c>
      <c r="E1074" s="2">
        <v>7</v>
      </c>
      <c r="F1074" s="27">
        <v>2.403020940611054E-3</v>
      </c>
      <c r="G1074" s="14">
        <v>7.2727272727272698</v>
      </c>
      <c r="H1074" s="2">
        <v>1</v>
      </c>
      <c r="I1074" s="27">
        <v>3.5236081747709656E-4</v>
      </c>
      <c r="J1074" s="14">
        <v>5.4545455</v>
      </c>
      <c r="K1074" s="27">
        <v>-0.9821428571428571</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1948</v>
      </c>
      <c r="B1075" s="2">
        <v>234</v>
      </c>
      <c r="C1075" s="27">
        <v>9.0909090909090912E-2</v>
      </c>
      <c r="D1075" s="2">
        <v>37.5757575757575</v>
      </c>
      <c r="E1075" s="2">
        <v>197</v>
      </c>
      <c r="F1075" s="27">
        <v>6.7627875042911081E-2</v>
      </c>
      <c r="G1075" s="14">
        <v>56.363636363636303</v>
      </c>
      <c r="H1075" s="2">
        <v>233</v>
      </c>
      <c r="I1075" s="27">
        <v>8.21000704721635E-2</v>
      </c>
      <c r="J1075" s="14">
        <v>60.606059999999999</v>
      </c>
      <c r="K1075" s="27">
        <v>-4.2735042735042739E-3</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1944</v>
      </c>
      <c r="B1076" s="2">
        <v>224</v>
      </c>
      <c r="C1076" s="27">
        <v>8.7024087024087024E-2</v>
      </c>
      <c r="D1076" s="2">
        <v>38.181818181818102</v>
      </c>
      <c r="E1076" s="2">
        <v>189</v>
      </c>
      <c r="F1076" s="27">
        <v>6.4881565396498461E-2</v>
      </c>
      <c r="G1076" s="14">
        <v>56.363636363636303</v>
      </c>
      <c r="H1076" s="2">
        <v>212</v>
      </c>
      <c r="I1076" s="27">
        <v>7.4700493305144472E-2</v>
      </c>
      <c r="J1076" s="14">
        <v>58.787880000000001</v>
      </c>
      <c r="K1076" s="27">
        <v>-5.3571428571428568E-2</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1945</v>
      </c>
      <c r="B1077" s="2">
        <v>10</v>
      </c>
      <c r="C1077" s="27">
        <v>3.885003885003885E-3</v>
      </c>
      <c r="D1077" s="2">
        <v>12.1212121212121</v>
      </c>
      <c r="E1077" s="2">
        <v>0</v>
      </c>
      <c r="F1077" s="27">
        <v>0</v>
      </c>
      <c r="G1077" s="14">
        <v>11.5151515151515</v>
      </c>
      <c r="H1077" s="2">
        <v>21</v>
      </c>
      <c r="I1077" s="27">
        <v>7.3995771670190271E-3</v>
      </c>
      <c r="J1077" s="14">
        <v>15.151515</v>
      </c>
      <c r="K1077" s="27">
        <v>1.1000000000000001</v>
      </c>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1946</v>
      </c>
      <c r="B1078" s="2">
        <v>0</v>
      </c>
      <c r="C1078" s="27">
        <v>0</v>
      </c>
      <c r="D1078" s="2">
        <v>80</v>
      </c>
      <c r="E1078" s="2">
        <v>8</v>
      </c>
      <c r="F1078" s="27">
        <v>2.7463096464126332E-3</v>
      </c>
      <c r="G1078" s="14">
        <v>7.8787878787878798</v>
      </c>
      <c r="H1078" s="2">
        <v>0</v>
      </c>
      <c r="I1078" s="27">
        <v>0</v>
      </c>
      <c r="J1078" s="14">
        <v>12.727273</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1609</v>
      </c>
      <c r="B1079" s="2">
        <v>1408</v>
      </c>
      <c r="C1079" s="27">
        <v>0.54700854700854706</v>
      </c>
      <c r="D1079" s="2">
        <v>124.84848484848401</v>
      </c>
      <c r="E1079" s="2">
        <v>1830</v>
      </c>
      <c r="F1079" s="27">
        <v>0.62821833161688978</v>
      </c>
      <c r="G1079" s="14">
        <v>89.696969696969703</v>
      </c>
      <c r="H1079" s="2">
        <v>1491</v>
      </c>
      <c r="I1079" s="27">
        <v>0.52536997885835091</v>
      </c>
      <c r="J1079" s="14">
        <v>133.939392</v>
      </c>
      <c r="K1079" s="27">
        <v>5.894886363636364E-2</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1943</v>
      </c>
      <c r="B1080" s="2">
        <v>592</v>
      </c>
      <c r="C1080" s="27">
        <v>0.22999222999222999</v>
      </c>
      <c r="D1080" s="2">
        <v>110.30303030303</v>
      </c>
      <c r="E1080" s="2">
        <v>607</v>
      </c>
      <c r="F1080" s="27">
        <v>0.20837624442155853</v>
      </c>
      <c r="G1080" s="14">
        <v>90.909090909090907</v>
      </c>
      <c r="H1080" s="2">
        <v>386</v>
      </c>
      <c r="I1080" s="27">
        <v>0.13601127554615927</v>
      </c>
      <c r="J1080" s="14">
        <v>91.515150000000006</v>
      </c>
      <c r="K1080" s="27">
        <v>-0.34797297297297297</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1944</v>
      </c>
      <c r="B1081" s="2">
        <v>393</v>
      </c>
      <c r="C1081" s="27">
        <v>0.15268065268065267</v>
      </c>
      <c r="D1081" s="2">
        <v>95.757575757575694</v>
      </c>
      <c r="E1081" s="2">
        <v>472</v>
      </c>
      <c r="F1081" s="27">
        <v>0.16203226913834534</v>
      </c>
      <c r="G1081" s="14">
        <v>87.878787878787904</v>
      </c>
      <c r="H1081" s="2">
        <v>246</v>
      </c>
      <c r="I1081" s="27">
        <v>8.6680761099365747E-2</v>
      </c>
      <c r="J1081" s="14">
        <v>78.787880000000001</v>
      </c>
      <c r="K1081" s="27">
        <v>-0.37404580152671757</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1945</v>
      </c>
      <c r="B1082" s="2">
        <v>172</v>
      </c>
      <c r="C1082" s="27">
        <v>6.6822066822066817E-2</v>
      </c>
      <c r="D1082" s="2">
        <v>58.787878787878803</v>
      </c>
      <c r="E1082" s="2">
        <v>69</v>
      </c>
      <c r="F1082" s="27">
        <v>2.368692070030896E-2</v>
      </c>
      <c r="G1082" s="14">
        <v>29.090909090909101</v>
      </c>
      <c r="H1082" s="2">
        <v>93</v>
      </c>
      <c r="I1082" s="27">
        <v>3.2769556025369982E-2</v>
      </c>
      <c r="J1082" s="14">
        <v>49.0909081</v>
      </c>
      <c r="K1082" s="27">
        <v>-0.45930232558139533</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1946</v>
      </c>
      <c r="B1083" s="2">
        <v>27</v>
      </c>
      <c r="C1083" s="27">
        <v>1.048951048951049E-2</v>
      </c>
      <c r="D1083" s="2">
        <v>18.181818181818102</v>
      </c>
      <c r="E1083" s="2">
        <v>66</v>
      </c>
      <c r="F1083" s="27">
        <v>2.2657054582904221E-2</v>
      </c>
      <c r="G1083" s="14">
        <v>34.545454545454497</v>
      </c>
      <c r="H1083" s="2">
        <v>47</v>
      </c>
      <c r="I1083" s="27">
        <v>1.6560958421423539E-2</v>
      </c>
      <c r="J1083" s="14">
        <v>29.69697</v>
      </c>
      <c r="K1083" s="27">
        <v>0.7407407407407407</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1947</v>
      </c>
      <c r="B1084" s="2">
        <v>791</v>
      </c>
      <c r="C1084" s="27">
        <v>0.3073038073038073</v>
      </c>
      <c r="D1084" s="2">
        <v>112.72727272727199</v>
      </c>
      <c r="E1084" s="2">
        <v>1103</v>
      </c>
      <c r="F1084" s="27">
        <v>0.37864744249914178</v>
      </c>
      <c r="G1084" s="14">
        <v>95.151515151515099</v>
      </c>
      <c r="H1084" s="2">
        <v>919</v>
      </c>
      <c r="I1084" s="27">
        <v>0.32381959126145171</v>
      </c>
      <c r="J1084" s="14">
        <v>112.121216</v>
      </c>
      <c r="K1084" s="27">
        <v>0.16182048040455121</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1944</v>
      </c>
      <c r="B1085" s="2">
        <v>529</v>
      </c>
      <c r="C1085" s="27">
        <v>0.20551670551670551</v>
      </c>
      <c r="D1085" s="2">
        <v>100.60606060606</v>
      </c>
      <c r="E1085" s="2">
        <v>787</v>
      </c>
      <c r="F1085" s="27">
        <v>0.2701682114658428</v>
      </c>
      <c r="G1085" s="14">
        <v>99.393939393939405</v>
      </c>
      <c r="H1085" s="2">
        <v>600</v>
      </c>
      <c r="I1085" s="27">
        <v>0.21141649048625794</v>
      </c>
      <c r="J1085" s="14">
        <v>106.666664</v>
      </c>
      <c r="K1085" s="27">
        <v>0.13421550094517959</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1945</v>
      </c>
      <c r="B1086" s="2">
        <v>175</v>
      </c>
      <c r="C1086" s="27">
        <v>6.7987567987567984E-2</v>
      </c>
      <c r="D1086" s="2">
        <v>63.030303030303003</v>
      </c>
      <c r="E1086" s="2">
        <v>221</v>
      </c>
      <c r="F1086" s="27">
        <v>7.5866803982148984E-2</v>
      </c>
      <c r="G1086" s="14">
        <v>50.909090909090899</v>
      </c>
      <c r="H1086" s="2">
        <v>168</v>
      </c>
      <c r="I1086" s="27">
        <v>5.9196617336152217E-2</v>
      </c>
      <c r="J1086" s="14">
        <v>53.3333321</v>
      </c>
      <c r="K1086" s="27">
        <v>-0.04</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1946</v>
      </c>
      <c r="B1087" s="2">
        <v>87</v>
      </c>
      <c r="C1087" s="27">
        <v>3.37995337995338E-2</v>
      </c>
      <c r="D1087" s="2">
        <v>38.787878787878697</v>
      </c>
      <c r="E1087" s="2">
        <v>95</v>
      </c>
      <c r="F1087" s="27">
        <v>3.2612427051150014E-2</v>
      </c>
      <c r="G1087" s="14">
        <v>40.606060606060602</v>
      </c>
      <c r="H1087" s="2">
        <v>151</v>
      </c>
      <c r="I1087" s="27">
        <v>5.320648343904158E-2</v>
      </c>
      <c r="J1087" s="14">
        <v>55.151516000000001</v>
      </c>
      <c r="K1087" s="27">
        <v>0.73563218390804597</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1948</v>
      </c>
      <c r="B1088" s="2">
        <v>25</v>
      </c>
      <c r="C1088" s="27">
        <v>9.7125097125097121E-3</v>
      </c>
      <c r="D1088" s="2">
        <v>16.363636363636299</v>
      </c>
      <c r="E1088" s="2">
        <v>120</v>
      </c>
      <c r="F1088" s="27">
        <v>4.1194644696189497E-2</v>
      </c>
      <c r="G1088" s="14">
        <v>29.696969696969699</v>
      </c>
      <c r="H1088" s="2">
        <v>186</v>
      </c>
      <c r="I1088" s="27">
        <v>6.5539112050739964E-2</v>
      </c>
      <c r="J1088" s="14">
        <v>68.484849999999994</v>
      </c>
      <c r="K1088" s="27">
        <v>6.44</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1944</v>
      </c>
      <c r="B1089" s="2">
        <v>25</v>
      </c>
      <c r="C1089" s="27">
        <v>9.7125097125097121E-3</v>
      </c>
      <c r="D1089" s="2">
        <v>16.363636363636299</v>
      </c>
      <c r="E1089" s="2">
        <v>120</v>
      </c>
      <c r="F1089" s="27">
        <v>4.1194644696189497E-2</v>
      </c>
      <c r="G1089" s="14">
        <v>29.696969696969699</v>
      </c>
      <c r="H1089" s="2">
        <v>186</v>
      </c>
      <c r="I1089" s="27">
        <v>6.5539112050739964E-2</v>
      </c>
      <c r="J1089" s="14">
        <v>68.484849999999994</v>
      </c>
      <c r="K1089" s="27">
        <v>6.44</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1945</v>
      </c>
      <c r="B1090" s="2">
        <v>0</v>
      </c>
      <c r="C1090" s="27">
        <v>0</v>
      </c>
      <c r="D1090" s="2">
        <v>80</v>
      </c>
      <c r="E1090" s="2">
        <v>0</v>
      </c>
      <c r="F1090" s="27">
        <v>0</v>
      </c>
      <c r="G1090" s="14">
        <v>11.5151515151515</v>
      </c>
      <c r="H1090" s="2">
        <v>0</v>
      </c>
      <c r="I1090" s="27">
        <v>0</v>
      </c>
      <c r="J1090" s="14">
        <v>12.727273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1946</v>
      </c>
      <c r="B1091" s="2">
        <v>0</v>
      </c>
      <c r="C1091" s="27">
        <v>0</v>
      </c>
      <c r="D1091" s="2">
        <v>80</v>
      </c>
      <c r="E1091" s="2">
        <v>0</v>
      </c>
      <c r="F1091" s="27">
        <v>0</v>
      </c>
      <c r="G1091" s="14">
        <v>11.5151515151515</v>
      </c>
      <c r="H1091" s="2">
        <v>0</v>
      </c>
      <c r="I1091" s="27">
        <v>0</v>
      </c>
      <c r="J1091" s="14">
        <v>12.727273</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202"/>
      <c r="B1092" s="202"/>
      <c r="C1092" s="202"/>
      <c r="D1092" s="202"/>
      <c r="E1092" s="202"/>
      <c r="F1092" s="202"/>
      <c r="G1092" s="202"/>
      <c r="H1092" s="202"/>
      <c r="I1092" s="202"/>
      <c r="J1092" s="202"/>
      <c r="K1092" s="202"/>
      <c r="L1092" s="202"/>
      <c r="M1092" s="202"/>
      <c r="N1092" s="202"/>
      <c r="O1092" s="202"/>
      <c r="P1092" s="202"/>
      <c r="Q1092" s="202"/>
      <c r="R1092" s="202"/>
      <c r="S1092" s="202"/>
      <c r="T1092" s="202"/>
      <c r="U1092" s="202"/>
      <c r="V1092" s="202"/>
      <c r="W1092" s="202"/>
      <c r="X1092" s="202"/>
      <c r="Y1092" s="202"/>
      <c r="Z1092" s="202"/>
      <c r="AA1092" s="202"/>
      <c r="AB1092" s="202"/>
      <c r="AC1092" s="202"/>
      <c r="AD1092" s="202"/>
      <c r="AE1092" s="202"/>
    </row>
    <row r="1093" spans="1:31" x14ac:dyDescent="0.3">
      <c r="A1093" s="201" t="s">
        <v>1949</v>
      </c>
      <c r="B1093" s="201"/>
      <c r="C1093" s="201"/>
      <c r="D1093" s="201"/>
      <c r="E1093" s="201"/>
      <c r="F1093" s="201"/>
      <c r="G1093" s="201"/>
      <c r="H1093" s="201"/>
      <c r="I1093" s="201"/>
      <c r="J1093" s="201"/>
      <c r="K1093" s="201"/>
      <c r="L1093" s="201"/>
      <c r="M1093" s="201"/>
      <c r="N1093" s="201"/>
      <c r="O1093" s="201"/>
      <c r="P1093" s="201"/>
      <c r="Q1093" s="201"/>
      <c r="R1093" s="201"/>
      <c r="S1093" s="201"/>
      <c r="T1093" s="201"/>
      <c r="U1093" s="201"/>
      <c r="V1093" s="201"/>
      <c r="W1093" s="201"/>
      <c r="X1093" s="201"/>
      <c r="Y1093" s="201"/>
      <c r="Z1093" s="201"/>
      <c r="AA1093" s="201"/>
      <c r="AB1093" s="201"/>
      <c r="AC1093" s="201"/>
      <c r="AD1093" s="201"/>
      <c r="AE1093" s="201"/>
    </row>
    <row r="1094" spans="1:31" x14ac:dyDescent="0.3">
      <c r="B1094" s="199" t="s">
        <v>1724</v>
      </c>
      <c r="C1094" s="199"/>
      <c r="D1094" s="199" t="s">
        <v>1725</v>
      </c>
      <c r="E1094" s="199" t="s">
        <v>1724</v>
      </c>
      <c r="F1094" s="199"/>
      <c r="G1094" s="199" t="s">
        <v>1725</v>
      </c>
      <c r="H1094" s="199" t="s">
        <v>1724</v>
      </c>
      <c r="I1094" s="199"/>
      <c r="J1094" s="199" t="s">
        <v>1725</v>
      </c>
      <c r="K1094" t="s">
        <v>190</v>
      </c>
      <c r="L1094" s="199" t="s">
        <v>1724</v>
      </c>
      <c r="M1094" s="199"/>
      <c r="N1094" s="199" t="s">
        <v>1725</v>
      </c>
      <c r="O1094" s="199" t="s">
        <v>1724</v>
      </c>
      <c r="P1094" s="199"/>
      <c r="Q1094" s="199" t="s">
        <v>1725</v>
      </c>
      <c r="R1094" s="199" t="s">
        <v>1724</v>
      </c>
      <c r="S1094" s="199"/>
      <c r="T1094" s="199" t="s">
        <v>1725</v>
      </c>
      <c r="U1094" t="s">
        <v>190</v>
      </c>
      <c r="V1094" s="199" t="s">
        <v>1724</v>
      </c>
      <c r="W1094" s="199"/>
      <c r="X1094" s="199" t="s">
        <v>1725</v>
      </c>
      <c r="Y1094" s="199" t="s">
        <v>1724</v>
      </c>
      <c r="Z1094" s="199"/>
      <c r="AA1094" s="199" t="s">
        <v>1725</v>
      </c>
      <c r="AB1094" s="199" t="s">
        <v>1724</v>
      </c>
      <c r="AC1094" s="199"/>
      <c r="AD1094" s="199" t="s">
        <v>1725</v>
      </c>
      <c r="AE1094" t="s">
        <v>190</v>
      </c>
    </row>
    <row r="1095" spans="1:31" x14ac:dyDescent="0.3">
      <c r="A1095" t="s">
        <v>192</v>
      </c>
      <c r="B1095" s="2">
        <v>2796</v>
      </c>
      <c r="C1095" s="27" t="s">
        <v>190</v>
      </c>
      <c r="D1095" s="2">
        <v>147.87878787878699</v>
      </c>
      <c r="E1095" s="2">
        <v>2951</v>
      </c>
      <c r="F1095" s="27" t="s">
        <v>190</v>
      </c>
      <c r="G1095" s="14">
        <v>92.121212121212096</v>
      </c>
      <c r="H1095" s="2">
        <v>3005</v>
      </c>
      <c r="I1095" s="27" t="s">
        <v>190</v>
      </c>
      <c r="J1095" s="14">
        <v>120</v>
      </c>
      <c r="K1095" s="27">
        <v>7.4749642346208872E-2</v>
      </c>
      <c r="L1095" s="2">
        <v>310219</v>
      </c>
      <c r="M1095" s="27" t="s">
        <v>190</v>
      </c>
      <c r="N1095" s="2">
        <v>359</v>
      </c>
      <c r="O1095" s="2">
        <v>321955</v>
      </c>
      <c r="P1095" s="27" t="s">
        <v>190</v>
      </c>
      <c r="Q1095" s="14">
        <v>224.24</v>
      </c>
      <c r="R1095" s="2">
        <v>333357</v>
      </c>
      <c r="S1095" s="27" t="s">
        <v>190</v>
      </c>
      <c r="T1095" s="14">
        <v>198.79</v>
      </c>
      <c r="U1095" s="27">
        <v>7.4999999999999997E-2</v>
      </c>
      <c r="V1095" s="2">
        <v>13552624</v>
      </c>
      <c r="W1095" s="27" t="s">
        <v>190</v>
      </c>
      <c r="X1095" s="2">
        <v>692</v>
      </c>
      <c r="Y1095" s="2">
        <v>13845790</v>
      </c>
      <c r="Z1095" s="27" t="s">
        <v>190</v>
      </c>
      <c r="AA1095" s="14">
        <v>652.12</v>
      </c>
      <c r="AB1095" s="2">
        <v>14210945</v>
      </c>
      <c r="AC1095" s="27" t="s">
        <v>190</v>
      </c>
      <c r="AD1095" s="14">
        <v>811.52</v>
      </c>
      <c r="AE1095" s="27">
        <v>4.9000000000000002E-2</v>
      </c>
    </row>
    <row r="1096" spans="1:31" x14ac:dyDescent="0.3">
      <c r="A1096" t="s">
        <v>1569</v>
      </c>
      <c r="B1096" s="2">
        <v>1618</v>
      </c>
      <c r="C1096" s="27">
        <v>0.57868383404864088</v>
      </c>
      <c r="D1096" s="2">
        <v>116.363636363636</v>
      </c>
      <c r="E1096" s="2">
        <v>1748</v>
      </c>
      <c r="F1096" s="27">
        <v>0.59234157912572005</v>
      </c>
      <c r="G1096" s="14">
        <v>110.30303030303</v>
      </c>
      <c r="H1096" s="2">
        <v>1867</v>
      </c>
      <c r="I1096" s="27">
        <v>0.62129783693843599</v>
      </c>
      <c r="J1096" s="14">
        <v>121.818184</v>
      </c>
      <c r="K1096" s="27">
        <v>0.15389369592089</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1570</v>
      </c>
      <c r="B1097" s="2">
        <v>180</v>
      </c>
      <c r="C1097" s="27">
        <v>6.4377682403433473E-2</v>
      </c>
      <c r="D1097" s="2">
        <v>47.272727272727202</v>
      </c>
      <c r="E1097" s="2">
        <v>202</v>
      </c>
      <c r="F1097" s="27">
        <v>6.8451372416130127E-2</v>
      </c>
      <c r="G1097" s="14">
        <v>60.606060606060602</v>
      </c>
      <c r="H1097" s="2">
        <v>165</v>
      </c>
      <c r="I1097" s="27">
        <v>5.4908485856905158E-2</v>
      </c>
      <c r="J1097" s="14">
        <v>43.030304000000001</v>
      </c>
      <c r="K1097" s="27">
        <v>-8.3333333333333329E-2</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1571</v>
      </c>
      <c r="B1098" s="2">
        <v>162</v>
      </c>
      <c r="C1098" s="27">
        <v>5.7939914163090127E-2</v>
      </c>
      <c r="D1098" s="2">
        <v>58.787878787878803</v>
      </c>
      <c r="E1098" s="2">
        <v>112</v>
      </c>
      <c r="F1098" s="27">
        <v>3.7953236191121655E-2</v>
      </c>
      <c r="G1098" s="14">
        <v>38.181818181818102</v>
      </c>
      <c r="H1098" s="2">
        <v>130</v>
      </c>
      <c r="I1098" s="27">
        <v>4.3261231281198007E-2</v>
      </c>
      <c r="J1098" s="14">
        <v>50.303031900000001</v>
      </c>
      <c r="K1098" s="27">
        <v>-0.19753086419753085</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1572</v>
      </c>
      <c r="B1099" s="2">
        <v>306</v>
      </c>
      <c r="C1099" s="27">
        <v>0.10944206008583691</v>
      </c>
      <c r="D1099" s="2">
        <v>73.939393939393895</v>
      </c>
      <c r="E1099" s="2">
        <v>496</v>
      </c>
      <c r="F1099" s="27">
        <v>0.16807861741782446</v>
      </c>
      <c r="G1099" s="14">
        <v>72.121212121212096</v>
      </c>
      <c r="H1099" s="2">
        <v>405</v>
      </c>
      <c r="I1099" s="27">
        <v>0.13477537437603992</v>
      </c>
      <c r="J1099" s="14">
        <v>93.333335899999994</v>
      </c>
      <c r="K1099" s="27">
        <v>0.3235294117647059</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1573</v>
      </c>
      <c r="B1100" s="2">
        <v>384</v>
      </c>
      <c r="C1100" s="27">
        <v>0.13733905579399142</v>
      </c>
      <c r="D1100" s="2">
        <v>92.121212121212096</v>
      </c>
      <c r="E1100" s="2">
        <v>257</v>
      </c>
      <c r="F1100" s="27">
        <v>8.7089122331413082E-2</v>
      </c>
      <c r="G1100" s="14">
        <v>59.393939393939398</v>
      </c>
      <c r="H1100" s="2">
        <v>268</v>
      </c>
      <c r="I1100" s="27">
        <v>8.91846921797005E-2</v>
      </c>
      <c r="J1100" s="14">
        <v>67.878784199999998</v>
      </c>
      <c r="K1100" s="27">
        <v>-0.30208333333333331</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1574</v>
      </c>
      <c r="B1101" s="2">
        <v>19</v>
      </c>
      <c r="C1101" s="27">
        <v>6.7954220314735336E-3</v>
      </c>
      <c r="D1101" s="2">
        <v>18.181818181818102</v>
      </c>
      <c r="E1101" s="2">
        <v>28</v>
      </c>
      <c r="F1101" s="27">
        <v>9.4883090477804136E-3</v>
      </c>
      <c r="G1101" s="14">
        <v>18.7878787878787</v>
      </c>
      <c r="H1101" s="2">
        <v>126</v>
      </c>
      <c r="I1101" s="27">
        <v>4.1930116472545756E-2</v>
      </c>
      <c r="J1101" s="14">
        <v>76.969695999999999</v>
      </c>
      <c r="K1101" s="27">
        <v>5.6315789473684212</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1575</v>
      </c>
      <c r="B1102" s="2">
        <v>39</v>
      </c>
      <c r="C1102" s="27">
        <v>1.3948497854077254E-2</v>
      </c>
      <c r="D1102" s="2">
        <v>39.393939393939398</v>
      </c>
      <c r="E1102" s="2">
        <v>48</v>
      </c>
      <c r="F1102" s="27">
        <v>1.6265672653337851E-2</v>
      </c>
      <c r="G1102" s="14">
        <v>24.848484848484802</v>
      </c>
      <c r="H1102" s="2">
        <v>13</v>
      </c>
      <c r="I1102" s="27">
        <v>4.3261231281198007E-3</v>
      </c>
      <c r="J1102" s="14">
        <v>11.515152</v>
      </c>
      <c r="K1102" s="27">
        <v>-0.66666666666666663</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1576</v>
      </c>
      <c r="B1103" s="2">
        <v>28</v>
      </c>
      <c r="C1103" s="27">
        <v>1.0014306151645207E-2</v>
      </c>
      <c r="D1103" s="2">
        <v>18.7878787878787</v>
      </c>
      <c r="E1103" s="2">
        <v>60</v>
      </c>
      <c r="F1103" s="27">
        <v>2.0332090816672314E-2</v>
      </c>
      <c r="G1103" s="14">
        <v>35.151515151515099</v>
      </c>
      <c r="H1103" s="2">
        <v>0</v>
      </c>
      <c r="I1103" s="27">
        <v>0</v>
      </c>
      <c r="J1103" s="14">
        <v>12.727273</v>
      </c>
      <c r="K1103" s="27">
        <v>-1</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1577</v>
      </c>
      <c r="B1104" s="2">
        <v>60</v>
      </c>
      <c r="C1104" s="27">
        <v>2.1459227467811159E-2</v>
      </c>
      <c r="D1104" s="2">
        <v>38.787878787878697</v>
      </c>
      <c r="E1104" s="2">
        <v>0</v>
      </c>
      <c r="F1104" s="27">
        <v>0</v>
      </c>
      <c r="G1104" s="14">
        <v>11.5151515151515</v>
      </c>
      <c r="H1104" s="2">
        <v>31</v>
      </c>
      <c r="I1104" s="27">
        <v>1.0316139767054908E-2</v>
      </c>
      <c r="J1104" s="14">
        <v>21.212122000000001</v>
      </c>
      <c r="K1104" s="27">
        <v>-0.48333333333333334</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1578</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202"/>
      <c r="B1106" s="202"/>
      <c r="C1106" s="202"/>
      <c r="D1106" s="202"/>
      <c r="E1106" s="202"/>
      <c r="F1106" s="202"/>
      <c r="G1106" s="202"/>
      <c r="H1106" s="202"/>
      <c r="I1106" s="202"/>
      <c r="J1106" s="202"/>
      <c r="K1106" s="202"/>
      <c r="L1106" s="202"/>
      <c r="M1106" s="202"/>
      <c r="N1106" s="202"/>
      <c r="O1106" s="202"/>
      <c r="P1106" s="202"/>
      <c r="Q1106" s="202"/>
      <c r="R1106" s="202"/>
      <c r="S1106" s="202"/>
      <c r="T1106" s="202"/>
      <c r="U1106" s="202"/>
      <c r="V1106" s="202"/>
      <c r="W1106" s="202"/>
      <c r="X1106" s="202"/>
      <c r="Y1106" s="202"/>
      <c r="Z1106" s="202"/>
      <c r="AA1106" s="202"/>
      <c r="AB1106" s="202"/>
      <c r="AC1106" s="202"/>
      <c r="AD1106" s="202"/>
      <c r="AE1106" s="202"/>
    </row>
    <row r="1107" spans="1:31" x14ac:dyDescent="0.3">
      <c r="A1107" s="201" t="s">
        <v>1950</v>
      </c>
      <c r="B1107" s="201"/>
      <c r="C1107" s="201"/>
      <c r="D1107" s="201"/>
      <c r="E1107" s="201"/>
      <c r="F1107" s="201"/>
      <c r="G1107" s="201"/>
      <c r="H1107" s="201"/>
      <c r="I1107" s="201"/>
      <c r="J1107" s="201"/>
      <c r="K1107" s="201"/>
      <c r="L1107" s="201"/>
      <c r="M1107" s="201"/>
      <c r="N1107" s="201"/>
      <c r="O1107" s="201"/>
      <c r="P1107" s="201"/>
      <c r="Q1107" s="201"/>
      <c r="R1107" s="201"/>
      <c r="S1107" s="201"/>
      <c r="T1107" s="201"/>
      <c r="U1107" s="201"/>
      <c r="V1107" s="201"/>
      <c r="W1107" s="201"/>
      <c r="X1107" s="201"/>
      <c r="Y1107" s="201"/>
      <c r="Z1107" s="201"/>
      <c r="AA1107" s="201"/>
      <c r="AB1107" s="201"/>
      <c r="AC1107" s="201"/>
      <c r="AD1107" s="201"/>
      <c r="AE1107" s="201"/>
    </row>
    <row r="1108" spans="1:31" x14ac:dyDescent="0.3">
      <c r="B1108" s="199" t="s">
        <v>1724</v>
      </c>
      <c r="C1108" s="199"/>
      <c r="D1108" s="199" t="s">
        <v>1725</v>
      </c>
      <c r="E1108" s="199" t="s">
        <v>1724</v>
      </c>
      <c r="F1108" s="199"/>
      <c r="G1108" s="199" t="s">
        <v>1725</v>
      </c>
      <c r="H1108" s="199" t="s">
        <v>1724</v>
      </c>
      <c r="I1108" s="199"/>
      <c r="J1108" s="199" t="s">
        <v>1725</v>
      </c>
      <c r="K1108" t="s">
        <v>190</v>
      </c>
      <c r="L1108" s="199" t="s">
        <v>1724</v>
      </c>
      <c r="M1108" s="199"/>
      <c r="N1108" s="199" t="s">
        <v>1725</v>
      </c>
      <c r="O1108" s="199" t="s">
        <v>1724</v>
      </c>
      <c r="P1108" s="199"/>
      <c r="Q1108" s="199" t="s">
        <v>1725</v>
      </c>
      <c r="R1108" s="199" t="s">
        <v>1724</v>
      </c>
      <c r="S1108" s="199"/>
      <c r="T1108" s="199" t="s">
        <v>1725</v>
      </c>
      <c r="U1108" t="s">
        <v>190</v>
      </c>
      <c r="V1108" s="199" t="s">
        <v>1724</v>
      </c>
      <c r="W1108" s="199"/>
      <c r="X1108" s="199" t="s">
        <v>1725</v>
      </c>
      <c r="Y1108" s="199" t="s">
        <v>1724</v>
      </c>
      <c r="Z1108" s="199"/>
      <c r="AA1108" s="199" t="s">
        <v>1725</v>
      </c>
      <c r="AB1108" s="199" t="s">
        <v>1724</v>
      </c>
      <c r="AC1108" s="199"/>
      <c r="AD1108" s="199" t="s">
        <v>1725</v>
      </c>
      <c r="AE1108" t="s">
        <v>190</v>
      </c>
    </row>
    <row r="1109" spans="1:31" x14ac:dyDescent="0.3">
      <c r="A1109" t="s">
        <v>192</v>
      </c>
      <c r="B1109" s="2">
        <v>2574</v>
      </c>
      <c r="C1109" s="27" t="s">
        <v>190</v>
      </c>
      <c r="D1109" s="2">
        <v>129.09090909090901</v>
      </c>
      <c r="E1109" s="2">
        <v>2913</v>
      </c>
      <c r="F1109" s="27" t="s">
        <v>190</v>
      </c>
      <c r="G1109" s="14">
        <v>92.121212121212096</v>
      </c>
      <c r="H1109" s="2">
        <v>2838</v>
      </c>
      <c r="I1109" s="27" t="s">
        <v>190</v>
      </c>
      <c r="J1109" s="14">
        <v>109.090912</v>
      </c>
      <c r="K1109" s="27">
        <v>0.10256410256410256</v>
      </c>
      <c r="L1109" s="2">
        <v>283836</v>
      </c>
      <c r="M1109" s="27" t="s">
        <v>190</v>
      </c>
      <c r="N1109" s="2">
        <v>853</v>
      </c>
      <c r="O1109" s="2">
        <v>296305</v>
      </c>
      <c r="P1109" s="27" t="s">
        <v>190</v>
      </c>
      <c r="Q1109" s="14">
        <v>755.15</v>
      </c>
      <c r="R1109" s="2">
        <v>310097</v>
      </c>
      <c r="S1109" s="27" t="s">
        <v>190</v>
      </c>
      <c r="T1109" s="14">
        <v>749.7</v>
      </c>
      <c r="U1109" s="27">
        <v>9.2999999999999999E-2</v>
      </c>
      <c r="V1109" s="2">
        <v>12392852</v>
      </c>
      <c r="W1109" s="27" t="s">
        <v>190</v>
      </c>
      <c r="X1109" s="2">
        <v>13533</v>
      </c>
      <c r="Y1109" s="2">
        <v>12717801</v>
      </c>
      <c r="Z1109" s="27" t="s">
        <v>190</v>
      </c>
      <c r="AA1109" s="14">
        <v>11122.42</v>
      </c>
      <c r="AB1109" s="2">
        <v>13103114</v>
      </c>
      <c r="AC1109" s="27" t="s">
        <v>190</v>
      </c>
      <c r="AD1109" s="14">
        <v>11237.58</v>
      </c>
      <c r="AE1109" s="27">
        <v>5.7000000000000002E-2</v>
      </c>
    </row>
    <row r="1110" spans="1:31" x14ac:dyDescent="0.3">
      <c r="A1110" t="s">
        <v>1951</v>
      </c>
      <c r="B1110" s="2">
        <v>1166</v>
      </c>
      <c r="C1110" s="27">
        <v>0.45299145299145299</v>
      </c>
      <c r="D1110" s="2">
        <v>96.363636363636402</v>
      </c>
      <c r="E1110" s="2">
        <v>1083</v>
      </c>
      <c r="F1110" s="27">
        <v>0.37178166838311022</v>
      </c>
      <c r="G1110" s="14">
        <v>102.424242424242</v>
      </c>
      <c r="H1110" s="2">
        <v>1347</v>
      </c>
      <c r="I1110" s="27">
        <v>0.47463002114164904</v>
      </c>
      <c r="J1110" s="14">
        <v>115.757576</v>
      </c>
      <c r="K1110" s="27">
        <v>0.15523156089193826</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1952</v>
      </c>
      <c r="B1111" s="2">
        <v>1085</v>
      </c>
      <c r="C1111" s="27">
        <v>0.42152292152292153</v>
      </c>
      <c r="D1111" s="2">
        <v>93.3333333333333</v>
      </c>
      <c r="E1111" s="2">
        <v>1039</v>
      </c>
      <c r="F1111" s="27">
        <v>0.35667696532784071</v>
      </c>
      <c r="G1111" s="14">
        <v>100.60606060606</v>
      </c>
      <c r="H1111" s="2">
        <v>1318</v>
      </c>
      <c r="I1111" s="27">
        <v>0.46441155743481327</v>
      </c>
      <c r="J1111" s="14">
        <v>114.545456</v>
      </c>
      <c r="K1111" s="27">
        <v>0.21474654377880184</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1953</v>
      </c>
      <c r="B1112" s="2">
        <v>75</v>
      </c>
      <c r="C1112" s="27">
        <v>2.9137529137529136E-2</v>
      </c>
      <c r="D1112" s="2">
        <v>23.636363636363601</v>
      </c>
      <c r="E1112" s="2">
        <v>34</v>
      </c>
      <c r="F1112" s="27">
        <v>1.167181599725369E-2</v>
      </c>
      <c r="G1112" s="14">
        <v>17.5757575757575</v>
      </c>
      <c r="H1112" s="2">
        <v>29</v>
      </c>
      <c r="I1112" s="27">
        <v>1.0218463706835801E-2</v>
      </c>
      <c r="J1112" s="14">
        <v>18.181818</v>
      </c>
      <c r="K1112" s="27">
        <v>-0.61333333333333329</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4601</v>
      </c>
      <c r="B1113" s="2">
        <v>0</v>
      </c>
      <c r="C1113" s="27">
        <v>0</v>
      </c>
      <c r="D1113" s="2">
        <v>80</v>
      </c>
      <c r="E1113" s="2">
        <v>0</v>
      </c>
      <c r="F1113" s="27">
        <v>0</v>
      </c>
      <c r="G1113" s="14">
        <v>11.5151515151515</v>
      </c>
      <c r="H1113" s="2">
        <v>0</v>
      </c>
      <c r="I1113" s="27">
        <v>0</v>
      </c>
      <c r="J1113" s="14">
        <v>12.727273</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1954</v>
      </c>
      <c r="B1114" s="2">
        <v>0</v>
      </c>
      <c r="C1114" s="27">
        <v>0</v>
      </c>
      <c r="D1114" s="2">
        <v>80</v>
      </c>
      <c r="E1114" s="2">
        <v>10</v>
      </c>
      <c r="F1114" s="27">
        <v>3.4328870580157913E-3</v>
      </c>
      <c r="G1114" s="14">
        <v>8.4848484848484809</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1955</v>
      </c>
      <c r="B1115" s="2">
        <v>0</v>
      </c>
      <c r="C1115" s="27">
        <v>0</v>
      </c>
      <c r="D1115" s="2">
        <v>80</v>
      </c>
      <c r="E1115" s="2">
        <v>0</v>
      </c>
      <c r="F1115" s="27">
        <v>0</v>
      </c>
      <c r="G1115" s="14">
        <v>11.5151515151515</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1956</v>
      </c>
      <c r="B1116" s="2">
        <v>0</v>
      </c>
      <c r="C1116" s="27">
        <v>0</v>
      </c>
      <c r="D1116" s="2">
        <v>80</v>
      </c>
      <c r="E1116" s="2">
        <v>0</v>
      </c>
      <c r="F1116" s="27">
        <v>0</v>
      </c>
      <c r="G1116" s="14">
        <v>11.5151515151515</v>
      </c>
      <c r="H1116" s="2">
        <v>0</v>
      </c>
      <c r="I1116" s="27">
        <v>0</v>
      </c>
      <c r="J1116" s="14">
        <v>12.727273</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1957</v>
      </c>
      <c r="B1117" s="2">
        <v>0</v>
      </c>
      <c r="C1117" s="27">
        <v>0</v>
      </c>
      <c r="D1117" s="2">
        <v>80</v>
      </c>
      <c r="E1117" s="2">
        <v>0</v>
      </c>
      <c r="F1117" s="27">
        <v>0</v>
      </c>
      <c r="G1117" s="14">
        <v>11.5151515151515</v>
      </c>
      <c r="H1117" s="2">
        <v>0</v>
      </c>
      <c r="I1117" s="27">
        <v>0</v>
      </c>
      <c r="J1117" s="14">
        <v>12.727273</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1958</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1959</v>
      </c>
      <c r="B1119" s="2">
        <v>6</v>
      </c>
      <c r="C1119" s="27">
        <v>2.331002331002331E-3</v>
      </c>
      <c r="D1119" s="2">
        <v>8.4848484848484809</v>
      </c>
      <c r="E1119" s="2">
        <v>0</v>
      </c>
      <c r="F1119" s="27">
        <v>0</v>
      </c>
      <c r="G1119" s="14">
        <v>11.5151515151515</v>
      </c>
      <c r="H1119" s="2">
        <v>0</v>
      </c>
      <c r="I1119" s="27">
        <v>0</v>
      </c>
      <c r="J1119" s="14">
        <v>12.727273</v>
      </c>
      <c r="K1119" s="27">
        <v>-1</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1960</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1961</v>
      </c>
      <c r="B1121" s="2">
        <v>1408</v>
      </c>
      <c r="C1121" s="27">
        <v>0.54700854700854706</v>
      </c>
      <c r="D1121" s="2">
        <v>124.84848484848401</v>
      </c>
      <c r="E1121" s="2">
        <v>1830</v>
      </c>
      <c r="F1121" s="27">
        <v>0.62821833161688978</v>
      </c>
      <c r="G1121" s="14">
        <v>89.696969696969703</v>
      </c>
      <c r="H1121" s="2">
        <v>1491</v>
      </c>
      <c r="I1121" s="27">
        <v>0.52536997885835091</v>
      </c>
      <c r="J1121" s="14">
        <v>133.939392</v>
      </c>
      <c r="K1121" s="27">
        <v>5.894886363636364E-2</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1952</v>
      </c>
      <c r="B1122" s="2">
        <v>477</v>
      </c>
      <c r="C1122" s="27">
        <v>0.18531468531468531</v>
      </c>
      <c r="D1122" s="2">
        <v>83.636363636363598</v>
      </c>
      <c r="E1122" s="2">
        <v>684</v>
      </c>
      <c r="F1122" s="27">
        <v>0.23480947476828012</v>
      </c>
      <c r="G1122" s="14">
        <v>88.484848484848399</v>
      </c>
      <c r="H1122" s="2">
        <v>482</v>
      </c>
      <c r="I1122" s="27">
        <v>0.16983791402396053</v>
      </c>
      <c r="J1122" s="14">
        <v>85.454544100000007</v>
      </c>
      <c r="K1122" s="27">
        <v>1.0482180293501049E-2</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1953</v>
      </c>
      <c r="B1123" s="2">
        <v>105</v>
      </c>
      <c r="C1123" s="27">
        <v>4.0792540792540792E-2</v>
      </c>
      <c r="D1123" s="2">
        <v>37.5757575757575</v>
      </c>
      <c r="E1123" s="2">
        <v>168</v>
      </c>
      <c r="F1123" s="27">
        <v>5.7672502574665295E-2</v>
      </c>
      <c r="G1123" s="14">
        <v>56.969696969696898</v>
      </c>
      <c r="H1123" s="2">
        <v>119</v>
      </c>
      <c r="I1123" s="27">
        <v>4.193093727977449E-2</v>
      </c>
      <c r="J1123" s="14">
        <v>41.212119999999999</v>
      </c>
      <c r="K1123" s="27">
        <v>0.13333333333333333</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4601</v>
      </c>
      <c r="B1124" s="2">
        <v>162</v>
      </c>
      <c r="C1124" s="27">
        <v>6.2937062937062943E-2</v>
      </c>
      <c r="D1124" s="2">
        <v>58.787878787878803</v>
      </c>
      <c r="E1124" s="2">
        <v>112</v>
      </c>
      <c r="F1124" s="27">
        <v>3.8448335049776863E-2</v>
      </c>
      <c r="G1124" s="14">
        <v>38.181818181818102</v>
      </c>
      <c r="H1124" s="2">
        <v>87</v>
      </c>
      <c r="I1124" s="27">
        <v>3.06553911205074E-2</v>
      </c>
      <c r="J1124" s="14">
        <v>41.818179999999998</v>
      </c>
      <c r="K1124" s="27">
        <v>-0.46296296296296297</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1954</v>
      </c>
      <c r="B1125" s="2">
        <v>261</v>
      </c>
      <c r="C1125" s="27">
        <v>0.10139860139860139</v>
      </c>
      <c r="D1125" s="2">
        <v>72.727272727272705</v>
      </c>
      <c r="E1125" s="2">
        <v>486</v>
      </c>
      <c r="F1125" s="27">
        <v>0.16683831101956745</v>
      </c>
      <c r="G1125" s="14">
        <v>72.121212121212096</v>
      </c>
      <c r="H1125" s="2">
        <v>405</v>
      </c>
      <c r="I1125" s="27">
        <v>0.14270613107822411</v>
      </c>
      <c r="J1125" s="14">
        <v>93.333335899999994</v>
      </c>
      <c r="K1125" s="27">
        <v>0.55172413793103448</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1955</v>
      </c>
      <c r="B1126" s="2">
        <v>288</v>
      </c>
      <c r="C1126" s="27">
        <v>0.11188811188811189</v>
      </c>
      <c r="D1126" s="2">
        <v>77.575757575757507</v>
      </c>
      <c r="E1126" s="2">
        <v>257</v>
      </c>
      <c r="F1126" s="27">
        <v>8.822519739100583E-2</v>
      </c>
      <c r="G1126" s="14">
        <v>59.393939393939398</v>
      </c>
      <c r="H1126" s="2">
        <v>228</v>
      </c>
      <c r="I1126" s="27">
        <v>8.0338266384778007E-2</v>
      </c>
      <c r="J1126" s="14">
        <v>60.606059999999999</v>
      </c>
      <c r="K1126" s="27">
        <v>-0.20833333333333334</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1956</v>
      </c>
      <c r="B1127" s="2">
        <v>19</v>
      </c>
      <c r="C1127" s="27">
        <v>7.3815073815073819E-3</v>
      </c>
      <c r="D1127" s="2">
        <v>18.181818181818102</v>
      </c>
      <c r="E1127" s="2">
        <v>15</v>
      </c>
      <c r="F1127" s="27">
        <v>5.1493305870236872E-3</v>
      </c>
      <c r="G1127" s="14">
        <v>14.545454545454501</v>
      </c>
      <c r="H1127" s="2">
        <v>126</v>
      </c>
      <c r="I1127" s="27">
        <v>4.4397463002114168E-2</v>
      </c>
      <c r="J1127" s="14">
        <v>76.969695999999999</v>
      </c>
      <c r="K1127" s="27">
        <v>5.6315789473684212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1957</v>
      </c>
      <c r="B1128" s="2">
        <v>39</v>
      </c>
      <c r="C1128" s="27">
        <v>1.5151515151515152E-2</v>
      </c>
      <c r="D1128" s="2">
        <v>39.393939393939398</v>
      </c>
      <c r="E1128" s="2">
        <v>48</v>
      </c>
      <c r="F1128" s="27">
        <v>1.6477857878475798E-2</v>
      </c>
      <c r="G1128" s="14">
        <v>24.848484848484802</v>
      </c>
      <c r="H1128" s="2">
        <v>13</v>
      </c>
      <c r="I1128" s="27">
        <v>4.5806906272022555E-3</v>
      </c>
      <c r="J1128" s="14">
        <v>11.515152</v>
      </c>
      <c r="K1128" s="27">
        <v>-0.66666666666666663</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1958</v>
      </c>
      <c r="B1129" s="2">
        <v>28</v>
      </c>
      <c r="C1129" s="27">
        <v>1.0878010878010878E-2</v>
      </c>
      <c r="D1129" s="2">
        <v>18.7878787878787</v>
      </c>
      <c r="E1129" s="2">
        <v>60</v>
      </c>
      <c r="F1129" s="27">
        <v>2.0597322348094749E-2</v>
      </c>
      <c r="G1129" s="14">
        <v>35.151515151515099</v>
      </c>
      <c r="H1129" s="2">
        <v>0</v>
      </c>
      <c r="I1129" s="27">
        <v>0</v>
      </c>
      <c r="J1129" s="14">
        <v>12.727273</v>
      </c>
      <c r="K1129" s="27">
        <v>-1</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1959</v>
      </c>
      <c r="B1130" s="2">
        <v>29</v>
      </c>
      <c r="C1130" s="27">
        <v>1.1266511266511266E-2</v>
      </c>
      <c r="D1130" s="2">
        <v>29.696969696969699</v>
      </c>
      <c r="E1130" s="2">
        <v>0</v>
      </c>
      <c r="F1130" s="27">
        <v>0</v>
      </c>
      <c r="G1130" s="14">
        <v>11.5151515151515</v>
      </c>
      <c r="H1130" s="2">
        <v>31</v>
      </c>
      <c r="I1130" s="27">
        <v>1.0923185341789992E-2</v>
      </c>
      <c r="J1130" s="14">
        <v>21.212122000000001</v>
      </c>
      <c r="K1130" s="27">
        <v>6.8965517241379309E-2</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1960</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02"/>
      <c r="B1132" s="202"/>
      <c r="C1132" s="202"/>
      <c r="D1132" s="202"/>
      <c r="E1132" s="202"/>
      <c r="F1132" s="202"/>
      <c r="G1132" s="202"/>
      <c r="H1132" s="202"/>
      <c r="I1132" s="202"/>
      <c r="J1132" s="202"/>
      <c r="K1132" s="202"/>
      <c r="L1132" s="202"/>
      <c r="M1132" s="202"/>
      <c r="N1132" s="202"/>
      <c r="O1132" s="202"/>
      <c r="P1132" s="202"/>
      <c r="Q1132" s="202"/>
      <c r="R1132" s="202"/>
      <c r="S1132" s="202"/>
      <c r="T1132" s="202"/>
      <c r="U1132" s="202"/>
      <c r="V1132" s="202"/>
      <c r="W1132" s="202"/>
      <c r="X1132" s="202"/>
      <c r="Y1132" s="202"/>
      <c r="Z1132" s="202"/>
      <c r="AA1132" s="202"/>
      <c r="AB1132" s="202"/>
      <c r="AC1132" s="202"/>
      <c r="AD1132" s="202"/>
      <c r="AE1132" s="202"/>
    </row>
    <row r="1133" spans="1:31" x14ac:dyDescent="0.3">
      <c r="A1133" s="201" t="s">
        <v>1962</v>
      </c>
      <c r="B1133" s="201"/>
      <c r="C1133" s="201"/>
      <c r="D1133" s="201"/>
      <c r="E1133" s="201"/>
      <c r="F1133" s="201"/>
      <c r="G1133" s="201"/>
      <c r="H1133" s="201"/>
      <c r="I1133" s="201"/>
      <c r="J1133" s="201"/>
      <c r="K1133" s="201"/>
      <c r="L1133" s="201"/>
      <c r="M1133" s="201"/>
      <c r="N1133" s="201"/>
      <c r="O1133" s="201"/>
      <c r="P1133" s="201"/>
      <c r="Q1133" s="201"/>
      <c r="R1133" s="201"/>
      <c r="S1133" s="201"/>
      <c r="T1133" s="201"/>
      <c r="U1133" s="201"/>
      <c r="V1133" s="201"/>
      <c r="W1133" s="201"/>
      <c r="X1133" s="201"/>
      <c r="Y1133" s="201"/>
      <c r="Z1133" s="201"/>
      <c r="AA1133" s="201"/>
      <c r="AB1133" s="201"/>
      <c r="AC1133" s="201"/>
      <c r="AD1133" s="201"/>
      <c r="AE1133" s="201"/>
    </row>
    <row r="1134" spans="1:31" x14ac:dyDescent="0.3">
      <c r="B1134" s="199" t="s">
        <v>1724</v>
      </c>
      <c r="C1134" s="199"/>
      <c r="D1134" s="199" t="s">
        <v>1725</v>
      </c>
      <c r="E1134" s="199" t="s">
        <v>1724</v>
      </c>
      <c r="F1134" s="199"/>
      <c r="G1134" s="199" t="s">
        <v>1725</v>
      </c>
      <c r="H1134" s="199" t="s">
        <v>1724</v>
      </c>
      <c r="I1134" s="199"/>
      <c r="J1134" s="199" t="s">
        <v>1725</v>
      </c>
      <c r="K1134" t="s">
        <v>190</v>
      </c>
      <c r="L1134" s="199" t="s">
        <v>1724</v>
      </c>
      <c r="M1134" s="199"/>
      <c r="N1134" s="199" t="s">
        <v>1725</v>
      </c>
      <c r="O1134" s="199" t="s">
        <v>1724</v>
      </c>
      <c r="P1134" s="199"/>
      <c r="Q1134" s="199" t="s">
        <v>1725</v>
      </c>
      <c r="R1134" s="199" t="s">
        <v>1724</v>
      </c>
      <c r="S1134" s="199"/>
      <c r="T1134" s="199" t="s">
        <v>1725</v>
      </c>
      <c r="U1134" t="s">
        <v>190</v>
      </c>
      <c r="V1134" s="199" t="s">
        <v>1724</v>
      </c>
      <c r="W1134" s="199"/>
      <c r="X1134" s="199" t="s">
        <v>1725</v>
      </c>
      <c r="Y1134" s="199" t="s">
        <v>1724</v>
      </c>
      <c r="Z1134" s="199"/>
      <c r="AA1134" s="199" t="s">
        <v>1725</v>
      </c>
      <c r="AB1134" s="199" t="s">
        <v>1724</v>
      </c>
      <c r="AC1134" s="199"/>
      <c r="AD1134" s="199" t="s">
        <v>1725</v>
      </c>
      <c r="AE1134" t="s">
        <v>190</v>
      </c>
    </row>
    <row r="1135" spans="1:31" x14ac:dyDescent="0.3">
      <c r="A1135" t="s">
        <v>192</v>
      </c>
      <c r="B1135" s="2">
        <v>2796</v>
      </c>
      <c r="C1135" s="27" t="s">
        <v>190</v>
      </c>
      <c r="D1135" s="2">
        <v>147.87878787878699</v>
      </c>
      <c r="E1135" s="2">
        <v>2951</v>
      </c>
      <c r="F1135" s="27" t="s">
        <v>190</v>
      </c>
      <c r="G1135" s="14">
        <v>92.121212121212096</v>
      </c>
      <c r="H1135" s="2">
        <v>3005</v>
      </c>
      <c r="I1135" s="27" t="s">
        <v>190</v>
      </c>
      <c r="J1135" s="14">
        <v>120</v>
      </c>
      <c r="K1135" s="27">
        <v>7.4749642346208872E-2</v>
      </c>
      <c r="L1135" s="2">
        <v>310219</v>
      </c>
      <c r="M1135" s="27" t="s">
        <v>190</v>
      </c>
      <c r="N1135" s="2">
        <v>359</v>
      </c>
      <c r="O1135" s="2">
        <v>321955</v>
      </c>
      <c r="P1135" s="27" t="s">
        <v>190</v>
      </c>
      <c r="Q1135" s="14">
        <v>224.24</v>
      </c>
      <c r="R1135" s="2">
        <v>333357</v>
      </c>
      <c r="S1135" s="27" t="s">
        <v>190</v>
      </c>
      <c r="T1135" s="14">
        <v>198.79</v>
      </c>
      <c r="U1135" s="27">
        <v>7.4999999999999997E-2</v>
      </c>
      <c r="V1135" s="2">
        <v>13552624</v>
      </c>
      <c r="W1135" s="27" t="s">
        <v>190</v>
      </c>
      <c r="X1135" s="2">
        <v>692</v>
      </c>
      <c r="Y1135" s="2">
        <v>13845790</v>
      </c>
      <c r="Z1135" s="27" t="s">
        <v>190</v>
      </c>
      <c r="AA1135" s="14">
        <v>652.12</v>
      </c>
      <c r="AB1135" s="2">
        <v>14210945</v>
      </c>
      <c r="AC1135" s="27" t="s">
        <v>190</v>
      </c>
      <c r="AD1135" s="14">
        <v>811.52</v>
      </c>
      <c r="AE1135" s="27">
        <v>4.9000000000000002E-2</v>
      </c>
    </row>
    <row r="1136" spans="1:31" x14ac:dyDescent="0.3">
      <c r="A1136" t="s">
        <v>1963</v>
      </c>
      <c r="B1136" s="2">
        <v>66</v>
      </c>
      <c r="C1136" s="27">
        <v>2.3605150214592276E-2</v>
      </c>
      <c r="D1136" s="2">
        <v>33.3333333333333</v>
      </c>
      <c r="E1136" s="2">
        <v>130</v>
      </c>
      <c r="F1136" s="27">
        <v>4.405286343612335E-2</v>
      </c>
      <c r="G1136" s="14">
        <v>47.272727272727202</v>
      </c>
      <c r="H1136" s="2">
        <v>153</v>
      </c>
      <c r="I1136" s="27">
        <v>5.091514143094842E-2</v>
      </c>
      <c r="J1136" s="14">
        <v>61.818179999999998</v>
      </c>
      <c r="K1136" s="27">
        <v>1.3181818181818181</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1964</v>
      </c>
      <c r="B1137" s="2">
        <v>375</v>
      </c>
      <c r="C1137" s="27">
        <v>0.13412017167381973</v>
      </c>
      <c r="D1137" s="2">
        <v>84.242424242424207</v>
      </c>
      <c r="E1137" s="2">
        <v>346</v>
      </c>
      <c r="F1137" s="27">
        <v>0.11724839037614368</v>
      </c>
      <c r="G1137" s="14">
        <v>75.151515151515099</v>
      </c>
      <c r="H1137" s="2">
        <v>363</v>
      </c>
      <c r="I1137" s="27">
        <v>0.12079866888519135</v>
      </c>
      <c r="J1137" s="14">
        <v>81.212119999999999</v>
      </c>
      <c r="K1137" s="27">
        <v>-3.2000000000000001E-2</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1965</v>
      </c>
      <c r="B1138" s="2">
        <v>566</v>
      </c>
      <c r="C1138" s="27">
        <v>0.20243204577968527</v>
      </c>
      <c r="D1138" s="2">
        <v>95.757575757575694</v>
      </c>
      <c r="E1138" s="2">
        <v>727</v>
      </c>
      <c r="F1138" s="27">
        <v>0.24635716706201288</v>
      </c>
      <c r="G1138" s="14">
        <v>83.636363636363598</v>
      </c>
      <c r="H1138" s="2">
        <v>530</v>
      </c>
      <c r="I1138" s="27">
        <v>0.17637271214642264</v>
      </c>
      <c r="J1138" s="14">
        <v>97.575760000000002</v>
      </c>
      <c r="K1138" s="27">
        <v>-6.3604240282685506E-2</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1966</v>
      </c>
      <c r="B1139" s="2">
        <v>1341</v>
      </c>
      <c r="C1139" s="27">
        <v>0.47961373390557938</v>
      </c>
      <c r="D1139" s="2">
        <v>121.818181818181</v>
      </c>
      <c r="E1139" s="2">
        <v>1261</v>
      </c>
      <c r="F1139" s="27">
        <v>0.42731277533039647</v>
      </c>
      <c r="G1139" s="14">
        <v>102.424242424242</v>
      </c>
      <c r="H1139" s="2">
        <v>1345</v>
      </c>
      <c r="I1139" s="27">
        <v>0.44758735440931779</v>
      </c>
      <c r="J1139" s="14">
        <v>131.515152</v>
      </c>
      <c r="K1139" s="27">
        <v>2.9828486204325128E-3</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1967</v>
      </c>
      <c r="B1140" s="2">
        <v>354</v>
      </c>
      <c r="C1140" s="27">
        <v>0.12660944206008584</v>
      </c>
      <c r="D1140" s="2">
        <v>68.484848484848399</v>
      </c>
      <c r="E1140" s="2">
        <v>433</v>
      </c>
      <c r="F1140" s="27">
        <v>0.14672992206031854</v>
      </c>
      <c r="G1140" s="14">
        <v>69.090909090909093</v>
      </c>
      <c r="H1140" s="2">
        <v>580</v>
      </c>
      <c r="I1140" s="27">
        <v>0.1930116472545757</v>
      </c>
      <c r="J1140" s="14">
        <v>96.363640000000004</v>
      </c>
      <c r="K1140" s="27">
        <v>0.6384180790960452</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1968</v>
      </c>
      <c r="B1141" s="2">
        <v>94</v>
      </c>
      <c r="C1141" s="27">
        <v>3.3619456366237484E-2</v>
      </c>
      <c r="D1141" s="2">
        <v>41.818181818181799</v>
      </c>
      <c r="E1141" s="2">
        <v>54</v>
      </c>
      <c r="F1141" s="27">
        <v>1.8298881735005084E-2</v>
      </c>
      <c r="G1141" s="14">
        <v>21.818181818181799</v>
      </c>
      <c r="H1141" s="2">
        <v>34</v>
      </c>
      <c r="I1141" s="27">
        <v>1.1314475873544094E-2</v>
      </c>
      <c r="J1141" s="14">
        <v>25.454546000000001</v>
      </c>
      <c r="K1141" s="27">
        <v>-0.63829787234042556</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02"/>
      <c r="B1142" s="202"/>
      <c r="C1142" s="202"/>
      <c r="D1142" s="202"/>
      <c r="E1142" s="202"/>
      <c r="F1142" s="202"/>
      <c r="G1142" s="202"/>
      <c r="H1142" s="202"/>
      <c r="I1142" s="202"/>
      <c r="J1142" s="202"/>
      <c r="K1142" s="202"/>
      <c r="L1142" s="202"/>
      <c r="M1142" s="202"/>
      <c r="N1142" s="202"/>
      <c r="O1142" s="202"/>
      <c r="P1142" s="202"/>
      <c r="Q1142" s="202"/>
      <c r="R1142" s="202"/>
      <c r="S1142" s="202"/>
      <c r="T1142" s="202"/>
      <c r="U1142" s="202"/>
      <c r="V1142" s="202"/>
      <c r="W1142" s="202"/>
      <c r="X1142" s="202"/>
      <c r="Y1142" s="202"/>
      <c r="Z1142" s="202"/>
      <c r="AA1142" s="202"/>
      <c r="AB1142" s="202"/>
      <c r="AC1142" s="202"/>
      <c r="AD1142" s="202"/>
      <c r="AE1142" s="202"/>
    </row>
    <row r="1143" spans="1:31" x14ac:dyDescent="0.3">
      <c r="A1143" s="201" t="s">
        <v>1969</v>
      </c>
      <c r="B1143" s="201"/>
      <c r="C1143" s="201"/>
      <c r="D1143" s="201"/>
      <c r="E1143" s="201"/>
      <c r="F1143" s="201"/>
      <c r="G1143" s="201"/>
      <c r="H1143" s="201"/>
      <c r="I1143" s="201"/>
      <c r="J1143" s="201"/>
      <c r="K1143" s="201"/>
      <c r="L1143" s="201"/>
      <c r="M1143" s="201"/>
      <c r="N1143" s="201"/>
      <c r="O1143" s="201"/>
      <c r="P1143" s="201"/>
      <c r="Q1143" s="201"/>
      <c r="R1143" s="201"/>
      <c r="S1143" s="201"/>
      <c r="T1143" s="201"/>
      <c r="U1143" s="201"/>
      <c r="V1143" s="201"/>
      <c r="W1143" s="201"/>
      <c r="X1143" s="201"/>
      <c r="Y1143" s="201"/>
      <c r="Z1143" s="201"/>
      <c r="AA1143" s="201"/>
      <c r="AB1143" s="201"/>
      <c r="AC1143" s="201"/>
      <c r="AD1143" s="201"/>
      <c r="AE1143" s="201"/>
    </row>
    <row r="1144" spans="1:31" x14ac:dyDescent="0.3">
      <c r="B1144" s="199" t="s">
        <v>1724</v>
      </c>
      <c r="C1144" s="199"/>
      <c r="D1144" s="199" t="s">
        <v>1725</v>
      </c>
      <c r="E1144" s="199" t="s">
        <v>1724</v>
      </c>
      <c r="F1144" s="199"/>
      <c r="G1144" s="199" t="s">
        <v>1725</v>
      </c>
      <c r="H1144" s="199" t="s">
        <v>1724</v>
      </c>
      <c r="I1144" s="199"/>
      <c r="J1144" s="199" t="s">
        <v>1725</v>
      </c>
      <c r="K1144" t="s">
        <v>190</v>
      </c>
      <c r="L1144" s="199" t="s">
        <v>1724</v>
      </c>
      <c r="M1144" s="199"/>
      <c r="N1144" s="199" t="s">
        <v>1725</v>
      </c>
      <c r="O1144" s="199" t="s">
        <v>1724</v>
      </c>
      <c r="P1144" s="199"/>
      <c r="Q1144" s="199" t="s">
        <v>1725</v>
      </c>
      <c r="R1144" s="199" t="s">
        <v>1724</v>
      </c>
      <c r="S1144" s="199"/>
      <c r="T1144" s="199" t="s">
        <v>1725</v>
      </c>
      <c r="U1144" t="s">
        <v>190</v>
      </c>
      <c r="V1144" s="199" t="s">
        <v>1724</v>
      </c>
      <c r="W1144" s="199"/>
      <c r="X1144" s="199" t="s">
        <v>1725</v>
      </c>
      <c r="Y1144" s="199" t="s">
        <v>1724</v>
      </c>
      <c r="Z1144" s="199"/>
      <c r="AA1144" s="199" t="s">
        <v>1725</v>
      </c>
      <c r="AB1144" s="199" t="s">
        <v>1724</v>
      </c>
      <c r="AC1144" s="199"/>
      <c r="AD1144" s="199" t="s">
        <v>1725</v>
      </c>
      <c r="AE1144" t="s">
        <v>190</v>
      </c>
    </row>
    <row r="1145" spans="1:31" x14ac:dyDescent="0.3">
      <c r="A1145" t="s">
        <v>192</v>
      </c>
      <c r="B1145" s="2">
        <v>2574</v>
      </c>
      <c r="C1145" s="27" t="s">
        <v>190</v>
      </c>
      <c r="D1145" s="2">
        <v>129.09090909090901</v>
      </c>
      <c r="E1145" s="2">
        <v>2913</v>
      </c>
      <c r="F1145" s="27" t="s">
        <v>190</v>
      </c>
      <c r="G1145" s="14">
        <v>92.121212121212096</v>
      </c>
      <c r="H1145" s="2">
        <v>2838</v>
      </c>
      <c r="I1145" s="27" t="s">
        <v>190</v>
      </c>
      <c r="J1145" s="14">
        <v>109.090912</v>
      </c>
      <c r="K1145" s="27">
        <v>0.10256410256410256</v>
      </c>
      <c r="L1145" s="2">
        <v>283836</v>
      </c>
      <c r="M1145" s="27" t="s">
        <v>190</v>
      </c>
      <c r="N1145" s="2">
        <v>853</v>
      </c>
      <c r="O1145" s="2">
        <v>296305</v>
      </c>
      <c r="P1145" s="27" t="s">
        <v>190</v>
      </c>
      <c r="Q1145" s="14">
        <v>755.15</v>
      </c>
      <c r="R1145" s="2">
        <v>310097</v>
      </c>
      <c r="S1145" s="27" t="s">
        <v>190</v>
      </c>
      <c r="T1145" s="14">
        <v>749.7</v>
      </c>
      <c r="U1145" s="27">
        <v>9.2999999999999999E-2</v>
      </c>
      <c r="V1145" s="2">
        <v>12392852</v>
      </c>
      <c r="W1145" s="27" t="s">
        <v>190</v>
      </c>
      <c r="X1145" s="2">
        <v>13533</v>
      </c>
      <c r="Y1145" s="2">
        <v>12717801</v>
      </c>
      <c r="Z1145" s="27" t="s">
        <v>190</v>
      </c>
      <c r="AA1145" s="14">
        <v>11122.42</v>
      </c>
      <c r="AB1145" s="2">
        <v>13103114</v>
      </c>
      <c r="AC1145" s="27" t="s">
        <v>190</v>
      </c>
      <c r="AD1145" s="14">
        <v>11237.58</v>
      </c>
      <c r="AE1145" s="27">
        <v>5.7000000000000002E-2</v>
      </c>
    </row>
    <row r="1146" spans="1:31" x14ac:dyDescent="0.3">
      <c r="A1146" t="s">
        <v>1606</v>
      </c>
      <c r="B1146" s="2">
        <v>1166</v>
      </c>
      <c r="C1146" s="27">
        <v>0.45299145299145299</v>
      </c>
      <c r="D1146" s="2">
        <v>96.363636363636402</v>
      </c>
      <c r="E1146" s="2">
        <v>1083</v>
      </c>
      <c r="F1146" s="27">
        <v>0.37178166838311022</v>
      </c>
      <c r="G1146" s="14">
        <v>102.424242424242</v>
      </c>
      <c r="H1146" s="2">
        <v>1347</v>
      </c>
      <c r="I1146" s="27">
        <v>0.47463002114164904</v>
      </c>
      <c r="J1146" s="14">
        <v>115.757576</v>
      </c>
      <c r="K1146" s="27">
        <v>0.15523156089193826</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1970</v>
      </c>
      <c r="B1147" s="2">
        <v>0</v>
      </c>
      <c r="C1147" s="27">
        <v>0</v>
      </c>
      <c r="D1147" s="2">
        <v>80</v>
      </c>
      <c r="E1147" s="2">
        <v>0</v>
      </c>
      <c r="F1147" s="27">
        <v>0</v>
      </c>
      <c r="G1147" s="14">
        <v>11.5151515151515</v>
      </c>
      <c r="H1147" s="2">
        <v>0</v>
      </c>
      <c r="I1147" s="27">
        <v>0</v>
      </c>
      <c r="J1147" s="14">
        <v>12.727273</v>
      </c>
      <c r="K1147" s="27"/>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1971</v>
      </c>
      <c r="B1148" s="2">
        <v>9</v>
      </c>
      <c r="C1148" s="27">
        <v>3.4965034965034965E-3</v>
      </c>
      <c r="D1148" s="2">
        <v>8.4848484848484809</v>
      </c>
      <c r="E1148" s="2">
        <v>8</v>
      </c>
      <c r="F1148" s="27">
        <v>2.7463096464126332E-3</v>
      </c>
      <c r="G1148" s="14">
        <v>7.8787878787878798</v>
      </c>
      <c r="H1148" s="2">
        <v>0</v>
      </c>
      <c r="I1148" s="27">
        <v>0</v>
      </c>
      <c r="J1148" s="14">
        <v>12.727273</v>
      </c>
      <c r="K1148" s="27">
        <v>-1</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1972</v>
      </c>
      <c r="B1149" s="2">
        <v>71</v>
      </c>
      <c r="C1149" s="27">
        <v>2.7583527583527584E-2</v>
      </c>
      <c r="D1149" s="2">
        <v>28.484848484848399</v>
      </c>
      <c r="E1149" s="2">
        <v>62</v>
      </c>
      <c r="F1149" s="27">
        <v>2.1283899759697907E-2</v>
      </c>
      <c r="G1149" s="14">
        <v>29.090909090909101</v>
      </c>
      <c r="H1149" s="2">
        <v>44</v>
      </c>
      <c r="I1149" s="27">
        <v>1.5503875968992248E-2</v>
      </c>
      <c r="J1149" s="14">
        <v>23.636364</v>
      </c>
      <c r="K1149" s="27">
        <v>-0.38028169014084506</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1973</v>
      </c>
      <c r="B1150" s="2">
        <v>713</v>
      </c>
      <c r="C1150" s="27">
        <v>0.27700077700077702</v>
      </c>
      <c r="D1150" s="2">
        <v>96.363636363636402</v>
      </c>
      <c r="E1150" s="2">
        <v>702</v>
      </c>
      <c r="F1150" s="27">
        <v>0.24098867147270855</v>
      </c>
      <c r="G1150" s="14">
        <v>94.545454545454504</v>
      </c>
      <c r="H1150" s="2">
        <v>911</v>
      </c>
      <c r="I1150" s="27">
        <v>0.32100070472163494</v>
      </c>
      <c r="J1150" s="14">
        <v>114.545456</v>
      </c>
      <c r="K1150" s="27">
        <v>0.27769985974754557</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1974</v>
      </c>
      <c r="B1151" s="2">
        <v>293</v>
      </c>
      <c r="C1151" s="27">
        <v>0.11383061383061382</v>
      </c>
      <c r="D1151" s="2">
        <v>66.060606060606005</v>
      </c>
      <c r="E1151" s="2">
        <v>268</v>
      </c>
      <c r="F1151" s="27">
        <v>9.2001373154823207E-2</v>
      </c>
      <c r="G1151" s="14">
        <v>64.848484848484802</v>
      </c>
      <c r="H1151" s="2">
        <v>358</v>
      </c>
      <c r="I1151" s="27">
        <v>0.12614517265680056</v>
      </c>
      <c r="J1151" s="14">
        <v>86.060609999999997</v>
      </c>
      <c r="K1151" s="27">
        <v>0.22184300341296928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1975</v>
      </c>
      <c r="B1152" s="2">
        <v>80</v>
      </c>
      <c r="C1152" s="27">
        <v>3.108003108003108E-2</v>
      </c>
      <c r="D1152" s="2">
        <v>40.606060606060602</v>
      </c>
      <c r="E1152" s="2">
        <v>43</v>
      </c>
      <c r="F1152" s="27">
        <v>1.4761414349467903E-2</v>
      </c>
      <c r="G1152" s="14">
        <v>23.636363636363601</v>
      </c>
      <c r="H1152" s="2">
        <v>34</v>
      </c>
      <c r="I1152" s="27">
        <v>1.1980267794221282E-2</v>
      </c>
      <c r="J1152" s="14">
        <v>25.454546000000001</v>
      </c>
      <c r="K1152" s="27">
        <v>-0.57499999999999996</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1609</v>
      </c>
      <c r="B1153" s="2">
        <v>1408</v>
      </c>
      <c r="C1153" s="27">
        <v>0.54700854700854706</v>
      </c>
      <c r="D1153" s="2">
        <v>124.84848484848401</v>
      </c>
      <c r="E1153" s="2">
        <v>1830</v>
      </c>
      <c r="F1153" s="27">
        <v>0.62821833161688978</v>
      </c>
      <c r="G1153" s="14">
        <v>89.696969696969703</v>
      </c>
      <c r="H1153" s="2">
        <v>1491</v>
      </c>
      <c r="I1153" s="27">
        <v>0.52536997885835091</v>
      </c>
      <c r="J1153" s="14">
        <v>133.939392</v>
      </c>
      <c r="K1153" s="27">
        <v>5.894886363636364E-2</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1970</v>
      </c>
      <c r="B1154" s="2">
        <v>47</v>
      </c>
      <c r="C1154" s="27">
        <v>1.825951825951826E-2</v>
      </c>
      <c r="D1154" s="2">
        <v>27.272727272727199</v>
      </c>
      <c r="E1154" s="2">
        <v>130</v>
      </c>
      <c r="F1154" s="27">
        <v>4.4627531754205287E-2</v>
      </c>
      <c r="G1154" s="14">
        <v>47.272727272727202</v>
      </c>
      <c r="H1154" s="2">
        <v>153</v>
      </c>
      <c r="I1154" s="27">
        <v>5.3911205073995772E-2</v>
      </c>
      <c r="J1154" s="14">
        <v>61.818179999999998</v>
      </c>
      <c r="K1154" s="27">
        <v>2.2553191489361701</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1971</v>
      </c>
      <c r="B1155" s="2">
        <v>279</v>
      </c>
      <c r="C1155" s="27">
        <v>0.10839160839160839</v>
      </c>
      <c r="D1155" s="2">
        <v>72.727272727272705</v>
      </c>
      <c r="E1155" s="2">
        <v>325</v>
      </c>
      <c r="F1155" s="27">
        <v>0.11156882938551321</v>
      </c>
      <c r="G1155" s="14">
        <v>73.3333333333333</v>
      </c>
      <c r="H1155" s="2">
        <v>309</v>
      </c>
      <c r="I1155" s="27">
        <v>0.10887949260042283</v>
      </c>
      <c r="J1155" s="14">
        <v>76.363640000000004</v>
      </c>
      <c r="K1155" s="27">
        <v>0.10752688172043011</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1972</v>
      </c>
      <c r="B1156" s="2">
        <v>495</v>
      </c>
      <c r="C1156" s="27">
        <v>0.19230769230769232</v>
      </c>
      <c r="D1156" s="2">
        <v>90.909090909090907</v>
      </c>
      <c r="E1156" s="2">
        <v>640</v>
      </c>
      <c r="F1156" s="27">
        <v>0.21970477171301064</v>
      </c>
      <c r="G1156" s="14">
        <v>76.363636363636303</v>
      </c>
      <c r="H1156" s="2">
        <v>446</v>
      </c>
      <c r="I1156" s="27">
        <v>0.15715292459478505</v>
      </c>
      <c r="J1156" s="14">
        <v>90.303030000000007</v>
      </c>
      <c r="K1156" s="27">
        <v>-9.8989898989898989E-2</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1973</v>
      </c>
      <c r="B1157" s="2">
        <v>522</v>
      </c>
      <c r="C1157" s="27">
        <v>0.20279720279720279</v>
      </c>
      <c r="D1157" s="2">
        <v>82.424242424242394</v>
      </c>
      <c r="E1157" s="2">
        <v>559</v>
      </c>
      <c r="F1157" s="27">
        <v>0.19189838654308272</v>
      </c>
      <c r="G1157" s="14">
        <v>84.242424242424207</v>
      </c>
      <c r="H1157" s="2">
        <v>361</v>
      </c>
      <c r="I1157" s="27">
        <v>0.12720225510923186</v>
      </c>
      <c r="J1157" s="14">
        <v>75.757576</v>
      </c>
      <c r="K1157" s="27">
        <v>-0.30842911877394635</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1974</v>
      </c>
      <c r="B1158" s="2">
        <v>51</v>
      </c>
      <c r="C1158" s="27">
        <v>1.9813519813519812E-2</v>
      </c>
      <c r="D1158" s="2">
        <v>26.6666666666666</v>
      </c>
      <c r="E1158" s="2">
        <v>165</v>
      </c>
      <c r="F1158" s="27">
        <v>5.6642636457260559E-2</v>
      </c>
      <c r="G1158" s="14">
        <v>40.606060606060602</v>
      </c>
      <c r="H1158" s="2">
        <v>222</v>
      </c>
      <c r="I1158" s="27">
        <v>7.8224101479915431E-2</v>
      </c>
      <c r="J1158" s="14">
        <v>65.454544100000007</v>
      </c>
      <c r="K1158" s="27">
        <v>3.3529411764705883</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1975</v>
      </c>
      <c r="B1159" s="2">
        <v>14</v>
      </c>
      <c r="C1159" s="27">
        <v>5.439005439005439E-3</v>
      </c>
      <c r="D1159" s="2">
        <v>13.3333333333333</v>
      </c>
      <c r="E1159" s="2">
        <v>11</v>
      </c>
      <c r="F1159" s="27">
        <v>3.7761757638173706E-3</v>
      </c>
      <c r="G1159" s="14">
        <v>10.303030303030299</v>
      </c>
      <c r="H1159" s="2">
        <v>0</v>
      </c>
      <c r="I1159" s="27">
        <v>0</v>
      </c>
      <c r="J1159" s="14">
        <v>12.727273</v>
      </c>
      <c r="K1159" s="27">
        <v>-1</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02"/>
      <c r="B1160" s="202"/>
      <c r="C1160" s="202"/>
      <c r="D1160" s="202"/>
      <c r="E1160" s="202"/>
      <c r="F1160" s="202"/>
      <c r="G1160" s="202"/>
      <c r="H1160" s="202"/>
      <c r="I1160" s="202"/>
      <c r="J1160" s="202"/>
      <c r="K1160" s="202"/>
      <c r="L1160" s="202"/>
      <c r="M1160" s="202"/>
      <c r="N1160" s="202"/>
      <c r="O1160" s="202"/>
      <c r="P1160" s="202"/>
      <c r="Q1160" s="202"/>
      <c r="R1160" s="202"/>
      <c r="S1160" s="202"/>
      <c r="T1160" s="202"/>
      <c r="U1160" s="202"/>
      <c r="V1160" s="202"/>
      <c r="W1160" s="202"/>
      <c r="X1160" s="202"/>
      <c r="Y1160" s="202"/>
      <c r="Z1160" s="202"/>
      <c r="AA1160" s="202"/>
      <c r="AB1160" s="202"/>
      <c r="AC1160" s="202"/>
      <c r="AD1160" s="202"/>
      <c r="AE1160" s="202"/>
    </row>
    <row r="1161" spans="1:31" x14ac:dyDescent="0.3">
      <c r="A1161" s="201" t="s">
        <v>1976</v>
      </c>
      <c r="B1161" s="201"/>
      <c r="C1161" s="201"/>
      <c r="D1161" s="201"/>
      <c r="E1161" s="201"/>
      <c r="F1161" s="201"/>
      <c r="G1161" s="201"/>
      <c r="H1161" s="201"/>
      <c r="I1161" s="201"/>
      <c r="J1161" s="201"/>
      <c r="K1161" s="201"/>
      <c r="L1161" s="201"/>
      <c r="M1161" s="201"/>
      <c r="N1161" s="201"/>
      <c r="O1161" s="201"/>
      <c r="P1161" s="201"/>
      <c r="Q1161" s="201"/>
      <c r="R1161" s="201"/>
      <c r="S1161" s="201"/>
      <c r="T1161" s="201"/>
      <c r="U1161" s="201"/>
      <c r="V1161" s="201"/>
      <c r="W1161" s="201"/>
      <c r="X1161" s="201"/>
      <c r="Y1161" s="201"/>
      <c r="Z1161" s="201"/>
      <c r="AA1161" s="201"/>
      <c r="AB1161" s="201"/>
      <c r="AC1161" s="201"/>
      <c r="AD1161" s="201"/>
      <c r="AE1161" s="201"/>
    </row>
    <row r="1162" spans="1:31" x14ac:dyDescent="0.3">
      <c r="B1162" s="199" t="s">
        <v>1724</v>
      </c>
      <c r="C1162" s="199"/>
      <c r="D1162" s="199" t="s">
        <v>1725</v>
      </c>
      <c r="E1162" s="199" t="s">
        <v>1724</v>
      </c>
      <c r="F1162" s="199"/>
      <c r="G1162" s="199" t="s">
        <v>1725</v>
      </c>
      <c r="H1162" s="199" t="s">
        <v>1724</v>
      </c>
      <c r="I1162" s="199"/>
      <c r="J1162" s="199" t="s">
        <v>1725</v>
      </c>
      <c r="K1162" t="s">
        <v>190</v>
      </c>
      <c r="L1162" s="199" t="s">
        <v>1724</v>
      </c>
      <c r="M1162" s="199"/>
      <c r="N1162" s="199" t="s">
        <v>1725</v>
      </c>
      <c r="O1162" s="199" t="s">
        <v>1724</v>
      </c>
      <c r="P1162" s="199"/>
      <c r="Q1162" s="199" t="s">
        <v>1725</v>
      </c>
      <c r="R1162" s="199" t="s">
        <v>1724</v>
      </c>
      <c r="S1162" s="199"/>
      <c r="T1162" s="199" t="s">
        <v>1725</v>
      </c>
      <c r="U1162" t="s">
        <v>190</v>
      </c>
      <c r="V1162" s="199" t="s">
        <v>1724</v>
      </c>
      <c r="W1162" s="199"/>
      <c r="X1162" s="199" t="s">
        <v>1725</v>
      </c>
      <c r="Y1162" s="199" t="s">
        <v>1724</v>
      </c>
      <c r="Z1162" s="199"/>
      <c r="AA1162" s="199" t="s">
        <v>1725</v>
      </c>
      <c r="AB1162" s="199" t="s">
        <v>1724</v>
      </c>
      <c r="AC1162" s="199"/>
      <c r="AD1162" s="199" t="s">
        <v>1725</v>
      </c>
      <c r="AE1162" t="s">
        <v>190</v>
      </c>
    </row>
    <row r="1163" spans="1:31" x14ac:dyDescent="0.3">
      <c r="A1163" t="s">
        <v>192</v>
      </c>
      <c r="B1163" s="2">
        <v>2574</v>
      </c>
      <c r="C1163" s="27" t="s">
        <v>190</v>
      </c>
      <c r="D1163" s="2">
        <v>129.09090909090901</v>
      </c>
      <c r="E1163" s="2">
        <v>2913</v>
      </c>
      <c r="F1163" s="27" t="s">
        <v>190</v>
      </c>
      <c r="G1163" s="14">
        <v>92.121212121212096</v>
      </c>
      <c r="H1163" s="2">
        <v>2838</v>
      </c>
      <c r="I1163" s="27" t="s">
        <v>190</v>
      </c>
      <c r="J1163" s="14">
        <v>109.090912</v>
      </c>
      <c r="K1163" s="27">
        <v>0.10256410256410256</v>
      </c>
      <c r="L1163" s="2">
        <v>283836</v>
      </c>
      <c r="M1163" s="27" t="s">
        <v>190</v>
      </c>
      <c r="N1163" s="2">
        <v>853</v>
      </c>
      <c r="O1163" s="2">
        <v>296305</v>
      </c>
      <c r="P1163" s="27" t="s">
        <v>190</v>
      </c>
      <c r="Q1163" s="14">
        <v>755.15</v>
      </c>
      <c r="R1163" s="2">
        <v>310097</v>
      </c>
      <c r="S1163" s="27" t="s">
        <v>190</v>
      </c>
      <c r="T1163" s="14">
        <v>749.7</v>
      </c>
      <c r="U1163" s="27">
        <v>9.2999999999999999E-2</v>
      </c>
      <c r="V1163" s="2">
        <v>12392852</v>
      </c>
      <c r="W1163" s="27" t="s">
        <v>190</v>
      </c>
      <c r="X1163" s="2">
        <v>13533</v>
      </c>
      <c r="Y1163" s="2">
        <v>12717801</v>
      </c>
      <c r="Z1163" s="27" t="s">
        <v>190</v>
      </c>
      <c r="AA1163" s="14">
        <v>11122.42</v>
      </c>
      <c r="AB1163" s="2">
        <v>13103114</v>
      </c>
      <c r="AC1163" s="27" t="s">
        <v>190</v>
      </c>
      <c r="AD1163" s="14">
        <v>11237.58</v>
      </c>
      <c r="AE1163" s="27">
        <v>5.7000000000000002E-2</v>
      </c>
    </row>
    <row r="1164" spans="1:31" x14ac:dyDescent="0.3">
      <c r="A1164" t="s">
        <v>1606</v>
      </c>
      <c r="B1164" s="2">
        <v>1166</v>
      </c>
      <c r="C1164" s="27">
        <v>0.45299145299145299</v>
      </c>
      <c r="D1164" s="2">
        <v>96.363636363636402</v>
      </c>
      <c r="E1164" s="2">
        <v>1083</v>
      </c>
      <c r="F1164" s="27">
        <v>0.37178166838311022</v>
      </c>
      <c r="G1164" s="14">
        <v>102.424242424242</v>
      </c>
      <c r="H1164" s="2">
        <v>1347</v>
      </c>
      <c r="I1164" s="27">
        <v>0.47463002114164904</v>
      </c>
      <c r="J1164" s="14">
        <v>115.757576</v>
      </c>
      <c r="K1164" s="27">
        <v>0.15523156089193826</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1607</v>
      </c>
      <c r="B1165" s="2">
        <v>1158</v>
      </c>
      <c r="C1165" s="27">
        <v>0.44988344988344986</v>
      </c>
      <c r="D1165" s="2">
        <v>98.181818181818201</v>
      </c>
      <c r="E1165" s="2">
        <v>1059</v>
      </c>
      <c r="F1165" s="27">
        <v>0.36354273944387228</v>
      </c>
      <c r="G1165" s="14">
        <v>100.60606060606</v>
      </c>
      <c r="H1165" s="2">
        <v>1336</v>
      </c>
      <c r="I1165" s="27">
        <v>0.47075405214940097</v>
      </c>
      <c r="J1165" s="14">
        <v>115.151512</v>
      </c>
      <c r="K1165" s="27">
        <v>0.153713298791019</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1977</v>
      </c>
      <c r="B1166" s="2">
        <v>8</v>
      </c>
      <c r="C1166" s="27">
        <v>3.108003108003108E-3</v>
      </c>
      <c r="D1166" s="2">
        <v>8.4848484848484809</v>
      </c>
      <c r="E1166" s="2">
        <v>24</v>
      </c>
      <c r="F1166" s="27">
        <v>8.2389289392378988E-3</v>
      </c>
      <c r="G1166" s="14">
        <v>16.969696969696901</v>
      </c>
      <c r="H1166" s="2">
        <v>11</v>
      </c>
      <c r="I1166" s="27">
        <v>3.875968992248062E-3</v>
      </c>
      <c r="J1166" s="14">
        <v>10.909091</v>
      </c>
      <c r="K1166" s="27">
        <v>0.375</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1609</v>
      </c>
      <c r="B1167" s="2">
        <v>1408</v>
      </c>
      <c r="C1167" s="27">
        <v>0.54700854700854706</v>
      </c>
      <c r="D1167" s="2">
        <v>124.84848484848401</v>
      </c>
      <c r="E1167" s="2">
        <v>1830</v>
      </c>
      <c r="F1167" s="27">
        <v>0.62821833161688978</v>
      </c>
      <c r="G1167" s="14">
        <v>89.696969696969703</v>
      </c>
      <c r="H1167" s="2">
        <v>1491</v>
      </c>
      <c r="I1167" s="27">
        <v>0.52536997885835091</v>
      </c>
      <c r="J1167" s="14">
        <v>133.939392</v>
      </c>
      <c r="K1167" s="27">
        <v>5.894886363636364E-2</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1607</v>
      </c>
      <c r="B1168" s="2">
        <v>1394</v>
      </c>
      <c r="C1168" s="27">
        <v>0.54156954156954162</v>
      </c>
      <c r="D1168" s="2">
        <v>124.84848484848401</v>
      </c>
      <c r="E1168" s="2">
        <v>1813</v>
      </c>
      <c r="F1168" s="27">
        <v>0.62238242361826301</v>
      </c>
      <c r="G1168" s="14">
        <v>92.121212121212096</v>
      </c>
      <c r="H1168" s="2">
        <v>1491</v>
      </c>
      <c r="I1168" s="27">
        <v>0.52536997885835091</v>
      </c>
      <c r="J1168" s="14">
        <v>133.939392</v>
      </c>
      <c r="K1168" s="27">
        <v>6.9583931133428978E-2</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1977</v>
      </c>
      <c r="B1169" s="2">
        <v>14</v>
      </c>
      <c r="C1169" s="27">
        <v>5.439005439005439E-3</v>
      </c>
      <c r="D1169" s="2">
        <v>13.3333333333333</v>
      </c>
      <c r="E1169" s="2">
        <v>17</v>
      </c>
      <c r="F1169" s="27">
        <v>5.8359079986268448E-3</v>
      </c>
      <c r="G1169" s="14">
        <v>16.363636363636299</v>
      </c>
      <c r="H1169" s="2">
        <v>0</v>
      </c>
      <c r="I1169" s="27">
        <v>0</v>
      </c>
      <c r="J1169" s="14">
        <v>12.727273</v>
      </c>
      <c r="K1169" s="27">
        <v>-1</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02"/>
      <c r="B1170" s="202"/>
      <c r="C1170" s="202"/>
      <c r="D1170" s="202"/>
      <c r="E1170" s="202"/>
      <c r="F1170" s="202"/>
      <c r="G1170" s="202"/>
      <c r="H1170" s="202"/>
      <c r="I1170" s="202"/>
      <c r="J1170" s="202"/>
      <c r="K1170" s="202"/>
      <c r="L1170" s="202"/>
      <c r="M1170" s="202"/>
      <c r="N1170" s="202"/>
      <c r="O1170" s="202"/>
      <c r="P1170" s="202"/>
      <c r="Q1170" s="202"/>
      <c r="R1170" s="202"/>
      <c r="S1170" s="202"/>
      <c r="T1170" s="202"/>
      <c r="U1170" s="202"/>
      <c r="V1170" s="202"/>
      <c r="W1170" s="202"/>
      <c r="X1170" s="202"/>
      <c r="Y1170" s="202"/>
      <c r="Z1170" s="202"/>
      <c r="AA1170" s="202"/>
      <c r="AB1170" s="202"/>
      <c r="AC1170" s="202"/>
      <c r="AD1170" s="202"/>
      <c r="AE1170" s="202"/>
    </row>
    <row r="1171" spans="1:31" x14ac:dyDescent="0.3">
      <c r="A1171" s="201" t="s">
        <v>1978</v>
      </c>
      <c r="B1171" s="201"/>
      <c r="C1171" s="201"/>
      <c r="D1171" s="201"/>
      <c r="E1171" s="201"/>
      <c r="F1171" s="201"/>
      <c r="G1171" s="201"/>
      <c r="H1171" s="201"/>
      <c r="I1171" s="201"/>
      <c r="J1171" s="201"/>
      <c r="K1171" s="201"/>
      <c r="L1171" s="201"/>
      <c r="M1171" s="201"/>
      <c r="N1171" s="201"/>
      <c r="O1171" s="201"/>
      <c r="P1171" s="201"/>
      <c r="Q1171" s="201"/>
      <c r="R1171" s="201"/>
      <c r="S1171" s="201"/>
      <c r="T1171" s="201"/>
      <c r="U1171" s="201"/>
      <c r="V1171" s="201"/>
      <c r="W1171" s="201"/>
      <c r="X1171" s="201"/>
      <c r="Y1171" s="201"/>
      <c r="Z1171" s="201"/>
      <c r="AA1171" s="201"/>
      <c r="AB1171" s="201"/>
      <c r="AC1171" s="201"/>
      <c r="AD1171" s="201"/>
      <c r="AE1171" s="201"/>
    </row>
    <row r="1172" spans="1:31" x14ac:dyDescent="0.3">
      <c r="B1172" s="199" t="s">
        <v>1724</v>
      </c>
      <c r="C1172" s="199"/>
      <c r="D1172" s="199" t="s">
        <v>1725</v>
      </c>
      <c r="E1172" s="199" t="s">
        <v>1724</v>
      </c>
      <c r="F1172" s="199"/>
      <c r="G1172" s="199" t="s">
        <v>1725</v>
      </c>
      <c r="H1172" s="199" t="s">
        <v>1724</v>
      </c>
      <c r="I1172" s="199"/>
      <c r="J1172" s="199" t="s">
        <v>1725</v>
      </c>
      <c r="K1172" t="s">
        <v>190</v>
      </c>
      <c r="L1172" s="199" t="s">
        <v>1724</v>
      </c>
      <c r="M1172" s="199"/>
      <c r="N1172" s="199" t="s">
        <v>1725</v>
      </c>
      <c r="O1172" s="199" t="s">
        <v>1724</v>
      </c>
      <c r="P1172" s="199"/>
      <c r="Q1172" s="199" t="s">
        <v>1725</v>
      </c>
      <c r="R1172" s="199" t="s">
        <v>1724</v>
      </c>
      <c r="S1172" s="199"/>
      <c r="T1172" s="199" t="s">
        <v>1725</v>
      </c>
      <c r="U1172" t="s">
        <v>190</v>
      </c>
      <c r="V1172" s="199" t="s">
        <v>1724</v>
      </c>
      <c r="W1172" s="199"/>
      <c r="X1172" s="199" t="s">
        <v>1725</v>
      </c>
      <c r="Y1172" s="199" t="s">
        <v>1724</v>
      </c>
      <c r="Z1172" s="199"/>
      <c r="AA1172" s="199" t="s">
        <v>1725</v>
      </c>
      <c r="AB1172" s="199" t="s">
        <v>1724</v>
      </c>
      <c r="AC1172" s="199"/>
      <c r="AD1172" s="199" t="s">
        <v>1725</v>
      </c>
      <c r="AE1172" t="s">
        <v>190</v>
      </c>
    </row>
    <row r="1173" spans="1:31" x14ac:dyDescent="0.3">
      <c r="A1173" t="s">
        <v>192</v>
      </c>
      <c r="B1173" s="2">
        <v>2574</v>
      </c>
      <c r="C1173" s="27" t="s">
        <v>190</v>
      </c>
      <c r="D1173" s="2">
        <v>129.09090909090901</v>
      </c>
      <c r="E1173" s="2">
        <v>2913</v>
      </c>
      <c r="F1173" s="27" t="s">
        <v>190</v>
      </c>
      <c r="G1173" s="14">
        <v>92.121212121212096</v>
      </c>
      <c r="H1173" s="2">
        <v>2838</v>
      </c>
      <c r="I1173" s="27" t="s">
        <v>190</v>
      </c>
      <c r="J1173" s="14">
        <v>109.090912</v>
      </c>
      <c r="K1173" s="27">
        <v>0.10256410256410256</v>
      </c>
      <c r="L1173" s="2">
        <v>283836</v>
      </c>
      <c r="M1173" s="27" t="s">
        <v>190</v>
      </c>
      <c r="N1173" s="2">
        <v>853</v>
      </c>
      <c r="O1173" s="2">
        <v>296305</v>
      </c>
      <c r="P1173" s="27" t="s">
        <v>190</v>
      </c>
      <c r="Q1173" s="14">
        <v>755.15</v>
      </c>
      <c r="R1173" s="2">
        <v>310097</v>
      </c>
      <c r="S1173" s="27" t="s">
        <v>190</v>
      </c>
      <c r="T1173" s="14">
        <v>749.7</v>
      </c>
      <c r="U1173" s="27">
        <v>9.2999999999999999E-2</v>
      </c>
      <c r="V1173" s="2">
        <v>12392852</v>
      </c>
      <c r="W1173" s="27" t="s">
        <v>190</v>
      </c>
      <c r="X1173" s="2">
        <v>13533</v>
      </c>
      <c r="Y1173" s="2">
        <v>12717801</v>
      </c>
      <c r="Z1173" s="27" t="s">
        <v>190</v>
      </c>
      <c r="AA1173" s="14">
        <v>11122.42</v>
      </c>
      <c r="AB1173" s="2">
        <v>13103114</v>
      </c>
      <c r="AC1173" s="27" t="s">
        <v>190</v>
      </c>
      <c r="AD1173" s="14">
        <v>11237.58</v>
      </c>
      <c r="AE1173" s="27">
        <v>5.7000000000000002E-2</v>
      </c>
    </row>
    <row r="1174" spans="1:31" x14ac:dyDescent="0.3">
      <c r="A1174" t="s">
        <v>1606</v>
      </c>
      <c r="B1174" s="2">
        <v>1166</v>
      </c>
      <c r="C1174" s="27">
        <v>0.45299145299145299</v>
      </c>
      <c r="D1174" s="2">
        <v>96.363636363636402</v>
      </c>
      <c r="E1174" s="2">
        <v>1083</v>
      </c>
      <c r="F1174" s="27">
        <v>0.37178166838311022</v>
      </c>
      <c r="G1174" s="14">
        <v>102.424242424242</v>
      </c>
      <c r="H1174" s="2">
        <v>1347</v>
      </c>
      <c r="I1174" s="27">
        <v>0.47463002114164904</v>
      </c>
      <c r="J1174" s="14">
        <v>115.757576</v>
      </c>
      <c r="K1174" s="27">
        <v>0.15523156089193826</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1612</v>
      </c>
      <c r="B1175" s="2">
        <v>1158</v>
      </c>
      <c r="C1175" s="27">
        <v>0.44988344988344986</v>
      </c>
      <c r="D1175" s="2">
        <v>98.181818181818201</v>
      </c>
      <c r="E1175" s="2">
        <v>1074</v>
      </c>
      <c r="F1175" s="27">
        <v>0.36869207003089599</v>
      </c>
      <c r="G1175" s="14">
        <v>101.818181818181</v>
      </c>
      <c r="H1175" s="2">
        <v>1347</v>
      </c>
      <c r="I1175" s="27">
        <v>0.47463002114164904</v>
      </c>
      <c r="J1175" s="14">
        <v>115.757576</v>
      </c>
      <c r="K1175" s="27">
        <v>0.16321243523316062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1979</v>
      </c>
      <c r="B1176" s="2">
        <v>8</v>
      </c>
      <c r="C1176" s="27">
        <v>3.108003108003108E-3</v>
      </c>
      <c r="D1176" s="2">
        <v>8.4848484848484809</v>
      </c>
      <c r="E1176" s="2">
        <v>9</v>
      </c>
      <c r="F1176" s="27">
        <v>3.089598352214212E-3</v>
      </c>
      <c r="G1176" s="14">
        <v>9.6969696969696901</v>
      </c>
      <c r="H1176" s="2">
        <v>0</v>
      </c>
      <c r="I1176" s="27">
        <v>0</v>
      </c>
      <c r="J1176" s="14">
        <v>12.727273</v>
      </c>
      <c r="K1176" s="27">
        <v>-1</v>
      </c>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1609</v>
      </c>
      <c r="B1177" s="2">
        <v>1408</v>
      </c>
      <c r="C1177" s="27">
        <v>0.54700854700854706</v>
      </c>
      <c r="D1177" s="2">
        <v>124.84848484848401</v>
      </c>
      <c r="E1177" s="2">
        <v>1830</v>
      </c>
      <c r="F1177" s="27">
        <v>0.62821833161688978</v>
      </c>
      <c r="G1177" s="14">
        <v>89.696969696969703</v>
      </c>
      <c r="H1177" s="2">
        <v>1491</v>
      </c>
      <c r="I1177" s="27">
        <v>0.52536997885835091</v>
      </c>
      <c r="J1177" s="14">
        <v>133.939392</v>
      </c>
      <c r="K1177" s="27">
        <v>5.894886363636364E-2</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1612</v>
      </c>
      <c r="B1178" s="2">
        <v>1397</v>
      </c>
      <c r="C1178" s="27">
        <v>0.54273504273504269</v>
      </c>
      <c r="D1178" s="2">
        <v>125.454545454545</v>
      </c>
      <c r="E1178" s="2">
        <v>1808</v>
      </c>
      <c r="F1178" s="27">
        <v>0.62066598008925511</v>
      </c>
      <c r="G1178" s="14">
        <v>92.121212121212096</v>
      </c>
      <c r="H1178" s="2">
        <v>1471</v>
      </c>
      <c r="I1178" s="27">
        <v>0.51832276250880904</v>
      </c>
      <c r="J1178" s="14">
        <v>132.121216</v>
      </c>
      <c r="K1178" s="27">
        <v>5.2970651395848244E-2</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1979</v>
      </c>
      <c r="B1179" s="2">
        <v>11</v>
      </c>
      <c r="C1179" s="27">
        <v>4.2735042735042739E-3</v>
      </c>
      <c r="D1179" s="2">
        <v>10.909090909090899</v>
      </c>
      <c r="E1179" s="2">
        <v>22</v>
      </c>
      <c r="F1179" s="27">
        <v>7.5523515276347411E-3</v>
      </c>
      <c r="G1179" s="14">
        <v>17.5757575757575</v>
      </c>
      <c r="H1179" s="2">
        <v>20</v>
      </c>
      <c r="I1179" s="27">
        <v>7.0472163495419312E-3</v>
      </c>
      <c r="J1179" s="14">
        <v>19.393940000000001</v>
      </c>
      <c r="K1179" s="27">
        <v>0.81818181818181823</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02"/>
      <c r="B1180" s="202"/>
      <c r="C1180" s="202"/>
      <c r="D1180" s="202"/>
      <c r="E1180" s="202"/>
      <c r="F1180" s="202"/>
      <c r="G1180" s="202"/>
      <c r="H1180" s="202"/>
      <c r="I1180" s="202"/>
      <c r="J1180" s="202"/>
      <c r="K1180" s="202"/>
      <c r="L1180" s="202"/>
      <c r="M1180" s="202"/>
      <c r="N1180" s="202"/>
      <c r="O1180" s="202"/>
      <c r="P1180" s="202"/>
      <c r="Q1180" s="202"/>
      <c r="R1180" s="202"/>
      <c r="S1180" s="202"/>
      <c r="T1180" s="202"/>
      <c r="U1180" s="202"/>
      <c r="V1180" s="202"/>
      <c r="W1180" s="202"/>
      <c r="X1180" s="202"/>
      <c r="Y1180" s="202"/>
      <c r="Z1180" s="202"/>
      <c r="AA1180" s="202"/>
      <c r="AB1180" s="202"/>
      <c r="AC1180" s="202"/>
      <c r="AD1180" s="202"/>
      <c r="AE1180" s="202"/>
    </row>
    <row r="1181" spans="1:31" x14ac:dyDescent="0.3">
      <c r="A1181" s="201" t="s">
        <v>1980</v>
      </c>
      <c r="B1181" s="201"/>
      <c r="C1181" s="201"/>
      <c r="D1181" s="201"/>
      <c r="E1181" s="201"/>
      <c r="F1181" s="201"/>
      <c r="G1181" s="201"/>
      <c r="H1181" s="201"/>
      <c r="I1181" s="201"/>
      <c r="J1181" s="201"/>
      <c r="K1181" s="201"/>
      <c r="L1181" s="201"/>
      <c r="M1181" s="201"/>
      <c r="N1181" s="201"/>
      <c r="O1181" s="201"/>
      <c r="P1181" s="201"/>
      <c r="Q1181" s="201"/>
      <c r="R1181" s="201"/>
      <c r="S1181" s="201"/>
      <c r="T1181" s="201"/>
      <c r="U1181" s="201"/>
      <c r="V1181" s="201"/>
      <c r="W1181" s="201"/>
      <c r="X1181" s="201"/>
      <c r="Y1181" s="201"/>
      <c r="Z1181" s="201"/>
      <c r="AA1181" s="201"/>
      <c r="AB1181" s="201"/>
      <c r="AC1181" s="201"/>
      <c r="AD1181" s="201"/>
      <c r="AE1181" s="201"/>
    </row>
    <row r="1182" spans="1:31" x14ac:dyDescent="0.3">
      <c r="B1182" s="199" t="s">
        <v>1724</v>
      </c>
      <c r="C1182" s="199"/>
      <c r="D1182" s="199" t="s">
        <v>1725</v>
      </c>
      <c r="E1182" s="199" t="s">
        <v>1724</v>
      </c>
      <c r="F1182" s="199"/>
      <c r="G1182" s="199" t="s">
        <v>1725</v>
      </c>
      <c r="H1182" s="199" t="s">
        <v>1724</v>
      </c>
      <c r="I1182" s="199"/>
      <c r="J1182" s="199" t="s">
        <v>1725</v>
      </c>
      <c r="K1182" t="s">
        <v>190</v>
      </c>
      <c r="L1182" s="199" t="s">
        <v>1724</v>
      </c>
      <c r="M1182" s="199"/>
      <c r="N1182" s="199" t="s">
        <v>1725</v>
      </c>
      <c r="O1182" s="199" t="s">
        <v>1724</v>
      </c>
      <c r="P1182" s="199"/>
      <c r="Q1182" s="199" t="s">
        <v>1725</v>
      </c>
      <c r="R1182" s="199" t="s">
        <v>1724</v>
      </c>
      <c r="S1182" s="199"/>
      <c r="T1182" s="199" t="s">
        <v>1725</v>
      </c>
      <c r="U1182" t="s">
        <v>190</v>
      </c>
      <c r="V1182" s="199" t="s">
        <v>1724</v>
      </c>
      <c r="W1182" s="199"/>
      <c r="X1182" s="199" t="s">
        <v>1725</v>
      </c>
      <c r="Y1182" s="199" t="s">
        <v>1724</v>
      </c>
      <c r="Z1182" s="199"/>
      <c r="AA1182" s="199" t="s">
        <v>1725</v>
      </c>
      <c r="AB1182" s="199" t="s">
        <v>1724</v>
      </c>
      <c r="AC1182" s="199"/>
      <c r="AD1182" s="199" t="s">
        <v>1725</v>
      </c>
      <c r="AE1182" t="s">
        <v>190</v>
      </c>
    </row>
    <row r="1183" spans="1:31" x14ac:dyDescent="0.3">
      <c r="A1183" t="s">
        <v>1433</v>
      </c>
      <c r="B1183" s="2">
        <v>603</v>
      </c>
      <c r="C1183" s="27" t="s">
        <v>190</v>
      </c>
      <c r="D1183" s="2">
        <v>51.515151515151501</v>
      </c>
      <c r="E1183" s="2">
        <v>666</v>
      </c>
      <c r="F1183" s="27" t="s">
        <v>190</v>
      </c>
      <c r="G1183" s="14">
        <v>38.787878787878697</v>
      </c>
      <c r="H1183" s="2">
        <v>764</v>
      </c>
      <c r="I1183" s="27" t="s">
        <v>190</v>
      </c>
      <c r="J1183" s="14">
        <v>60.606059999999999</v>
      </c>
      <c r="K1183" s="27">
        <v>0.2669983416252073</v>
      </c>
      <c r="L1183" s="2">
        <v>819</v>
      </c>
      <c r="M1183" s="27" t="s">
        <v>190</v>
      </c>
      <c r="N1183" s="2">
        <v>4</v>
      </c>
      <c r="O1183" s="2">
        <v>886</v>
      </c>
      <c r="P1183" s="27" t="s">
        <v>190</v>
      </c>
      <c r="Q1183" s="14">
        <v>4</v>
      </c>
      <c r="R1183" s="2">
        <v>1029</v>
      </c>
      <c r="S1183" s="27" t="s">
        <v>190</v>
      </c>
      <c r="T1183" s="14">
        <v>7.27</v>
      </c>
      <c r="U1183" s="27">
        <v>0.25600000000000001</v>
      </c>
      <c r="V1183" s="2">
        <v>1147</v>
      </c>
      <c r="W1183" s="27" t="s">
        <v>190</v>
      </c>
      <c r="X1183" s="2">
        <v>1</v>
      </c>
      <c r="Y1183" s="2">
        <v>1255</v>
      </c>
      <c r="Z1183" s="27" t="s">
        <v>190</v>
      </c>
      <c r="AA1183" s="14">
        <v>1</v>
      </c>
      <c r="AB1183" s="2">
        <v>1586</v>
      </c>
      <c r="AC1183" s="27" t="s">
        <v>190</v>
      </c>
      <c r="AD1183" s="14">
        <v>2.42</v>
      </c>
      <c r="AE1183" s="27">
        <v>0.38300000000000001</v>
      </c>
    </row>
    <row r="1184" spans="1:31" x14ac:dyDescent="0.3">
      <c r="A1184" s="202"/>
      <c r="B1184" s="202"/>
      <c r="C1184" s="202"/>
      <c r="D1184" s="202"/>
      <c r="E1184" s="202"/>
      <c r="F1184" s="202"/>
      <c r="G1184" s="202"/>
      <c r="H1184" s="202"/>
      <c r="I1184" s="202"/>
      <c r="J1184" s="202"/>
      <c r="K1184" s="202"/>
      <c r="L1184" s="202"/>
      <c r="M1184" s="202"/>
      <c r="N1184" s="202"/>
      <c r="O1184" s="202"/>
      <c r="P1184" s="202"/>
      <c r="Q1184" s="202"/>
      <c r="R1184" s="202"/>
      <c r="S1184" s="202"/>
      <c r="T1184" s="202"/>
      <c r="U1184" s="202"/>
      <c r="V1184" s="202"/>
      <c r="W1184" s="202"/>
      <c r="X1184" s="202"/>
      <c r="Y1184" s="202"/>
      <c r="Z1184" s="202"/>
      <c r="AA1184" s="202"/>
      <c r="AB1184" s="202"/>
      <c r="AC1184" s="202"/>
      <c r="AD1184" s="202"/>
      <c r="AE1184" s="202"/>
    </row>
    <row r="1185" spans="1:31" x14ac:dyDescent="0.3">
      <c r="A1185" s="201" t="s">
        <v>1981</v>
      </c>
      <c r="B1185" s="201"/>
      <c r="C1185" s="201"/>
      <c r="D1185" s="201"/>
      <c r="E1185" s="201"/>
      <c r="F1185" s="201"/>
      <c r="G1185" s="201"/>
      <c r="H1185" s="201"/>
      <c r="I1185" s="201"/>
      <c r="J1185" s="201"/>
      <c r="K1185" s="201"/>
      <c r="L1185" s="201"/>
      <c r="M1185" s="201"/>
      <c r="N1185" s="201"/>
      <c r="O1185" s="201"/>
      <c r="P1185" s="201"/>
      <c r="Q1185" s="201"/>
      <c r="R1185" s="201"/>
      <c r="S1185" s="201"/>
      <c r="T1185" s="201"/>
      <c r="U1185" s="201"/>
      <c r="V1185" s="201"/>
      <c r="W1185" s="201"/>
      <c r="X1185" s="201"/>
      <c r="Y1185" s="201"/>
      <c r="Z1185" s="201"/>
      <c r="AA1185" s="201"/>
      <c r="AB1185" s="201"/>
      <c r="AC1185" s="201"/>
      <c r="AD1185" s="201"/>
      <c r="AE1185" s="201"/>
    </row>
    <row r="1186" spans="1:31" x14ac:dyDescent="0.3">
      <c r="B1186" s="199" t="s">
        <v>1724</v>
      </c>
      <c r="C1186" s="199"/>
      <c r="D1186" s="199" t="s">
        <v>1725</v>
      </c>
      <c r="E1186" s="199" t="s">
        <v>1724</v>
      </c>
      <c r="F1186" s="199"/>
      <c r="G1186" s="199" t="s">
        <v>1725</v>
      </c>
      <c r="H1186" s="199" t="s">
        <v>1724</v>
      </c>
      <c r="I1186" s="199"/>
      <c r="J1186" s="199" t="s">
        <v>1725</v>
      </c>
      <c r="K1186" t="s">
        <v>190</v>
      </c>
      <c r="L1186" s="199" t="s">
        <v>1724</v>
      </c>
      <c r="M1186" s="199"/>
      <c r="N1186" s="199" t="s">
        <v>1725</v>
      </c>
      <c r="O1186" s="199" t="s">
        <v>1724</v>
      </c>
      <c r="P1186" s="199"/>
      <c r="Q1186" s="199" t="s">
        <v>1725</v>
      </c>
      <c r="R1186" s="199" t="s">
        <v>1724</v>
      </c>
      <c r="S1186" s="199"/>
      <c r="T1186" s="199" t="s">
        <v>1725</v>
      </c>
      <c r="U1186" t="s">
        <v>190</v>
      </c>
      <c r="V1186" s="199" t="s">
        <v>1724</v>
      </c>
      <c r="W1186" s="199"/>
      <c r="X1186" s="199" t="s">
        <v>1725</v>
      </c>
      <c r="Y1186" s="199" t="s">
        <v>1724</v>
      </c>
      <c r="Z1186" s="199"/>
      <c r="AA1186" s="199" t="s">
        <v>1725</v>
      </c>
      <c r="AB1186" s="199" t="s">
        <v>1724</v>
      </c>
      <c r="AC1186" s="199"/>
      <c r="AD1186" s="199" t="s">
        <v>1725</v>
      </c>
      <c r="AE1186" t="s">
        <v>190</v>
      </c>
    </row>
    <row r="1187" spans="1:31" x14ac:dyDescent="0.3">
      <c r="A1187" t="s">
        <v>192</v>
      </c>
      <c r="B1187" s="2">
        <v>1408</v>
      </c>
      <c r="C1187" s="27" t="s">
        <v>190</v>
      </c>
      <c r="D1187" s="2">
        <v>124.84848484848401</v>
      </c>
      <c r="E1187" s="2">
        <v>1830</v>
      </c>
      <c r="F1187" s="27" t="s">
        <v>190</v>
      </c>
      <c r="G1187" s="14">
        <v>89.696969696969703</v>
      </c>
      <c r="H1187" s="2">
        <v>1491</v>
      </c>
      <c r="I1187" s="27" t="s">
        <v>190</v>
      </c>
      <c r="J1187" s="14">
        <v>133.939392</v>
      </c>
      <c r="K1187" s="27">
        <v>5.894886363636364E-2</v>
      </c>
      <c r="L1187" s="2">
        <v>127704</v>
      </c>
      <c r="M1187" s="27" t="s">
        <v>190</v>
      </c>
      <c r="N1187" s="2">
        <v>1070</v>
      </c>
      <c r="O1187" s="2">
        <v>139831</v>
      </c>
      <c r="P1187" s="27" t="s">
        <v>190</v>
      </c>
      <c r="Q1187" s="14">
        <v>1081.21</v>
      </c>
      <c r="R1187" s="2">
        <v>143677</v>
      </c>
      <c r="S1187" s="27" t="s">
        <v>190</v>
      </c>
      <c r="T1187" s="14">
        <v>1394.55</v>
      </c>
      <c r="U1187" s="27">
        <v>0.125</v>
      </c>
      <c r="V1187" s="2">
        <v>5280802</v>
      </c>
      <c r="W1187" s="27" t="s">
        <v>190</v>
      </c>
      <c r="X1187" s="2">
        <v>12172</v>
      </c>
      <c r="Y1187" s="2">
        <v>5808625</v>
      </c>
      <c r="Z1187" s="27" t="s">
        <v>190</v>
      </c>
      <c r="AA1187" s="14">
        <v>12618.79</v>
      </c>
      <c r="AB1187" s="2">
        <v>5861796</v>
      </c>
      <c r="AC1187" s="27" t="s">
        <v>190</v>
      </c>
      <c r="AD1187" s="14">
        <v>12320</v>
      </c>
      <c r="AE1187" s="27">
        <v>0.11</v>
      </c>
    </row>
    <row r="1188" spans="1:31" x14ac:dyDescent="0.3">
      <c r="A1188" t="s">
        <v>1982</v>
      </c>
      <c r="B1188" s="2">
        <v>76</v>
      </c>
      <c r="C1188" s="27">
        <v>5.3977272727272728E-2</v>
      </c>
      <c r="D1188" s="2">
        <v>46.060606060605998</v>
      </c>
      <c r="E1188" s="2">
        <v>0</v>
      </c>
      <c r="F1188" s="27">
        <v>0</v>
      </c>
      <c r="G1188" s="14">
        <v>11.5151515151515</v>
      </c>
      <c r="H1188" s="2">
        <v>36</v>
      </c>
      <c r="I1188" s="27">
        <v>2.4144869215291749E-2</v>
      </c>
      <c r="J1188" s="14">
        <v>24.848483999999999</v>
      </c>
      <c r="K1188" s="27">
        <v>-0.52631578947368418</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1983</v>
      </c>
      <c r="B1189" s="2">
        <v>108</v>
      </c>
      <c r="C1189" s="27">
        <v>7.6704545454545456E-2</v>
      </c>
      <c r="D1189" s="2">
        <v>49.090909090909101</v>
      </c>
      <c r="E1189" s="2">
        <v>102</v>
      </c>
      <c r="F1189" s="27">
        <v>5.5737704918032788E-2</v>
      </c>
      <c r="G1189" s="14">
        <v>45.454545454545404</v>
      </c>
      <c r="H1189" s="2">
        <v>57</v>
      </c>
      <c r="I1189" s="27">
        <v>3.8229376257545272E-2</v>
      </c>
      <c r="J1189" s="14">
        <v>30.909089999999999</v>
      </c>
      <c r="K1189" s="27">
        <v>-0.47222222222222221</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1984</v>
      </c>
      <c r="B1190" s="2">
        <v>116</v>
      </c>
      <c r="C1190" s="27">
        <v>8.2386363636363633E-2</v>
      </c>
      <c r="D1190" s="2">
        <v>45.454545454545404</v>
      </c>
      <c r="E1190" s="2">
        <v>94</v>
      </c>
      <c r="F1190" s="27">
        <v>5.1366120218579232E-2</v>
      </c>
      <c r="G1190" s="14">
        <v>36.363636363636303</v>
      </c>
      <c r="H1190" s="2">
        <v>128</v>
      </c>
      <c r="I1190" s="27">
        <v>8.5848423876592889E-2</v>
      </c>
      <c r="J1190" s="14">
        <v>64.242424</v>
      </c>
      <c r="K1190" s="27">
        <v>0.10344827586206896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1985</v>
      </c>
      <c r="B1191" s="2">
        <v>124</v>
      </c>
      <c r="C1191" s="27">
        <v>8.8068181818181823E-2</v>
      </c>
      <c r="D1191" s="2">
        <v>45.454545454545404</v>
      </c>
      <c r="E1191" s="2">
        <v>236</v>
      </c>
      <c r="F1191" s="27">
        <v>0.12896174863387977</v>
      </c>
      <c r="G1191" s="14">
        <v>63.636363636363598</v>
      </c>
      <c r="H1191" s="2">
        <v>116</v>
      </c>
      <c r="I1191" s="27">
        <v>7.7800134138162308E-2</v>
      </c>
      <c r="J1191" s="14">
        <v>38.181820000000002</v>
      </c>
      <c r="K1191" s="27">
        <v>-6.4516129032258063E-2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1986</v>
      </c>
      <c r="B1192" s="2">
        <v>212</v>
      </c>
      <c r="C1192" s="27">
        <v>0.15056818181818182</v>
      </c>
      <c r="D1192" s="2">
        <v>69.090909090909093</v>
      </c>
      <c r="E1192" s="2">
        <v>183</v>
      </c>
      <c r="F1192" s="27">
        <v>0.1</v>
      </c>
      <c r="G1192" s="14">
        <v>44.2424242424242</v>
      </c>
      <c r="H1192" s="2">
        <v>312</v>
      </c>
      <c r="I1192" s="27">
        <v>0.20925553319919518</v>
      </c>
      <c r="J1192" s="14">
        <v>90.909090000000006</v>
      </c>
      <c r="K1192" s="27">
        <v>0.47169811320754718</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1987</v>
      </c>
      <c r="B1193" s="2">
        <v>128</v>
      </c>
      <c r="C1193" s="27">
        <v>9.0909090909090912E-2</v>
      </c>
      <c r="D1193" s="2">
        <v>61.818181818181799</v>
      </c>
      <c r="E1193" s="2">
        <v>263</v>
      </c>
      <c r="F1193" s="27">
        <v>0.14371584699453552</v>
      </c>
      <c r="G1193" s="14">
        <v>60.606060606060602</v>
      </c>
      <c r="H1193" s="2">
        <v>69</v>
      </c>
      <c r="I1193" s="27">
        <v>4.6277665995975853E-2</v>
      </c>
      <c r="J1193" s="14">
        <v>31.515152</v>
      </c>
      <c r="K1193" s="27">
        <v>-0.4609375</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1988</v>
      </c>
      <c r="B1194" s="2">
        <v>104</v>
      </c>
      <c r="C1194" s="27">
        <v>7.3863636363636367E-2</v>
      </c>
      <c r="D1194" s="2">
        <v>42.424242424242401</v>
      </c>
      <c r="E1194" s="2">
        <v>69</v>
      </c>
      <c r="F1194" s="27">
        <v>3.7704918032786888E-2</v>
      </c>
      <c r="G1194" s="14">
        <v>29.090909090909101</v>
      </c>
      <c r="H1194" s="2">
        <v>24</v>
      </c>
      <c r="I1194" s="27">
        <v>1.6096579476861168E-2</v>
      </c>
      <c r="J1194" s="14">
        <v>23.030304000000001</v>
      </c>
      <c r="K1194" s="27">
        <v>-0.76923076923076927</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1989</v>
      </c>
      <c r="B1195" s="2">
        <v>186</v>
      </c>
      <c r="C1195" s="27">
        <v>0.13210227272727273</v>
      </c>
      <c r="D1195" s="2">
        <v>62.424242424242401</v>
      </c>
      <c r="E1195" s="2">
        <v>199</v>
      </c>
      <c r="F1195" s="27">
        <v>0.1087431693989071</v>
      </c>
      <c r="G1195" s="14">
        <v>50.303030303030297</v>
      </c>
      <c r="H1195" s="2">
        <v>193</v>
      </c>
      <c r="I1195" s="27">
        <v>0.12944332662642521</v>
      </c>
      <c r="J1195" s="14">
        <v>58.181820000000002</v>
      </c>
      <c r="K1195" s="27">
        <v>3.7634408602150539E-2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1990</v>
      </c>
      <c r="B1196" s="2">
        <v>319</v>
      </c>
      <c r="C1196" s="27">
        <v>0.2265625</v>
      </c>
      <c r="D1196" s="2">
        <v>78.181818181818201</v>
      </c>
      <c r="E1196" s="2">
        <v>590</v>
      </c>
      <c r="F1196" s="27">
        <v>0.32240437158469948</v>
      </c>
      <c r="G1196" s="14">
        <v>78.181818181818201</v>
      </c>
      <c r="H1196" s="2">
        <v>442</v>
      </c>
      <c r="I1196" s="27">
        <v>0.29644533869885981</v>
      </c>
      <c r="J1196" s="14">
        <v>93.333335899999994</v>
      </c>
      <c r="K1196" s="27">
        <v>0.38557993730407525</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1991</v>
      </c>
      <c r="B1197" s="2">
        <v>35</v>
      </c>
      <c r="C1197" s="27">
        <v>2.4857954545454544E-2</v>
      </c>
      <c r="D1197" s="2">
        <v>27.272727272727199</v>
      </c>
      <c r="E1197" s="2">
        <v>94</v>
      </c>
      <c r="F1197" s="27">
        <v>5.1366120218579232E-2</v>
      </c>
      <c r="G1197" s="14">
        <v>35.151515151515099</v>
      </c>
      <c r="H1197" s="2">
        <v>114</v>
      </c>
      <c r="I1197" s="27">
        <v>7.6458752515090544E-2</v>
      </c>
      <c r="J1197" s="14">
        <v>46.060607900000001</v>
      </c>
      <c r="K1197" s="27">
        <v>2.2571428571428571</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02"/>
      <c r="B1198" s="202"/>
      <c r="C1198" s="202"/>
      <c r="D1198" s="202"/>
      <c r="E1198" s="202"/>
      <c r="F1198" s="202"/>
      <c r="G1198" s="202"/>
      <c r="H1198" s="202"/>
      <c r="I1198" s="202"/>
      <c r="J1198" s="202"/>
      <c r="K1198" s="202"/>
      <c r="L1198" s="202"/>
      <c r="M1198" s="202"/>
      <c r="N1198" s="202"/>
      <c r="O1198" s="202"/>
      <c r="P1198" s="202"/>
      <c r="Q1198" s="202"/>
      <c r="R1198" s="202"/>
      <c r="S1198" s="202"/>
      <c r="T1198" s="202"/>
      <c r="U1198" s="202"/>
      <c r="V1198" s="202"/>
      <c r="W1198" s="202"/>
      <c r="X1198" s="202"/>
      <c r="Y1198" s="202"/>
      <c r="Z1198" s="202"/>
      <c r="AA1198" s="202"/>
      <c r="AB1198" s="202"/>
      <c r="AC1198" s="202"/>
      <c r="AD1198" s="202"/>
      <c r="AE1198" s="202"/>
    </row>
    <row r="1199" spans="1:31" x14ac:dyDescent="0.3">
      <c r="A1199" s="201" t="s">
        <v>1992</v>
      </c>
      <c r="B1199" s="201"/>
      <c r="C1199" s="201"/>
      <c r="D1199" s="201"/>
      <c r="E1199" s="201"/>
      <c r="F1199" s="201"/>
      <c r="G1199" s="201"/>
      <c r="H1199" s="201"/>
      <c r="I1199" s="201"/>
      <c r="J1199" s="201"/>
      <c r="K1199" s="201"/>
      <c r="L1199" s="201"/>
      <c r="M1199" s="201"/>
      <c r="N1199" s="201"/>
      <c r="O1199" s="201"/>
      <c r="P1199" s="201"/>
      <c r="Q1199" s="201"/>
      <c r="R1199" s="201"/>
      <c r="S1199" s="201"/>
      <c r="T1199" s="201"/>
      <c r="U1199" s="201"/>
      <c r="V1199" s="201"/>
      <c r="W1199" s="201"/>
      <c r="X1199" s="201"/>
      <c r="Y1199" s="201"/>
      <c r="Z1199" s="201"/>
      <c r="AA1199" s="201"/>
      <c r="AB1199" s="201"/>
      <c r="AC1199" s="201"/>
      <c r="AD1199" s="201"/>
      <c r="AE1199" s="201"/>
    </row>
    <row r="1200" spans="1:31" x14ac:dyDescent="0.3">
      <c r="B1200" s="199" t="s">
        <v>1724</v>
      </c>
      <c r="C1200" s="199"/>
      <c r="D1200" s="199" t="s">
        <v>1725</v>
      </c>
      <c r="E1200" s="199" t="s">
        <v>1724</v>
      </c>
      <c r="F1200" s="199"/>
      <c r="G1200" s="199" t="s">
        <v>1725</v>
      </c>
      <c r="H1200" s="199" t="s">
        <v>1724</v>
      </c>
      <c r="I1200" s="199"/>
      <c r="J1200" s="199" t="s">
        <v>1725</v>
      </c>
      <c r="K1200" t="s">
        <v>190</v>
      </c>
      <c r="L1200" s="199" t="s">
        <v>1724</v>
      </c>
      <c r="M1200" s="199"/>
      <c r="N1200" s="199" t="s">
        <v>1725</v>
      </c>
      <c r="O1200" s="199" t="s">
        <v>1724</v>
      </c>
      <c r="P1200" s="199"/>
      <c r="Q1200" s="199" t="s">
        <v>1725</v>
      </c>
      <c r="R1200" s="199" t="s">
        <v>1724</v>
      </c>
      <c r="S1200" s="199"/>
      <c r="T1200" s="199" t="s">
        <v>1725</v>
      </c>
      <c r="U1200" t="s">
        <v>190</v>
      </c>
      <c r="V1200" s="199" t="s">
        <v>1724</v>
      </c>
      <c r="W1200" s="199"/>
      <c r="X1200" s="199" t="s">
        <v>1725</v>
      </c>
      <c r="Y1200" s="199" t="s">
        <v>1724</v>
      </c>
      <c r="Z1200" s="199"/>
      <c r="AA1200" s="199" t="s">
        <v>1725</v>
      </c>
      <c r="AB1200" s="199" t="s">
        <v>1724</v>
      </c>
      <c r="AC1200" s="199"/>
      <c r="AD1200" s="199" t="s">
        <v>1725</v>
      </c>
      <c r="AE1200" t="s">
        <v>190</v>
      </c>
    </row>
    <row r="1201" spans="1:31" x14ac:dyDescent="0.3">
      <c r="A1201" t="s">
        <v>1993</v>
      </c>
      <c r="B1201" s="28">
        <v>0.32</v>
      </c>
      <c r="C1201" s="27" t="s">
        <v>190</v>
      </c>
      <c r="D1201" s="28">
        <v>3.2121212121212099E-2</v>
      </c>
      <c r="E1201" s="14">
        <v>34.799999999999997</v>
      </c>
      <c r="F1201" s="27" t="s">
        <v>190</v>
      </c>
      <c r="G1201" s="14">
        <v>2.8484848484848402</v>
      </c>
      <c r="H1201" s="14">
        <v>32.9</v>
      </c>
      <c r="I1201" s="27" t="s">
        <v>190</v>
      </c>
      <c r="J1201" s="14">
        <v>7.5151515</v>
      </c>
      <c r="K1201" s="27">
        <v>2.8124999999999956E-2</v>
      </c>
      <c r="L1201" s="28">
        <v>0.33</v>
      </c>
      <c r="M1201" s="27" t="s">
        <v>190</v>
      </c>
      <c r="N1201" s="28">
        <v>0</v>
      </c>
      <c r="O1201" s="14">
        <v>35</v>
      </c>
      <c r="P1201" s="27" t="s">
        <v>190</v>
      </c>
      <c r="Q1201" s="14">
        <v>0.36</v>
      </c>
      <c r="R1201" s="14">
        <v>33.1</v>
      </c>
      <c r="S1201" s="27" t="s">
        <v>190</v>
      </c>
      <c r="T1201" s="14">
        <v>0.36</v>
      </c>
      <c r="U1201" s="27">
        <v>-3.0000000000000001E-3</v>
      </c>
      <c r="V1201" s="28">
        <v>0.33</v>
      </c>
      <c r="W1201" s="27" t="s">
        <v>190</v>
      </c>
      <c r="X1201" s="28">
        <v>0</v>
      </c>
      <c r="Y1201" s="14">
        <v>34</v>
      </c>
      <c r="Z1201" s="27" t="s">
        <v>190</v>
      </c>
      <c r="AA1201" s="14">
        <v>0.12</v>
      </c>
      <c r="AB1201" s="14">
        <v>32.200000000000003</v>
      </c>
      <c r="AC1201" s="27" t="s">
        <v>190</v>
      </c>
      <c r="AD1201" s="14">
        <v>0.06</v>
      </c>
      <c r="AE1201" s="27">
        <v>-1.4999999999999999E-2</v>
      </c>
    </row>
    <row r="1202" spans="1:31" x14ac:dyDescent="0.3">
      <c r="A1202" s="202"/>
      <c r="B1202" s="202"/>
      <c r="C1202" s="202"/>
      <c r="D1202" s="202"/>
      <c r="E1202" s="202"/>
      <c r="F1202" s="202"/>
      <c r="G1202" s="202"/>
      <c r="H1202" s="202"/>
      <c r="I1202" s="202"/>
      <c r="J1202" s="202"/>
      <c r="K1202" s="202"/>
      <c r="L1202" s="202"/>
      <c r="M1202" s="202"/>
      <c r="N1202" s="202"/>
      <c r="O1202" s="202"/>
      <c r="P1202" s="202"/>
      <c r="Q1202" s="202"/>
      <c r="R1202" s="202"/>
      <c r="S1202" s="202"/>
      <c r="T1202" s="202"/>
      <c r="U1202" s="202"/>
      <c r="V1202" s="202"/>
      <c r="W1202" s="202"/>
      <c r="X1202" s="202"/>
      <c r="Y1202" s="202"/>
      <c r="Z1202" s="202"/>
      <c r="AA1202" s="202"/>
      <c r="AB1202" s="202"/>
      <c r="AC1202" s="202"/>
      <c r="AD1202" s="202"/>
      <c r="AE1202" s="202"/>
    </row>
    <row r="1203" spans="1:31" x14ac:dyDescent="0.3">
      <c r="A1203" s="201" t="s">
        <v>1994</v>
      </c>
      <c r="B1203" s="201"/>
      <c r="C1203" s="201"/>
      <c r="D1203" s="201"/>
      <c r="E1203" s="201"/>
      <c r="F1203" s="201"/>
      <c r="G1203" s="201"/>
      <c r="H1203" s="201"/>
      <c r="I1203" s="201"/>
      <c r="J1203" s="201"/>
      <c r="K1203" s="201"/>
      <c r="L1203" s="201"/>
      <c r="M1203" s="201"/>
      <c r="N1203" s="201"/>
      <c r="O1203" s="201"/>
      <c r="P1203" s="201"/>
      <c r="Q1203" s="201"/>
      <c r="R1203" s="201"/>
      <c r="S1203" s="201"/>
      <c r="T1203" s="201"/>
      <c r="U1203" s="201"/>
      <c r="V1203" s="201"/>
      <c r="W1203" s="201"/>
      <c r="X1203" s="201"/>
      <c r="Y1203" s="201"/>
      <c r="Z1203" s="201"/>
      <c r="AA1203" s="201"/>
      <c r="AB1203" s="201"/>
      <c r="AC1203" s="201"/>
      <c r="AD1203" s="201"/>
      <c r="AE1203" s="201"/>
    </row>
    <row r="1204" spans="1:31" x14ac:dyDescent="0.3">
      <c r="B1204" s="199" t="s">
        <v>1724</v>
      </c>
      <c r="C1204" s="199"/>
      <c r="D1204" s="199" t="s">
        <v>1725</v>
      </c>
      <c r="E1204" s="199" t="s">
        <v>1724</v>
      </c>
      <c r="F1204" s="199"/>
      <c r="G1204" s="199" t="s">
        <v>1725</v>
      </c>
      <c r="H1204" s="199" t="s">
        <v>1724</v>
      </c>
      <c r="I1204" s="199"/>
      <c r="J1204" s="199" t="s">
        <v>1725</v>
      </c>
      <c r="K1204" t="s">
        <v>190</v>
      </c>
      <c r="L1204" s="199" t="s">
        <v>1724</v>
      </c>
      <c r="M1204" s="199"/>
      <c r="N1204" s="199" t="s">
        <v>1725</v>
      </c>
      <c r="O1204" s="199" t="s">
        <v>1724</v>
      </c>
      <c r="P1204" s="199"/>
      <c r="Q1204" s="199" t="s">
        <v>1725</v>
      </c>
      <c r="R1204" s="199" t="s">
        <v>1724</v>
      </c>
      <c r="S1204" s="199"/>
      <c r="T1204" s="199" t="s">
        <v>1725</v>
      </c>
      <c r="U1204" t="s">
        <v>190</v>
      </c>
      <c r="V1204" s="199" t="s">
        <v>1724</v>
      </c>
      <c r="W1204" s="199"/>
      <c r="X1204" s="199" t="s">
        <v>1725</v>
      </c>
      <c r="Y1204" s="199" t="s">
        <v>1724</v>
      </c>
      <c r="Z1204" s="199"/>
      <c r="AA1204" s="199" t="s">
        <v>1725</v>
      </c>
      <c r="AB1204" s="199" t="s">
        <v>1724</v>
      </c>
      <c r="AC1204" s="199"/>
      <c r="AD1204" s="199" t="s">
        <v>1725</v>
      </c>
      <c r="AE1204" t="s">
        <v>190</v>
      </c>
    </row>
    <row r="1205" spans="1:31" x14ac:dyDescent="0.3">
      <c r="A1205" t="s">
        <v>1712</v>
      </c>
      <c r="B1205" s="15">
        <v>151000</v>
      </c>
      <c r="C1205" s="27" t="s">
        <v>190</v>
      </c>
      <c r="D1205" s="15">
        <v>10262.4242424242</v>
      </c>
      <c r="E1205" s="2">
        <v>108100</v>
      </c>
      <c r="F1205" s="27" t="s">
        <v>190</v>
      </c>
      <c r="G1205" s="14">
        <v>3454.54545454545</v>
      </c>
      <c r="H1205" s="2">
        <v>173600</v>
      </c>
      <c r="I1205" s="27" t="s">
        <v>190</v>
      </c>
      <c r="J1205" s="14">
        <v>9172.1209999999992</v>
      </c>
      <c r="K1205" s="27">
        <v>0.14966887417218544</v>
      </c>
      <c r="L1205" s="15">
        <v>257000</v>
      </c>
      <c r="M1205" s="27" t="s">
        <v>190</v>
      </c>
      <c r="N1205" s="15">
        <v>1804</v>
      </c>
      <c r="O1205" s="2">
        <v>194600</v>
      </c>
      <c r="P1205" s="27" t="s">
        <v>190</v>
      </c>
      <c r="Q1205" s="14">
        <v>1463</v>
      </c>
      <c r="R1205" s="2">
        <v>271000</v>
      </c>
      <c r="S1205" s="27" t="s">
        <v>190</v>
      </c>
      <c r="T1205" s="14">
        <v>1521.82</v>
      </c>
      <c r="U1205" s="27">
        <v>5.3999999999999999E-2</v>
      </c>
      <c r="V1205" s="15">
        <v>458500</v>
      </c>
      <c r="W1205" s="27" t="s">
        <v>190</v>
      </c>
      <c r="X1205" s="15">
        <v>427</v>
      </c>
      <c r="Y1205" s="2">
        <v>385500</v>
      </c>
      <c r="Z1205" s="27" t="s">
        <v>190</v>
      </c>
      <c r="AA1205" s="14">
        <v>404</v>
      </c>
      <c r="AB1205" s="2">
        <v>538500</v>
      </c>
      <c r="AC1205" s="27" t="s">
        <v>190</v>
      </c>
      <c r="AD1205" s="14">
        <v>683.03</v>
      </c>
      <c r="AE1205" s="27">
        <v>0.17399999999999999</v>
      </c>
    </row>
    <row r="1206" spans="1:31" x14ac:dyDescent="0.3">
      <c r="A1206" s="210"/>
      <c r="B1206" s="226"/>
      <c r="C1206" s="226"/>
      <c r="D1206" s="226"/>
      <c r="E1206" s="226"/>
      <c r="F1206" s="226"/>
      <c r="G1206" s="226"/>
      <c r="H1206" s="226"/>
      <c r="I1206" s="226"/>
      <c r="J1206" s="226"/>
      <c r="K1206" s="210"/>
      <c r="L1206" s="210"/>
      <c r="M1206" s="210"/>
      <c r="N1206" s="210"/>
      <c r="O1206" s="210"/>
      <c r="P1206" s="210"/>
      <c r="Q1206" s="210"/>
      <c r="R1206" s="210"/>
      <c r="S1206" s="210"/>
      <c r="T1206" s="210"/>
      <c r="U1206" s="210"/>
      <c r="V1206" s="210"/>
      <c r="W1206" s="210"/>
      <c r="X1206" s="210"/>
      <c r="Y1206" s="210"/>
      <c r="Z1206" s="210"/>
      <c r="AA1206" s="210"/>
      <c r="AB1206" s="210"/>
      <c r="AC1206" s="210"/>
      <c r="AD1206" s="210"/>
      <c r="AE1206" s="210"/>
    </row>
    <row r="1207" spans="1:31" x14ac:dyDescent="0.3">
      <c r="A1207" s="201" t="s">
        <v>1995</v>
      </c>
      <c r="B1207" s="201"/>
      <c r="C1207" s="201"/>
      <c r="D1207" s="201"/>
      <c r="E1207" s="201"/>
      <c r="F1207" s="201"/>
      <c r="G1207" s="201"/>
      <c r="H1207" s="201"/>
      <c r="I1207" s="201"/>
      <c r="J1207" s="201"/>
      <c r="K1207" s="201"/>
      <c r="L1207" s="201"/>
      <c r="M1207" s="201"/>
      <c r="N1207" s="201"/>
      <c r="O1207" s="201"/>
      <c r="P1207" s="201"/>
      <c r="Q1207" s="201"/>
      <c r="R1207" s="201"/>
      <c r="S1207" s="201"/>
      <c r="T1207" s="201"/>
      <c r="U1207" s="201"/>
      <c r="V1207" s="201"/>
      <c r="W1207" s="201"/>
      <c r="X1207" s="201"/>
      <c r="Y1207" s="201"/>
      <c r="Z1207" s="201"/>
      <c r="AA1207" s="201"/>
      <c r="AB1207" s="201"/>
      <c r="AC1207" s="201"/>
      <c r="AD1207" s="201"/>
      <c r="AE1207" s="201"/>
    </row>
    <row r="1208" spans="1:31" x14ac:dyDescent="0.3">
      <c r="B1208" s="199" t="s">
        <v>1724</v>
      </c>
      <c r="C1208" s="199"/>
      <c r="D1208" s="199" t="s">
        <v>1725</v>
      </c>
      <c r="E1208" s="199" t="s">
        <v>1724</v>
      </c>
      <c r="F1208" s="199"/>
      <c r="G1208" s="199" t="s">
        <v>1725</v>
      </c>
      <c r="H1208" s="199" t="s">
        <v>1724</v>
      </c>
      <c r="I1208" s="199"/>
      <c r="J1208" s="199" t="s">
        <v>1725</v>
      </c>
      <c r="K1208" t="s">
        <v>190</v>
      </c>
      <c r="L1208" s="199" t="s">
        <v>1724</v>
      </c>
      <c r="M1208" s="199"/>
      <c r="N1208" s="199" t="s">
        <v>1725</v>
      </c>
      <c r="O1208" s="199" t="s">
        <v>1724</v>
      </c>
      <c r="P1208" s="199"/>
      <c r="Q1208" s="199" t="s">
        <v>1725</v>
      </c>
      <c r="R1208" s="199" t="s">
        <v>1724</v>
      </c>
      <c r="S1208" s="199"/>
      <c r="T1208" s="199" t="s">
        <v>1725</v>
      </c>
      <c r="U1208" t="s">
        <v>190</v>
      </c>
      <c r="V1208" s="199" t="s">
        <v>1724</v>
      </c>
      <c r="W1208" s="199"/>
      <c r="X1208" s="199" t="s">
        <v>1725</v>
      </c>
      <c r="Y1208" s="199" t="s">
        <v>1724</v>
      </c>
      <c r="Z1208" s="199"/>
      <c r="AA1208" s="199" t="s">
        <v>1725</v>
      </c>
      <c r="AB1208" s="199" t="s">
        <v>1724</v>
      </c>
      <c r="AC1208" s="199"/>
      <c r="AD1208" s="199" t="s">
        <v>1725</v>
      </c>
      <c r="AE1208" t="s">
        <v>190</v>
      </c>
    </row>
    <row r="1209" spans="1:31" x14ac:dyDescent="0.3">
      <c r="A1209" t="s">
        <v>1996</v>
      </c>
      <c r="B1209" s="15">
        <v>888</v>
      </c>
      <c r="C1209" s="27" t="s">
        <v>190</v>
      </c>
      <c r="D1209" s="15">
        <v>95.757575757575694</v>
      </c>
      <c r="E1209" s="2">
        <v>878</v>
      </c>
      <c r="F1209" s="27" t="s">
        <v>190</v>
      </c>
      <c r="G1209" s="14">
        <v>89.696969696969703</v>
      </c>
      <c r="H1209" s="2">
        <v>1154</v>
      </c>
      <c r="I1209" s="27" t="s">
        <v>190</v>
      </c>
      <c r="J1209" s="14">
        <v>74.545455899999993</v>
      </c>
      <c r="K1209" s="27">
        <v>0.29954954954954954</v>
      </c>
      <c r="L1209" s="15">
        <v>1332</v>
      </c>
      <c r="M1209" s="27" t="s">
        <v>190</v>
      </c>
      <c r="N1209" s="15">
        <v>8</v>
      </c>
      <c r="O1209" s="2">
        <v>1202</v>
      </c>
      <c r="P1209" s="27" t="s">
        <v>190</v>
      </c>
      <c r="Q1209" s="14">
        <v>9</v>
      </c>
      <c r="R1209" s="2">
        <v>1318</v>
      </c>
      <c r="S1209" s="27" t="s">
        <v>190</v>
      </c>
      <c r="T1209" s="14">
        <v>11.52</v>
      </c>
      <c r="U1209" s="27">
        <v>-1.0999999999999999E-2</v>
      </c>
      <c r="V1209" s="15">
        <v>1882</v>
      </c>
      <c r="W1209" s="27" t="s">
        <v>190</v>
      </c>
      <c r="X1209" s="15">
        <v>2</v>
      </c>
      <c r="Y1209" s="2">
        <v>1693</v>
      </c>
      <c r="Z1209" s="27" t="s">
        <v>190</v>
      </c>
      <c r="AA1209" s="14">
        <v>2</v>
      </c>
      <c r="AB1209" s="2">
        <v>1851</v>
      </c>
      <c r="AC1209" s="27" t="s">
        <v>190</v>
      </c>
      <c r="AD1209" s="14">
        <v>3.03</v>
      </c>
      <c r="AE1209" s="27">
        <v>-1.6E-2</v>
      </c>
    </row>
    <row r="1210" spans="1:31" x14ac:dyDescent="0.3">
      <c r="A1210" t="s">
        <v>1997</v>
      </c>
      <c r="B1210" s="15">
        <v>1132</v>
      </c>
      <c r="C1210" s="27" t="s">
        <v>190</v>
      </c>
      <c r="D1210" s="15">
        <v>66.060606060606005</v>
      </c>
      <c r="E1210" s="2">
        <v>1135</v>
      </c>
      <c r="F1210" s="27" t="s">
        <v>190</v>
      </c>
      <c r="G1210" s="14">
        <v>48.484848484848399</v>
      </c>
      <c r="H1210" s="2">
        <v>1254</v>
      </c>
      <c r="I1210" s="27" t="s">
        <v>190</v>
      </c>
      <c r="J1210" s="14">
        <v>60.606059999999999</v>
      </c>
      <c r="K1210" s="27">
        <v>0.10777385159010601</v>
      </c>
      <c r="L1210" s="15">
        <v>1665</v>
      </c>
      <c r="M1210" s="27" t="s">
        <v>190</v>
      </c>
      <c r="N1210" s="15">
        <v>9</v>
      </c>
      <c r="O1210" s="2">
        <v>1516</v>
      </c>
      <c r="P1210" s="27" t="s">
        <v>190</v>
      </c>
      <c r="Q1210" s="14">
        <v>10</v>
      </c>
      <c r="R1210" s="2">
        <v>1660</v>
      </c>
      <c r="S1210" s="27" t="s">
        <v>190</v>
      </c>
      <c r="T1210" s="14">
        <v>10.3</v>
      </c>
      <c r="U1210" s="27">
        <v>-3.0000000000000001E-3</v>
      </c>
      <c r="V1210" s="15">
        <v>2345</v>
      </c>
      <c r="W1210" s="27" t="s">
        <v>190</v>
      </c>
      <c r="X1210" s="15">
        <v>2</v>
      </c>
      <c r="Y1210" s="2">
        <v>2155</v>
      </c>
      <c r="Z1210" s="27" t="s">
        <v>190</v>
      </c>
      <c r="AA1210" s="14">
        <v>2</v>
      </c>
      <c r="AB1210" s="2">
        <v>2422</v>
      </c>
      <c r="AC1210" s="27" t="s">
        <v>190</v>
      </c>
      <c r="AD1210" s="14">
        <v>3.03</v>
      </c>
      <c r="AE1210" s="27">
        <v>3.3000000000000002E-2</v>
      </c>
    </row>
    <row r="1211" spans="1:31" x14ac:dyDescent="0.3">
      <c r="A1211" t="s">
        <v>1998</v>
      </c>
      <c r="B1211" s="15">
        <v>318</v>
      </c>
      <c r="C1211" s="27" t="s">
        <v>190</v>
      </c>
      <c r="D1211" s="15">
        <v>29.696969696969699</v>
      </c>
      <c r="E1211" s="2">
        <v>243</v>
      </c>
      <c r="F1211" s="27" t="s">
        <v>190</v>
      </c>
      <c r="G1211" s="14">
        <v>48.484848484848399</v>
      </c>
      <c r="H1211" s="2">
        <v>416</v>
      </c>
      <c r="I1211" s="27" t="s">
        <v>190</v>
      </c>
      <c r="J1211" s="14">
        <v>52.121212</v>
      </c>
      <c r="K1211" s="27">
        <v>0.3081761006289308</v>
      </c>
      <c r="L1211" s="15">
        <v>395</v>
      </c>
      <c r="M1211" s="27" t="s">
        <v>190</v>
      </c>
      <c r="N1211" s="15">
        <v>4</v>
      </c>
      <c r="O1211" s="2">
        <v>416</v>
      </c>
      <c r="P1211" s="27" t="s">
        <v>190</v>
      </c>
      <c r="Q1211" s="14">
        <v>5</v>
      </c>
      <c r="R1211" s="2">
        <v>499</v>
      </c>
      <c r="S1211" s="27" t="s">
        <v>190</v>
      </c>
      <c r="T1211" s="14">
        <v>6.67</v>
      </c>
      <c r="U1211" s="27">
        <v>0.26300000000000001</v>
      </c>
      <c r="V1211" s="15">
        <v>450</v>
      </c>
      <c r="W1211" s="27" t="s">
        <v>190</v>
      </c>
      <c r="X1211" s="15">
        <v>1</v>
      </c>
      <c r="Y1211" s="2">
        <v>500</v>
      </c>
      <c r="Z1211" s="27" t="s">
        <v>190</v>
      </c>
      <c r="AA1211" s="14">
        <v>1</v>
      </c>
      <c r="AB1211" s="2">
        <v>618</v>
      </c>
      <c r="AC1211" s="27" t="s">
        <v>190</v>
      </c>
      <c r="AD1211" s="14">
        <v>1.21</v>
      </c>
      <c r="AE1211" s="27">
        <v>0.373</v>
      </c>
    </row>
    <row r="1212" spans="1:31" x14ac:dyDescent="0.3">
      <c r="A1212" s="202"/>
      <c r="B1212" s="202"/>
      <c r="C1212" s="202"/>
      <c r="D1212" s="202"/>
      <c r="E1212" s="202"/>
      <c r="F1212" s="202"/>
      <c r="G1212" s="202"/>
      <c r="H1212" s="202"/>
      <c r="I1212" s="202"/>
      <c r="J1212" s="202"/>
      <c r="K1212" s="202"/>
      <c r="L1212" s="202"/>
      <c r="M1212" s="202"/>
      <c r="N1212" s="202"/>
      <c r="O1212" s="202"/>
      <c r="P1212" s="202"/>
      <c r="Q1212" s="202"/>
      <c r="R1212" s="202"/>
      <c r="S1212" s="202"/>
      <c r="T1212" s="202"/>
      <c r="U1212" s="202"/>
      <c r="V1212" s="202"/>
      <c r="W1212" s="202"/>
      <c r="X1212" s="202"/>
      <c r="Y1212" s="202"/>
      <c r="Z1212" s="202"/>
      <c r="AA1212" s="202"/>
      <c r="AB1212" s="202"/>
      <c r="AC1212" s="202"/>
      <c r="AD1212" s="202"/>
      <c r="AE1212" s="202"/>
    </row>
    <row r="1213" spans="1:31" x14ac:dyDescent="0.3">
      <c r="A1213" s="201" t="s">
        <v>1999</v>
      </c>
      <c r="B1213" s="201"/>
      <c r="C1213" s="201"/>
      <c r="D1213" s="201"/>
      <c r="E1213" s="201"/>
      <c r="F1213" s="201"/>
      <c r="G1213" s="201"/>
      <c r="H1213" s="201"/>
      <c r="I1213" s="201"/>
      <c r="J1213" s="201"/>
      <c r="K1213" s="201"/>
      <c r="L1213" s="201"/>
      <c r="M1213" s="201"/>
      <c r="N1213" s="201"/>
      <c r="O1213" s="201"/>
      <c r="P1213" s="201"/>
      <c r="Q1213" s="201"/>
      <c r="R1213" s="201"/>
      <c r="S1213" s="201"/>
      <c r="T1213" s="201"/>
      <c r="U1213" s="201"/>
      <c r="V1213" s="201"/>
      <c r="W1213" s="201"/>
      <c r="X1213" s="201"/>
      <c r="Y1213" s="201"/>
      <c r="Z1213" s="201"/>
      <c r="AA1213" s="201"/>
      <c r="AB1213" s="201"/>
      <c r="AC1213" s="201"/>
      <c r="AD1213" s="201"/>
      <c r="AE1213" s="201"/>
    </row>
    <row r="1214" spans="1:31" x14ac:dyDescent="0.3">
      <c r="B1214" s="199" t="s">
        <v>1724</v>
      </c>
      <c r="C1214" s="199"/>
      <c r="D1214" s="199" t="s">
        <v>1725</v>
      </c>
      <c r="E1214" s="199" t="s">
        <v>1724</v>
      </c>
      <c r="F1214" s="199"/>
      <c r="G1214" s="199" t="s">
        <v>1725</v>
      </c>
      <c r="H1214" s="199" t="s">
        <v>1724</v>
      </c>
      <c r="I1214" s="199"/>
      <c r="J1214" s="199" t="s">
        <v>1725</v>
      </c>
      <c r="K1214" t="s">
        <v>190</v>
      </c>
      <c r="L1214" s="199" t="s">
        <v>1724</v>
      </c>
      <c r="M1214" s="199"/>
      <c r="N1214" s="199" t="s">
        <v>1725</v>
      </c>
      <c r="O1214" s="199" t="s">
        <v>1724</v>
      </c>
      <c r="P1214" s="199"/>
      <c r="Q1214" s="199" t="s">
        <v>1725</v>
      </c>
      <c r="R1214" s="199" t="s">
        <v>1724</v>
      </c>
      <c r="S1214" s="199"/>
      <c r="T1214" s="199" t="s">
        <v>1725</v>
      </c>
      <c r="U1214" t="s">
        <v>190</v>
      </c>
      <c r="V1214" s="199" t="s">
        <v>1724</v>
      </c>
      <c r="W1214" s="199"/>
      <c r="X1214" s="199" t="s">
        <v>1725</v>
      </c>
      <c r="Y1214" s="199" t="s">
        <v>1724</v>
      </c>
      <c r="Z1214" s="199"/>
      <c r="AA1214" s="199" t="s">
        <v>1725</v>
      </c>
      <c r="AB1214" s="199" t="s">
        <v>1724</v>
      </c>
      <c r="AC1214" s="199"/>
      <c r="AD1214" s="199" t="s">
        <v>1725</v>
      </c>
      <c r="AE1214" t="s">
        <v>190</v>
      </c>
    </row>
    <row r="1215" spans="1:31" x14ac:dyDescent="0.3">
      <c r="A1215" t="s">
        <v>192</v>
      </c>
      <c r="B1215" s="2">
        <v>1166</v>
      </c>
      <c r="C1215" s="27" t="s">
        <v>190</v>
      </c>
      <c r="D1215" s="2">
        <v>96.363636363636402</v>
      </c>
      <c r="E1215" s="2">
        <v>1083</v>
      </c>
      <c r="F1215" s="27" t="s">
        <v>190</v>
      </c>
      <c r="G1215" s="14">
        <v>102.424242424242</v>
      </c>
      <c r="H1215" s="2">
        <v>1347</v>
      </c>
      <c r="I1215" s="27" t="s">
        <v>190</v>
      </c>
      <c r="J1215" s="14">
        <v>115.757576</v>
      </c>
      <c r="K1215" s="27">
        <v>0.15523156089193826</v>
      </c>
      <c r="L1215" s="2">
        <v>156132</v>
      </c>
      <c r="M1215" s="27" t="s">
        <v>190</v>
      </c>
      <c r="N1215" s="2">
        <v>1162</v>
      </c>
      <c r="O1215" s="2">
        <v>156474</v>
      </c>
      <c r="P1215" s="27" t="s">
        <v>190</v>
      </c>
      <c r="Q1215" s="14">
        <v>1039.3900000000001</v>
      </c>
      <c r="R1215" s="2">
        <v>166420</v>
      </c>
      <c r="S1215" s="27" t="s">
        <v>190</v>
      </c>
      <c r="T1215" s="14">
        <v>1273.94</v>
      </c>
      <c r="U1215" s="27">
        <v>6.6000000000000003E-2</v>
      </c>
      <c r="V1215" s="2">
        <v>7112050</v>
      </c>
      <c r="W1215" s="27" t="s">
        <v>190</v>
      </c>
      <c r="X1215" s="2">
        <v>23474</v>
      </c>
      <c r="Y1215" s="2">
        <v>6909176</v>
      </c>
      <c r="Z1215" s="27" t="s">
        <v>190</v>
      </c>
      <c r="AA1215" s="14">
        <v>22243.03</v>
      </c>
      <c r="AB1215" s="2">
        <v>7241318</v>
      </c>
      <c r="AC1215" s="27" t="s">
        <v>190</v>
      </c>
      <c r="AD1215" s="14">
        <v>21643.03</v>
      </c>
      <c r="AE1215" s="27">
        <v>1.7999999999999999E-2</v>
      </c>
    </row>
    <row r="1216" spans="1:31" x14ac:dyDescent="0.3">
      <c r="A1216" t="s">
        <v>2000</v>
      </c>
      <c r="B1216" s="2">
        <v>746</v>
      </c>
      <c r="C1216" s="27">
        <v>0.63979416809605494</v>
      </c>
      <c r="D1216" s="2">
        <v>96.969696969696898</v>
      </c>
      <c r="E1216" s="2">
        <v>689</v>
      </c>
      <c r="F1216" s="27">
        <v>0.63619575253924288</v>
      </c>
      <c r="G1216" s="14">
        <v>75.757575757575694</v>
      </c>
      <c r="H1216" s="2">
        <v>1131</v>
      </c>
      <c r="I1216" s="27">
        <v>0.83964365256124718</v>
      </c>
      <c r="J1216" s="14">
        <v>110.909088</v>
      </c>
      <c r="K1216" s="27">
        <v>0.51608579088471851</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2001</v>
      </c>
      <c r="B1217" s="2">
        <v>9</v>
      </c>
      <c r="C1217" s="27">
        <v>7.7186963979416811E-3</v>
      </c>
      <c r="D1217" s="2">
        <v>9.6969696969696901</v>
      </c>
      <c r="E1217" s="2">
        <v>8</v>
      </c>
      <c r="F1217" s="27">
        <v>7.3868882733148658E-3</v>
      </c>
      <c r="G1217" s="14">
        <v>7.8787878787878798</v>
      </c>
      <c r="H1217" s="2">
        <v>32</v>
      </c>
      <c r="I1217" s="27">
        <v>2.3756495916852263E-2</v>
      </c>
      <c r="J1217" s="14">
        <v>25.454546000000001</v>
      </c>
      <c r="K1217" s="27">
        <v>2.5555555555555554</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2002</v>
      </c>
      <c r="B1218" s="2">
        <v>35</v>
      </c>
      <c r="C1218" s="27">
        <v>3.0017152658662092E-2</v>
      </c>
      <c r="D1218" s="2">
        <v>25.4545454545454</v>
      </c>
      <c r="E1218" s="2">
        <v>31</v>
      </c>
      <c r="F1218" s="27">
        <v>2.8624192059095107E-2</v>
      </c>
      <c r="G1218" s="14">
        <v>18.7878787878787</v>
      </c>
      <c r="H1218" s="2">
        <v>118</v>
      </c>
      <c r="I1218" s="27">
        <v>8.7602078693392718E-2</v>
      </c>
      <c r="J1218" s="14">
        <v>48.484848</v>
      </c>
      <c r="K1218" s="27">
        <v>2.3714285714285714</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2003</v>
      </c>
      <c r="B1219" s="2">
        <v>76</v>
      </c>
      <c r="C1219" s="27">
        <v>6.5180102915951971E-2</v>
      </c>
      <c r="D1219" s="2">
        <v>36.363636363636303</v>
      </c>
      <c r="E1219" s="2">
        <v>75</v>
      </c>
      <c r="F1219" s="27">
        <v>6.9252077562326875E-2</v>
      </c>
      <c r="G1219" s="14">
        <v>29.696969696969699</v>
      </c>
      <c r="H1219" s="2">
        <v>91</v>
      </c>
      <c r="I1219" s="27">
        <v>6.7557535263548629E-2</v>
      </c>
      <c r="J1219" s="14">
        <v>36.363636</v>
      </c>
      <c r="K1219" s="27">
        <v>0.19736842105263158</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2004</v>
      </c>
      <c r="B1220" s="2">
        <v>72</v>
      </c>
      <c r="C1220" s="27">
        <v>6.1749571183533448E-2</v>
      </c>
      <c r="D1220" s="2">
        <v>26.060606060605998</v>
      </c>
      <c r="E1220" s="2">
        <v>97</v>
      </c>
      <c r="F1220" s="27">
        <v>8.9566020313942757E-2</v>
      </c>
      <c r="G1220" s="14">
        <v>38.181818181818102</v>
      </c>
      <c r="H1220" s="2">
        <v>216</v>
      </c>
      <c r="I1220" s="27">
        <v>0.16035634743875279</v>
      </c>
      <c r="J1220" s="14">
        <v>75.757576</v>
      </c>
      <c r="K1220" s="27">
        <v>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2005</v>
      </c>
      <c r="B1221" s="2">
        <v>85</v>
      </c>
      <c r="C1221" s="27">
        <v>7.2898799313893647E-2</v>
      </c>
      <c r="D1221" s="2">
        <v>31.515151515151501</v>
      </c>
      <c r="E1221" s="2">
        <v>50</v>
      </c>
      <c r="F1221" s="27">
        <v>4.6168051708217916E-2</v>
      </c>
      <c r="G1221" s="14">
        <v>23.636363636363601</v>
      </c>
      <c r="H1221" s="2">
        <v>174</v>
      </c>
      <c r="I1221" s="27">
        <v>0.1291759465478842</v>
      </c>
      <c r="J1221" s="14">
        <v>70.909090000000006</v>
      </c>
      <c r="K1221" s="27">
        <v>1.0470588235294118</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2006</v>
      </c>
      <c r="B1222" s="2">
        <v>38</v>
      </c>
      <c r="C1222" s="27">
        <v>3.2590051457975985E-2</v>
      </c>
      <c r="D1222" s="2">
        <v>34.545454545454497</v>
      </c>
      <c r="E1222" s="2">
        <v>77</v>
      </c>
      <c r="F1222" s="27">
        <v>7.1098799630655588E-2</v>
      </c>
      <c r="G1222" s="14">
        <v>27.878787878787801</v>
      </c>
      <c r="H1222" s="2">
        <v>123</v>
      </c>
      <c r="I1222" s="27">
        <v>9.1314031180400893E-2</v>
      </c>
      <c r="J1222" s="14">
        <v>50.303031900000001</v>
      </c>
      <c r="K1222" s="27">
        <v>2.236842105263158</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2007</v>
      </c>
      <c r="B1223" s="2">
        <v>62</v>
      </c>
      <c r="C1223" s="27">
        <v>5.3173241852487133E-2</v>
      </c>
      <c r="D1223" s="2">
        <v>35.151515151515099</v>
      </c>
      <c r="E1223" s="2">
        <v>15</v>
      </c>
      <c r="F1223" s="27">
        <v>1.3850415512465374E-2</v>
      </c>
      <c r="G1223" s="14">
        <v>9.6969696969696901</v>
      </c>
      <c r="H1223" s="2">
        <v>51</v>
      </c>
      <c r="I1223" s="27">
        <v>3.7861915367483297E-2</v>
      </c>
      <c r="J1223" s="14">
        <v>30.909089999999999</v>
      </c>
      <c r="K1223" s="27">
        <v>-0.17741935483870969</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2008</v>
      </c>
      <c r="B1224" s="2">
        <v>70</v>
      </c>
      <c r="C1224" s="27">
        <v>6.0034305317324184E-2</v>
      </c>
      <c r="D1224" s="2">
        <v>35.151515151515099</v>
      </c>
      <c r="E1224" s="2">
        <v>109</v>
      </c>
      <c r="F1224" s="27">
        <v>0.10064635272391505</v>
      </c>
      <c r="G1224" s="14">
        <v>44.848484848484802</v>
      </c>
      <c r="H1224" s="2">
        <v>222</v>
      </c>
      <c r="I1224" s="27">
        <v>0.16481069042316257</v>
      </c>
      <c r="J1224" s="14">
        <v>67.272729999999996</v>
      </c>
      <c r="K1224" s="27">
        <v>2.1714285714285713</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2009</v>
      </c>
      <c r="B1225" s="2">
        <v>299</v>
      </c>
      <c r="C1225" s="27">
        <v>0.25643224699828471</v>
      </c>
      <c r="D1225" s="2">
        <v>69.090909090909093</v>
      </c>
      <c r="E1225" s="2">
        <v>227</v>
      </c>
      <c r="F1225" s="27">
        <v>0.20960295475530932</v>
      </c>
      <c r="G1225" s="14">
        <v>57.5757575757575</v>
      </c>
      <c r="H1225" s="2">
        <v>104</v>
      </c>
      <c r="I1225" s="27">
        <v>7.7208611729769852E-2</v>
      </c>
      <c r="J1225" s="14">
        <v>37.5757561</v>
      </c>
      <c r="K1225" s="27">
        <v>-0.65217391304347827</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2010</v>
      </c>
      <c r="B1226" s="2">
        <v>0</v>
      </c>
      <c r="C1226" s="27">
        <v>0</v>
      </c>
      <c r="D1226" s="2">
        <v>80</v>
      </c>
      <c r="E1226" s="2">
        <v>0</v>
      </c>
      <c r="F1226" s="27">
        <v>0</v>
      </c>
      <c r="G1226" s="14">
        <v>11.5151515151515</v>
      </c>
      <c r="H1226" s="2">
        <v>0</v>
      </c>
      <c r="I1226" s="27">
        <v>0</v>
      </c>
      <c r="J1226" s="14">
        <v>12.727273</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2011</v>
      </c>
      <c r="B1227" s="2">
        <v>420</v>
      </c>
      <c r="C1227" s="27">
        <v>0.36020583190394512</v>
      </c>
      <c r="D1227" s="2">
        <v>67.272727272727195</v>
      </c>
      <c r="E1227" s="2">
        <v>394</v>
      </c>
      <c r="F1227" s="27">
        <v>0.36380424746075718</v>
      </c>
      <c r="G1227" s="14">
        <v>73.939393939393895</v>
      </c>
      <c r="H1227" s="2">
        <v>216</v>
      </c>
      <c r="I1227" s="27">
        <v>0.16035634743875279</v>
      </c>
      <c r="J1227" s="14">
        <v>50.9090919</v>
      </c>
      <c r="K1227" s="27">
        <v>-0.48571428571428571</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2001</v>
      </c>
      <c r="B1228" s="2">
        <v>246</v>
      </c>
      <c r="C1228" s="27">
        <v>0.21097770154373929</v>
      </c>
      <c r="D1228" s="2">
        <v>61.818181818181799</v>
      </c>
      <c r="E1228" s="2">
        <v>218</v>
      </c>
      <c r="F1228" s="27">
        <v>0.20129270544783009</v>
      </c>
      <c r="G1228" s="14">
        <v>59.393939393939398</v>
      </c>
      <c r="H1228" s="2">
        <v>113</v>
      </c>
      <c r="I1228" s="27">
        <v>8.3890126206384558E-2</v>
      </c>
      <c r="J1228" s="14">
        <v>38.787880000000001</v>
      </c>
      <c r="K1228" s="27">
        <v>-0.54065040650406504</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2002</v>
      </c>
      <c r="B1229" s="2">
        <v>28</v>
      </c>
      <c r="C1229" s="27">
        <v>2.4013722126929673E-2</v>
      </c>
      <c r="D1229" s="2">
        <v>18.7878787878787</v>
      </c>
      <c r="E1229" s="2">
        <v>51</v>
      </c>
      <c r="F1229" s="27">
        <v>4.7091412742382273E-2</v>
      </c>
      <c r="G1229" s="14">
        <v>28.484848484848399</v>
      </c>
      <c r="H1229" s="2">
        <v>14</v>
      </c>
      <c r="I1229" s="27">
        <v>1.0393466963622866E-2</v>
      </c>
      <c r="J1229" s="14">
        <v>12.121212</v>
      </c>
      <c r="K1229" s="27">
        <v>-0.5</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2003</v>
      </c>
      <c r="B1230" s="2">
        <v>22</v>
      </c>
      <c r="C1230" s="27">
        <v>1.8867924528301886E-2</v>
      </c>
      <c r="D1230" s="2">
        <v>14.545454545454501</v>
      </c>
      <c r="E1230" s="2">
        <v>95</v>
      </c>
      <c r="F1230" s="27">
        <v>8.771929824561403E-2</v>
      </c>
      <c r="G1230" s="14">
        <v>40</v>
      </c>
      <c r="H1230" s="2">
        <v>32</v>
      </c>
      <c r="I1230" s="27">
        <v>2.3756495916852263E-2</v>
      </c>
      <c r="J1230" s="14">
        <v>18.787877999999999</v>
      </c>
      <c r="K1230" s="27">
        <v>0.45454545454545453</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2004</v>
      </c>
      <c r="B1231" s="2">
        <v>44</v>
      </c>
      <c r="C1231" s="27">
        <v>3.7735849056603772E-2</v>
      </c>
      <c r="D1231" s="2">
        <v>24.848484848484802</v>
      </c>
      <c r="E1231" s="2">
        <v>9</v>
      </c>
      <c r="F1231" s="27">
        <v>8.3102493074792248E-3</v>
      </c>
      <c r="G1231" s="14">
        <v>9.6969696969696901</v>
      </c>
      <c r="H1231" s="2">
        <v>9</v>
      </c>
      <c r="I1231" s="27">
        <v>6.6815144766146995E-3</v>
      </c>
      <c r="J1231" s="14">
        <v>9.0909089999999999</v>
      </c>
      <c r="K1231" s="27">
        <v>-0.79545454545454541</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2005</v>
      </c>
      <c r="B1232" s="2">
        <v>6</v>
      </c>
      <c r="C1232" s="27">
        <v>5.1457975986277877E-3</v>
      </c>
      <c r="D1232" s="2">
        <v>8.4848484848484809</v>
      </c>
      <c r="E1232" s="2">
        <v>0</v>
      </c>
      <c r="F1232" s="27">
        <v>0</v>
      </c>
      <c r="G1232" s="14">
        <v>11.5151515151515</v>
      </c>
      <c r="H1232" s="2">
        <v>17</v>
      </c>
      <c r="I1232" s="27">
        <v>1.2620638455827766E-2</v>
      </c>
      <c r="J1232" s="14">
        <v>17.575758</v>
      </c>
      <c r="K1232" s="27">
        <v>1.8333333333333333</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2006</v>
      </c>
      <c r="B1233" s="2">
        <v>11</v>
      </c>
      <c r="C1233" s="27">
        <v>9.433962264150943E-3</v>
      </c>
      <c r="D1233" s="2">
        <v>10.909090909090899</v>
      </c>
      <c r="E1233" s="2">
        <v>0</v>
      </c>
      <c r="F1233" s="27">
        <v>0</v>
      </c>
      <c r="G1233" s="14">
        <v>11.5151515151515</v>
      </c>
      <c r="H1233" s="2">
        <v>10</v>
      </c>
      <c r="I1233" s="27">
        <v>7.4239049740163323E-3</v>
      </c>
      <c r="J1233" s="14">
        <v>9.0909089999999999</v>
      </c>
      <c r="K1233" s="27">
        <v>-9.0909090909090912E-2</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2007</v>
      </c>
      <c r="B1234" s="2">
        <v>8</v>
      </c>
      <c r="C1234" s="27">
        <v>6.8610634648370496E-3</v>
      </c>
      <c r="D1234" s="2">
        <v>7.8787878787878798</v>
      </c>
      <c r="E1234" s="2">
        <v>0</v>
      </c>
      <c r="F1234" s="27">
        <v>0</v>
      </c>
      <c r="G1234" s="14">
        <v>11.5151515151515</v>
      </c>
      <c r="H1234" s="2">
        <v>0</v>
      </c>
      <c r="I1234" s="27">
        <v>0</v>
      </c>
      <c r="J1234" s="14">
        <v>12.727273</v>
      </c>
      <c r="K1234" s="27">
        <v>-1</v>
      </c>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2008</v>
      </c>
      <c r="B1235" s="2">
        <v>55</v>
      </c>
      <c r="C1235" s="27">
        <v>4.716981132075472E-2</v>
      </c>
      <c r="D1235" s="2">
        <v>24.848484848484802</v>
      </c>
      <c r="E1235" s="2">
        <v>8</v>
      </c>
      <c r="F1235" s="27">
        <v>7.3868882733148658E-3</v>
      </c>
      <c r="G1235" s="14">
        <v>7.2727272727272698</v>
      </c>
      <c r="H1235" s="2">
        <v>21</v>
      </c>
      <c r="I1235" s="27">
        <v>1.5590200445434299E-2</v>
      </c>
      <c r="J1235" s="14">
        <v>18.787877999999999</v>
      </c>
      <c r="K1235" s="27">
        <v>-0.61818181818181817</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2009</v>
      </c>
      <c r="B1236" s="2">
        <v>0</v>
      </c>
      <c r="C1236" s="27">
        <v>0</v>
      </c>
      <c r="D1236" s="2">
        <v>80</v>
      </c>
      <c r="E1236" s="2">
        <v>13</v>
      </c>
      <c r="F1236" s="27">
        <v>1.2003693444136657E-2</v>
      </c>
      <c r="G1236" s="14">
        <v>13.3333333333333</v>
      </c>
      <c r="H1236" s="2">
        <v>0</v>
      </c>
      <c r="I1236" s="27">
        <v>0</v>
      </c>
      <c r="J1236" s="14">
        <v>12.727273</v>
      </c>
      <c r="K1236" s="27"/>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2010</v>
      </c>
      <c r="B1237" s="2">
        <v>0</v>
      </c>
      <c r="C1237" s="27">
        <v>0</v>
      </c>
      <c r="D1237" s="2">
        <v>80</v>
      </c>
      <c r="E1237" s="2">
        <v>0</v>
      </c>
      <c r="F1237" s="27">
        <v>0</v>
      </c>
      <c r="G1237" s="14">
        <v>11.5151515151515</v>
      </c>
      <c r="H1237" s="2">
        <v>0</v>
      </c>
      <c r="I1237" s="27">
        <v>0</v>
      </c>
      <c r="J1237" s="14">
        <v>12.727273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02"/>
      <c r="B1238" s="202"/>
      <c r="C1238" s="202"/>
      <c r="D1238" s="202"/>
      <c r="E1238" s="202"/>
      <c r="F1238" s="202"/>
      <c r="G1238" s="202"/>
      <c r="H1238" s="202"/>
      <c r="I1238" s="202"/>
      <c r="J1238" s="202"/>
      <c r="K1238" s="202"/>
      <c r="L1238" s="202"/>
      <c r="M1238" s="202"/>
      <c r="N1238" s="202"/>
      <c r="O1238" s="202"/>
      <c r="P1238" s="202"/>
      <c r="Q1238" s="202"/>
      <c r="R1238" s="202"/>
      <c r="S1238" s="202"/>
      <c r="T1238" s="202"/>
      <c r="U1238" s="202"/>
      <c r="V1238" s="202"/>
      <c r="W1238" s="202"/>
      <c r="X1238" s="202"/>
      <c r="Y1238" s="202"/>
      <c r="Z1238" s="202"/>
      <c r="AA1238" s="202"/>
      <c r="AB1238" s="202"/>
      <c r="AC1238" s="202"/>
      <c r="AD1238" s="202"/>
      <c r="AE1238" s="202"/>
    </row>
    <row r="1239" spans="1:31" x14ac:dyDescent="0.3">
      <c r="A1239" s="201" t="s">
        <v>2012</v>
      </c>
      <c r="B1239" s="201"/>
      <c r="C1239" s="201"/>
      <c r="D1239" s="201"/>
      <c r="E1239" s="201"/>
      <c r="F1239" s="201"/>
      <c r="G1239" s="201"/>
      <c r="H1239" s="201"/>
      <c r="I1239" s="201"/>
      <c r="J1239" s="201"/>
      <c r="K1239" s="201"/>
      <c r="L1239" s="201"/>
      <c r="M1239" s="201"/>
      <c r="N1239" s="201"/>
      <c r="O1239" s="201"/>
      <c r="P1239" s="201"/>
      <c r="Q1239" s="201"/>
      <c r="R1239" s="201"/>
      <c r="S1239" s="201"/>
      <c r="T1239" s="201"/>
      <c r="U1239" s="201"/>
      <c r="V1239" s="201"/>
      <c r="W1239" s="201"/>
      <c r="X1239" s="201"/>
      <c r="Y1239" s="201"/>
      <c r="Z1239" s="201"/>
      <c r="AA1239" s="201"/>
      <c r="AB1239" s="201"/>
      <c r="AC1239" s="201"/>
      <c r="AD1239" s="201"/>
      <c r="AE1239" s="201"/>
    </row>
    <row r="1240" spans="1:31" x14ac:dyDescent="0.3">
      <c r="B1240" s="199" t="s">
        <v>1724</v>
      </c>
      <c r="C1240" s="199"/>
      <c r="D1240" s="199" t="s">
        <v>1725</v>
      </c>
      <c r="E1240" s="199" t="s">
        <v>1724</v>
      </c>
      <c r="F1240" s="199"/>
      <c r="G1240" s="199" t="s">
        <v>1725</v>
      </c>
      <c r="H1240" s="199" t="s">
        <v>1724</v>
      </c>
      <c r="I1240" s="199"/>
      <c r="J1240" s="199" t="s">
        <v>1725</v>
      </c>
      <c r="K1240" t="s">
        <v>190</v>
      </c>
      <c r="L1240" s="199" t="s">
        <v>1724</v>
      </c>
      <c r="M1240" s="199"/>
      <c r="N1240" s="199" t="s">
        <v>1725</v>
      </c>
      <c r="O1240" s="199" t="s">
        <v>1724</v>
      </c>
      <c r="P1240" s="199"/>
      <c r="Q1240" s="199" t="s">
        <v>1725</v>
      </c>
      <c r="R1240" s="199" t="s">
        <v>1724</v>
      </c>
      <c r="S1240" s="199"/>
      <c r="T1240" s="199" t="s">
        <v>1725</v>
      </c>
      <c r="U1240" t="s">
        <v>190</v>
      </c>
      <c r="V1240" s="199" t="s">
        <v>1724</v>
      </c>
      <c r="W1240" s="199"/>
      <c r="X1240" s="199" t="s">
        <v>1725</v>
      </c>
      <c r="Y1240" s="199" t="s">
        <v>1724</v>
      </c>
      <c r="Z1240" s="199"/>
      <c r="AA1240" s="199" t="s">
        <v>1725</v>
      </c>
      <c r="AB1240" s="199" t="s">
        <v>1724</v>
      </c>
      <c r="AC1240" s="199"/>
      <c r="AD1240" s="199" t="s">
        <v>1725</v>
      </c>
      <c r="AE1240" t="s">
        <v>190</v>
      </c>
    </row>
    <row r="1241" spans="1:31" x14ac:dyDescent="0.3">
      <c r="A1241" t="s">
        <v>2013</v>
      </c>
      <c r="B1241" s="14">
        <v>27.8</v>
      </c>
      <c r="C1241" s="27" t="s">
        <v>190</v>
      </c>
      <c r="D1241" s="14">
        <v>3.6969696969696901</v>
      </c>
      <c r="E1241" s="14">
        <v>23</v>
      </c>
      <c r="F1241" s="27" t="s">
        <v>190</v>
      </c>
      <c r="G1241" s="14">
        <v>2.9090909090908998</v>
      </c>
      <c r="H1241" s="14">
        <v>26.3</v>
      </c>
      <c r="I1241" s="27" t="s">
        <v>190</v>
      </c>
      <c r="J1241" s="14">
        <v>2.1818182500000001</v>
      </c>
      <c r="K1241" s="27">
        <v>-5.3956834532374098E-2</v>
      </c>
      <c r="L1241" s="14">
        <v>23.8</v>
      </c>
      <c r="M1241" s="27" t="s">
        <v>190</v>
      </c>
      <c r="N1241" s="14">
        <v>0.18</v>
      </c>
      <c r="O1241" s="14">
        <v>21.9</v>
      </c>
      <c r="P1241" s="27" t="s">
        <v>190</v>
      </c>
      <c r="Q1241" s="14">
        <v>0.18</v>
      </c>
      <c r="R1241" s="14">
        <v>19.3</v>
      </c>
      <c r="S1241" s="27" t="s">
        <v>190</v>
      </c>
      <c r="T1241" s="14">
        <v>0.18</v>
      </c>
      <c r="U1241" s="27">
        <v>-0.189</v>
      </c>
      <c r="V1241" s="14">
        <v>26.8</v>
      </c>
      <c r="W1241" s="27" t="s">
        <v>190</v>
      </c>
      <c r="X1241" s="14">
        <v>0.12</v>
      </c>
      <c r="Y1241" s="14">
        <v>23.5</v>
      </c>
      <c r="Z1241" s="27" t="s">
        <v>190</v>
      </c>
      <c r="AA1241" s="14">
        <v>0.06</v>
      </c>
      <c r="AB1241" s="14">
        <v>21.4</v>
      </c>
      <c r="AC1241" s="27" t="s">
        <v>190</v>
      </c>
      <c r="AD1241" s="14">
        <v>0.06</v>
      </c>
      <c r="AE1241" s="27">
        <v>-0.20100000000000001</v>
      </c>
    </row>
    <row r="1242" spans="1:31" x14ac:dyDescent="0.3">
      <c r="A1242" t="s">
        <v>2014</v>
      </c>
      <c r="B1242" s="14">
        <v>39.700000000000003</v>
      </c>
      <c r="C1242" s="27" t="s">
        <v>190</v>
      </c>
      <c r="D1242" s="14">
        <v>5.39393939393939</v>
      </c>
      <c r="E1242" s="14">
        <v>37.200000000000003</v>
      </c>
      <c r="F1242" s="27" t="s">
        <v>190</v>
      </c>
      <c r="G1242" s="14">
        <v>6.9090909090909101</v>
      </c>
      <c r="H1242" s="14">
        <v>28.1</v>
      </c>
      <c r="I1242" s="27" t="s">
        <v>190</v>
      </c>
      <c r="J1242" s="14">
        <v>2.24242425</v>
      </c>
      <c r="K1242" s="27">
        <v>-0.29219143576826195</v>
      </c>
      <c r="L1242" s="14">
        <v>28</v>
      </c>
      <c r="M1242" s="27" t="s">
        <v>190</v>
      </c>
      <c r="N1242" s="14">
        <v>0.24</v>
      </c>
      <c r="O1242" s="14">
        <v>25.5</v>
      </c>
      <c r="P1242" s="27" t="s">
        <v>190</v>
      </c>
      <c r="Q1242" s="14">
        <v>0.24</v>
      </c>
      <c r="R1242" s="14">
        <v>22.9</v>
      </c>
      <c r="S1242" s="27" t="s">
        <v>190</v>
      </c>
      <c r="T1242" s="14">
        <v>0.18</v>
      </c>
      <c r="U1242" s="27">
        <v>-0.182</v>
      </c>
      <c r="V1242" s="14">
        <v>31.1</v>
      </c>
      <c r="W1242" s="27" t="s">
        <v>190</v>
      </c>
      <c r="X1242" s="14">
        <v>0.12</v>
      </c>
      <c r="Y1242" s="14">
        <v>27.3</v>
      </c>
      <c r="Z1242" s="27" t="s">
        <v>190</v>
      </c>
      <c r="AA1242" s="14">
        <v>0.06</v>
      </c>
      <c r="AB1242" s="14">
        <v>25</v>
      </c>
      <c r="AC1242" s="27" t="s">
        <v>190</v>
      </c>
      <c r="AD1242" s="14">
        <v>0.06</v>
      </c>
      <c r="AE1242" s="27">
        <v>-0.19600000000000001</v>
      </c>
    </row>
    <row r="1243" spans="1:31" x14ac:dyDescent="0.3">
      <c r="A1243" t="s">
        <v>2015</v>
      </c>
      <c r="B1243" s="14">
        <v>10</v>
      </c>
      <c r="C1243" s="27" t="s">
        <v>190</v>
      </c>
      <c r="D1243" s="14" t="s">
        <v>190</v>
      </c>
      <c r="E1243" s="14">
        <v>10</v>
      </c>
      <c r="F1243" s="27" t="s">
        <v>190</v>
      </c>
      <c r="G1243" s="14" t="s">
        <v>190</v>
      </c>
      <c r="H1243" s="14">
        <v>9</v>
      </c>
      <c r="I1243" s="27" t="s">
        <v>190</v>
      </c>
      <c r="J1243" s="14" t="s">
        <v>190</v>
      </c>
      <c r="K1243" s="27">
        <v>-0.1</v>
      </c>
      <c r="L1243" s="14">
        <v>11.1</v>
      </c>
      <c r="M1243" s="27" t="s">
        <v>190</v>
      </c>
      <c r="N1243" s="14">
        <v>0.24</v>
      </c>
      <c r="O1243" s="14">
        <v>10.9</v>
      </c>
      <c r="P1243" s="27" t="s">
        <v>190</v>
      </c>
      <c r="Q1243" s="14">
        <v>0.24</v>
      </c>
      <c r="R1243" s="14">
        <v>9</v>
      </c>
      <c r="S1243" s="27" t="s">
        <v>190</v>
      </c>
      <c r="T1243" s="14" t="s">
        <v>190</v>
      </c>
      <c r="U1243" s="27">
        <v>-0.189</v>
      </c>
      <c r="V1243" s="14">
        <v>11.2</v>
      </c>
      <c r="W1243" s="27" t="s">
        <v>190</v>
      </c>
      <c r="X1243" s="14">
        <v>0.12</v>
      </c>
      <c r="Y1243" s="14">
        <v>11.2</v>
      </c>
      <c r="Z1243" s="27" t="s">
        <v>190</v>
      </c>
      <c r="AA1243" s="14">
        <v>0.06</v>
      </c>
      <c r="AB1243" s="14">
        <v>10.9</v>
      </c>
      <c r="AC1243" s="27" t="s">
        <v>190</v>
      </c>
      <c r="AD1243" s="14">
        <v>0.12</v>
      </c>
      <c r="AE1243" s="27">
        <v>-2.7E-2</v>
      </c>
    </row>
    <row r="1244" spans="1:31" x14ac:dyDescent="0.3">
      <c r="A1244" s="202"/>
      <c r="B1244" s="202"/>
      <c r="C1244" s="202"/>
      <c r="D1244" s="202"/>
      <c r="E1244" s="202"/>
      <c r="F1244" s="202"/>
      <c r="G1244" s="202"/>
      <c r="H1244" s="202"/>
      <c r="I1244" s="202"/>
      <c r="J1244" s="202"/>
      <c r="K1244" s="202"/>
      <c r="L1244" s="202"/>
      <c r="M1244" s="202"/>
      <c r="N1244" s="202"/>
      <c r="O1244" s="202"/>
      <c r="P1244" s="202"/>
      <c r="Q1244" s="202"/>
      <c r="R1244" s="202"/>
      <c r="S1244" s="202"/>
      <c r="T1244" s="202"/>
      <c r="U1244" s="202"/>
      <c r="V1244" s="202"/>
      <c r="W1244" s="202"/>
      <c r="X1244" s="202"/>
      <c r="Y1244" s="202"/>
      <c r="Z1244" s="202"/>
      <c r="AA1244" s="202"/>
      <c r="AB1244" s="202"/>
      <c r="AC1244" s="202"/>
      <c r="AD1244" s="202"/>
      <c r="AE1244" s="202"/>
    </row>
    <row r="1245" spans="1:31" x14ac:dyDescent="0.3">
      <c r="A1245" s="201" t="s">
        <v>2016</v>
      </c>
      <c r="B1245" s="201"/>
      <c r="C1245" s="201"/>
      <c r="D1245" s="201"/>
      <c r="E1245" s="201"/>
      <c r="F1245" s="201"/>
      <c r="G1245" s="201"/>
      <c r="H1245" s="201"/>
      <c r="I1245" s="201"/>
      <c r="J1245" s="201"/>
      <c r="K1245" s="201"/>
      <c r="L1245" s="201"/>
      <c r="M1245" s="201"/>
      <c r="N1245" s="201"/>
      <c r="O1245" s="201"/>
      <c r="P1245" s="201"/>
      <c r="Q1245" s="201"/>
      <c r="R1245" s="201"/>
      <c r="S1245" s="201"/>
      <c r="T1245" s="201"/>
      <c r="U1245" s="201"/>
      <c r="V1245" s="201"/>
      <c r="W1245" s="201"/>
      <c r="X1245" s="201"/>
      <c r="Y1245" s="201"/>
      <c r="Z1245" s="201"/>
      <c r="AA1245" s="201"/>
      <c r="AB1245" s="201"/>
      <c r="AC1245" s="201"/>
      <c r="AD1245" s="201"/>
      <c r="AE1245" s="201"/>
    </row>
    <row r="1246" spans="1:31" x14ac:dyDescent="0.3">
      <c r="B1246" s="199" t="s">
        <v>1724</v>
      </c>
      <c r="C1246" s="199"/>
      <c r="D1246" s="199" t="s">
        <v>1725</v>
      </c>
      <c r="E1246" s="199" t="s">
        <v>1724</v>
      </c>
      <c r="F1246" s="199"/>
      <c r="G1246" s="199" t="s">
        <v>1725</v>
      </c>
      <c r="H1246" s="199" t="s">
        <v>1724</v>
      </c>
      <c r="I1246" s="199"/>
      <c r="J1246" s="199" t="s">
        <v>1725</v>
      </c>
      <c r="K1246" t="s">
        <v>190</v>
      </c>
      <c r="L1246" s="199" t="s">
        <v>1724</v>
      </c>
      <c r="M1246" s="199"/>
      <c r="N1246" s="199" t="s">
        <v>1725</v>
      </c>
      <c r="O1246" s="199" t="s">
        <v>1724</v>
      </c>
      <c r="P1246" s="199"/>
      <c r="Q1246" s="199" t="s">
        <v>1725</v>
      </c>
      <c r="R1246" s="199" t="s">
        <v>1724</v>
      </c>
      <c r="S1246" s="199"/>
      <c r="T1246" s="199" t="s">
        <v>1725</v>
      </c>
      <c r="U1246" t="s">
        <v>190</v>
      </c>
      <c r="V1246" s="199" t="s">
        <v>1724</v>
      </c>
      <c r="W1246" s="199"/>
      <c r="X1246" s="199" t="s">
        <v>1725</v>
      </c>
      <c r="Y1246" s="199" t="s">
        <v>1724</v>
      </c>
      <c r="Z1246" s="199"/>
      <c r="AA1246" s="199" t="s">
        <v>1725</v>
      </c>
      <c r="AB1246" s="199" t="s">
        <v>1724</v>
      </c>
      <c r="AC1246" s="199"/>
      <c r="AD1246" s="199" t="s">
        <v>1725</v>
      </c>
      <c r="AE1246" t="s">
        <v>190</v>
      </c>
    </row>
    <row r="1247" spans="1:31" x14ac:dyDescent="0.3">
      <c r="A1247" t="s">
        <v>2017</v>
      </c>
      <c r="B1247" s="15">
        <v>640</v>
      </c>
      <c r="C1247" s="27" t="s">
        <v>190</v>
      </c>
      <c r="D1247" s="15">
        <v>27.878787878787801</v>
      </c>
      <c r="E1247" s="2">
        <v>717</v>
      </c>
      <c r="F1247" s="27" t="s">
        <v>190</v>
      </c>
      <c r="G1247" s="14">
        <v>37.5757575757575</v>
      </c>
      <c r="H1247" s="2">
        <v>948</v>
      </c>
      <c r="I1247" s="27" t="s">
        <v>190</v>
      </c>
      <c r="J1247" s="14">
        <v>23.030304000000001</v>
      </c>
      <c r="K1247" s="27">
        <v>0.48125000000000001</v>
      </c>
      <c r="L1247" s="15">
        <v>983</v>
      </c>
      <c r="M1247" s="27" t="s">
        <v>190</v>
      </c>
      <c r="N1247" s="15">
        <v>4</v>
      </c>
      <c r="O1247" s="2">
        <v>992</v>
      </c>
      <c r="P1247" s="27" t="s">
        <v>190</v>
      </c>
      <c r="Q1247" s="14">
        <v>5</v>
      </c>
      <c r="R1247" s="2">
        <v>1135</v>
      </c>
      <c r="S1247" s="27" t="s">
        <v>190</v>
      </c>
      <c r="T1247" s="14">
        <v>5.45</v>
      </c>
      <c r="U1247" s="27">
        <v>0.155</v>
      </c>
      <c r="V1247" s="15">
        <v>1409</v>
      </c>
      <c r="W1247" s="27" t="s">
        <v>190</v>
      </c>
      <c r="X1247" s="15">
        <v>1</v>
      </c>
      <c r="Y1247" s="2">
        <v>1419</v>
      </c>
      <c r="Z1247" s="27" t="s">
        <v>190</v>
      </c>
      <c r="AA1247" s="14">
        <v>1</v>
      </c>
      <c r="AB1247" s="2">
        <v>1688</v>
      </c>
      <c r="AC1247" s="27" t="s">
        <v>190</v>
      </c>
      <c r="AD1247" s="14">
        <v>1.82</v>
      </c>
      <c r="AE1247" s="27">
        <v>0.19800000000000001</v>
      </c>
    </row>
    <row r="1248" spans="1:31" x14ac:dyDescent="0.3">
      <c r="A1248" s="202"/>
      <c r="B1248" s="202"/>
      <c r="C1248" s="202"/>
      <c r="D1248" s="202"/>
      <c r="E1248" s="202"/>
      <c r="F1248" s="202"/>
      <c r="G1248" s="202"/>
      <c r="H1248" s="202"/>
      <c r="I1248" s="202"/>
      <c r="J1248" s="202"/>
      <c r="K1248" s="202"/>
      <c r="L1248" s="202"/>
      <c r="M1248" s="202"/>
      <c r="N1248" s="202"/>
      <c r="O1248" s="202"/>
      <c r="P1248" s="202"/>
      <c r="Q1248" s="202"/>
      <c r="R1248" s="202"/>
      <c r="S1248" s="202"/>
      <c r="T1248" s="202"/>
      <c r="U1248" s="202"/>
      <c r="V1248" s="202"/>
      <c r="W1248" s="202"/>
      <c r="X1248" s="202"/>
      <c r="Y1248" s="202"/>
      <c r="Z1248" s="202"/>
      <c r="AA1248" s="202"/>
      <c r="AB1248" s="202"/>
      <c r="AC1248" s="202"/>
      <c r="AD1248" s="202"/>
      <c r="AE1248" s="202"/>
    </row>
    <row r="1249" spans="1:31" x14ac:dyDescent="0.3">
      <c r="A1249" s="201" t="s">
        <v>2018</v>
      </c>
      <c r="B1249" s="201"/>
      <c r="C1249" s="201"/>
      <c r="D1249" s="201"/>
      <c r="E1249" s="201"/>
      <c r="F1249" s="201"/>
      <c r="G1249" s="201"/>
      <c r="H1249" s="201"/>
      <c r="I1249" s="201"/>
      <c r="J1249" s="201"/>
      <c r="K1249" s="201"/>
      <c r="L1249" s="201"/>
      <c r="M1249" s="201"/>
      <c r="N1249" s="201"/>
      <c r="O1249" s="201"/>
      <c r="P1249" s="201"/>
      <c r="Q1249" s="201"/>
      <c r="R1249" s="201"/>
      <c r="S1249" s="201"/>
      <c r="T1249" s="201"/>
      <c r="U1249" s="201"/>
      <c r="V1249" s="201"/>
      <c r="W1249" s="201"/>
      <c r="X1249" s="201"/>
      <c r="Y1249" s="201"/>
      <c r="Z1249" s="201"/>
      <c r="AA1249" s="201"/>
      <c r="AB1249" s="201"/>
      <c r="AC1249" s="201"/>
      <c r="AD1249" s="201"/>
      <c r="AE1249" s="201"/>
    </row>
    <row r="1250" spans="1:31" x14ac:dyDescent="0.3">
      <c r="B1250" s="199" t="s">
        <v>1724</v>
      </c>
      <c r="C1250" s="199"/>
      <c r="D1250" s="199" t="s">
        <v>1725</v>
      </c>
      <c r="E1250" s="199" t="s">
        <v>1724</v>
      </c>
      <c r="F1250" s="199"/>
      <c r="G1250" s="199" t="s">
        <v>1725</v>
      </c>
      <c r="H1250" s="199" t="s">
        <v>1724</v>
      </c>
      <c r="I1250" s="199"/>
      <c r="J1250" s="199" t="s">
        <v>1725</v>
      </c>
      <c r="K1250" t="s">
        <v>190</v>
      </c>
      <c r="L1250" s="199" t="s">
        <v>1724</v>
      </c>
      <c r="M1250" s="199"/>
      <c r="N1250" s="199" t="s">
        <v>1725</v>
      </c>
      <c r="O1250" s="199" t="s">
        <v>1724</v>
      </c>
      <c r="P1250" s="199"/>
      <c r="Q1250" s="199" t="s">
        <v>1725</v>
      </c>
      <c r="R1250" s="199" t="s">
        <v>1724</v>
      </c>
      <c r="S1250" s="199"/>
      <c r="T1250" s="199" t="s">
        <v>1725</v>
      </c>
      <c r="U1250" t="s">
        <v>190</v>
      </c>
      <c r="V1250" s="199" t="s">
        <v>1724</v>
      </c>
      <c r="W1250" s="199"/>
      <c r="X1250" s="199" t="s">
        <v>1725</v>
      </c>
      <c r="Y1250" s="199" t="s">
        <v>1724</v>
      </c>
      <c r="Z1250" s="199"/>
      <c r="AA1250" s="199" t="s">
        <v>1725</v>
      </c>
      <c r="AB1250" s="199" t="s">
        <v>1724</v>
      </c>
      <c r="AC1250" s="199"/>
      <c r="AD1250" s="199" t="s">
        <v>1725</v>
      </c>
      <c r="AE1250" t="s">
        <v>190</v>
      </c>
    </row>
    <row r="1251" spans="1:31" x14ac:dyDescent="0.3">
      <c r="A1251" t="s">
        <v>192</v>
      </c>
      <c r="B1251" s="2">
        <v>2574</v>
      </c>
      <c r="C1251" s="27" t="s">
        <v>190</v>
      </c>
      <c r="D1251" s="2">
        <v>129.09090909090901</v>
      </c>
      <c r="E1251" s="2">
        <v>2913</v>
      </c>
      <c r="F1251" s="27" t="s">
        <v>190</v>
      </c>
      <c r="G1251" s="14">
        <v>92.121212121212096</v>
      </c>
      <c r="H1251" s="2">
        <v>2838</v>
      </c>
      <c r="I1251" s="27" t="s">
        <v>190</v>
      </c>
      <c r="J1251" s="14">
        <v>109.09090909090909</v>
      </c>
      <c r="K1251" s="27">
        <v>0.10256410256410256</v>
      </c>
      <c r="L1251" s="2">
        <v>283836</v>
      </c>
      <c r="M1251" s="27" t="s">
        <v>190</v>
      </c>
      <c r="N1251" s="2">
        <v>853</v>
      </c>
      <c r="O1251" s="2">
        <v>296305</v>
      </c>
      <c r="P1251" s="27" t="s">
        <v>190</v>
      </c>
      <c r="Q1251" s="14">
        <v>755.15</v>
      </c>
      <c r="R1251" s="2">
        <v>310097</v>
      </c>
      <c r="S1251" s="27" t="s">
        <v>190</v>
      </c>
      <c r="T1251" s="14">
        <v>749.7</v>
      </c>
      <c r="U1251" s="27">
        <v>9.2999999999999999E-2</v>
      </c>
      <c r="V1251" s="2">
        <v>12392852</v>
      </c>
      <c r="W1251" s="27" t="s">
        <v>190</v>
      </c>
      <c r="X1251" s="2">
        <v>13533</v>
      </c>
      <c r="Y1251" s="2">
        <v>12717801</v>
      </c>
      <c r="Z1251" s="27" t="s">
        <v>190</v>
      </c>
      <c r="AA1251" s="14">
        <v>11122.42</v>
      </c>
      <c r="AB1251" s="2">
        <v>13103114</v>
      </c>
      <c r="AC1251" s="27" t="s">
        <v>190</v>
      </c>
      <c r="AD1251" s="14">
        <v>11237.58</v>
      </c>
      <c r="AE1251" s="27">
        <v>5.7000000000000002E-2</v>
      </c>
    </row>
    <row r="1252" spans="1:31" x14ac:dyDescent="0.3">
      <c r="A1252" t="s">
        <v>1606</v>
      </c>
      <c r="B1252" s="2">
        <v>1166</v>
      </c>
      <c r="C1252" s="27">
        <v>0.45299145299145299</v>
      </c>
      <c r="D1252" s="2">
        <v>96.363636363636402</v>
      </c>
      <c r="E1252" s="2">
        <v>1083</v>
      </c>
      <c r="F1252" s="27">
        <v>0.37178166838311022</v>
      </c>
      <c r="G1252" s="14">
        <v>102.424242424242</v>
      </c>
      <c r="H1252" s="2">
        <v>1347</v>
      </c>
      <c r="I1252" s="27">
        <v>0.47463002114164904</v>
      </c>
      <c r="J1252" s="14">
        <v>115.75757575757576</v>
      </c>
      <c r="K1252" s="27">
        <v>0.15523156089193826</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2019</v>
      </c>
      <c r="B1253" s="2">
        <v>0</v>
      </c>
      <c r="C1253" s="27">
        <v>0</v>
      </c>
      <c r="D1253" s="2">
        <v>80</v>
      </c>
      <c r="E1253" s="2">
        <v>8</v>
      </c>
      <c r="F1253" s="27">
        <v>2.7463096464126332E-3</v>
      </c>
      <c r="G1253" s="14">
        <v>7.2727272727272698</v>
      </c>
      <c r="H1253" s="2">
        <v>0</v>
      </c>
      <c r="I1253" s="27">
        <v>0</v>
      </c>
      <c r="J1253" s="14">
        <v>12.727272727272728</v>
      </c>
      <c r="K1253" s="27"/>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2020</v>
      </c>
      <c r="B1254" s="2">
        <v>76</v>
      </c>
      <c r="C1254" s="27">
        <v>2.9526029526029528E-2</v>
      </c>
      <c r="D1254" s="2">
        <v>47.878787878787797</v>
      </c>
      <c r="E1254" s="2">
        <v>11</v>
      </c>
      <c r="F1254" s="27">
        <v>3.7761757638173706E-3</v>
      </c>
      <c r="G1254" s="14">
        <v>10.303030303030299</v>
      </c>
      <c r="H1254" s="2">
        <v>0</v>
      </c>
      <c r="I1254" s="27">
        <v>0</v>
      </c>
      <c r="J1254" s="14">
        <v>12.727272727272728</v>
      </c>
      <c r="K1254" s="27">
        <v>-1</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1883</v>
      </c>
      <c r="B1255" s="2">
        <v>76</v>
      </c>
      <c r="C1255" s="27">
        <v>2.9526029526029528E-2</v>
      </c>
      <c r="D1255" s="2">
        <v>29.696969696969699</v>
      </c>
      <c r="E1255" s="2">
        <v>126</v>
      </c>
      <c r="F1255" s="27">
        <v>4.325437693099897E-2</v>
      </c>
      <c r="G1255" s="14">
        <v>44.848484848484802</v>
      </c>
      <c r="H1255" s="2">
        <v>21</v>
      </c>
      <c r="I1255" s="27">
        <v>7.3995771670190271E-3</v>
      </c>
      <c r="J1255" s="14">
        <v>18.787878787878789</v>
      </c>
      <c r="K1255" s="27">
        <v>-0.72368421052631582</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1884</v>
      </c>
      <c r="B1256" s="2">
        <v>114</v>
      </c>
      <c r="C1256" s="27">
        <v>4.4289044289044288E-2</v>
      </c>
      <c r="D1256" s="2">
        <v>47.878787878787797</v>
      </c>
      <c r="E1256" s="2">
        <v>12</v>
      </c>
      <c r="F1256" s="27">
        <v>4.1194644696189494E-3</v>
      </c>
      <c r="G1256" s="14">
        <v>11.5151515151515</v>
      </c>
      <c r="H1256" s="2">
        <v>41</v>
      </c>
      <c r="I1256" s="27">
        <v>1.4446793516560958E-2</v>
      </c>
      <c r="J1256" s="14">
        <v>22.424242424242426</v>
      </c>
      <c r="K1256" s="27">
        <v>-0.64035087719298245</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1885</v>
      </c>
      <c r="B1257" s="2">
        <v>127</v>
      </c>
      <c r="C1257" s="27">
        <v>4.9339549339549336E-2</v>
      </c>
      <c r="D1257" s="2">
        <v>37.5757575757575</v>
      </c>
      <c r="E1257" s="2">
        <v>93</v>
      </c>
      <c r="F1257" s="27">
        <v>3.1925849639546859E-2</v>
      </c>
      <c r="G1257" s="14">
        <v>32.121212121212103</v>
      </c>
      <c r="H1257" s="2">
        <v>66</v>
      </c>
      <c r="I1257" s="27">
        <v>2.3255813953488372E-2</v>
      </c>
      <c r="J1257" s="14">
        <v>23.636363636363637</v>
      </c>
      <c r="K1257" s="27">
        <v>-0.48031496062992124</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2021</v>
      </c>
      <c r="B1258" s="2">
        <v>182</v>
      </c>
      <c r="C1258" s="27">
        <v>7.0707070707070704E-2</v>
      </c>
      <c r="D1258" s="2">
        <v>60</v>
      </c>
      <c r="E1258" s="2">
        <v>217</v>
      </c>
      <c r="F1258" s="27">
        <v>7.4493649158942674E-2</v>
      </c>
      <c r="G1258" s="14">
        <v>57.5757575757575</v>
      </c>
      <c r="H1258" s="2">
        <v>167</v>
      </c>
      <c r="I1258" s="27">
        <v>5.8844256518675121E-2</v>
      </c>
      <c r="J1258" s="14">
        <v>58.787878787878789</v>
      </c>
      <c r="K1258" s="27">
        <v>-8.2417582417582416E-2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2022</v>
      </c>
      <c r="B1259" s="2">
        <v>279</v>
      </c>
      <c r="C1259" s="27">
        <v>0.10839160839160839</v>
      </c>
      <c r="D1259" s="2">
        <v>64.242424242424207</v>
      </c>
      <c r="E1259" s="2">
        <v>212</v>
      </c>
      <c r="F1259" s="27">
        <v>7.2777205629934769E-2</v>
      </c>
      <c r="G1259" s="14">
        <v>52.121212121212103</v>
      </c>
      <c r="H1259" s="2">
        <v>306</v>
      </c>
      <c r="I1259" s="27">
        <v>0.10782241014799154</v>
      </c>
      <c r="J1259" s="14">
        <v>76.363636363636374</v>
      </c>
      <c r="K1259" s="27">
        <v>9.6774193548387094E-2</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2023</v>
      </c>
      <c r="B1260" s="2">
        <v>249</v>
      </c>
      <c r="C1260" s="27">
        <v>9.6736596736596736E-2</v>
      </c>
      <c r="D1260" s="2">
        <v>56.363636363636303</v>
      </c>
      <c r="E1260" s="2">
        <v>268</v>
      </c>
      <c r="F1260" s="27">
        <v>9.2001373154823207E-2</v>
      </c>
      <c r="G1260" s="14">
        <v>57.5757575757575</v>
      </c>
      <c r="H1260" s="2">
        <v>372</v>
      </c>
      <c r="I1260" s="27">
        <v>0.13107822410147993</v>
      </c>
      <c r="J1260" s="14">
        <v>71.515151515151516</v>
      </c>
      <c r="K1260" s="27">
        <v>0.49397590361445781</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1893</v>
      </c>
      <c r="B1261" s="2">
        <v>29</v>
      </c>
      <c r="C1261" s="27">
        <v>1.1266511266511266E-2</v>
      </c>
      <c r="D1261" s="2">
        <v>16.363636363636299</v>
      </c>
      <c r="E1261" s="2">
        <v>57</v>
      </c>
      <c r="F1261" s="27">
        <v>1.9567456230690009E-2</v>
      </c>
      <c r="G1261" s="14">
        <v>25.4545454545454</v>
      </c>
      <c r="H1261" s="2">
        <v>267</v>
      </c>
      <c r="I1261" s="27">
        <v>9.4080338266384775E-2</v>
      </c>
      <c r="J1261" s="14">
        <v>81.818181818181827</v>
      </c>
      <c r="K1261" s="27">
        <v>8.2068965517241388</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2024</v>
      </c>
      <c r="B1262" s="2">
        <v>34</v>
      </c>
      <c r="C1262" s="27">
        <v>1.320901320901321E-2</v>
      </c>
      <c r="D1262" s="2">
        <v>21.2121212121212</v>
      </c>
      <c r="E1262" s="2">
        <v>79</v>
      </c>
      <c r="F1262" s="27">
        <v>2.7119807758324749E-2</v>
      </c>
      <c r="G1262" s="14">
        <v>33.3333333333333</v>
      </c>
      <c r="H1262" s="2">
        <v>75</v>
      </c>
      <c r="I1262" s="27">
        <v>2.6427061310782242E-2</v>
      </c>
      <c r="J1262" s="14">
        <v>29.696969696969699</v>
      </c>
      <c r="K1262" s="27">
        <v>1.2058823529411764</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2025</v>
      </c>
      <c r="B1263" s="2">
        <v>0</v>
      </c>
      <c r="C1263" s="27">
        <v>0</v>
      </c>
      <c r="D1263" s="2">
        <v>80</v>
      </c>
      <c r="E1263" s="2">
        <v>0</v>
      </c>
      <c r="F1263" s="27">
        <v>0</v>
      </c>
      <c r="G1263" s="14">
        <v>11.5151515151515</v>
      </c>
      <c r="H1263" s="2">
        <v>32</v>
      </c>
      <c r="I1263" s="27">
        <v>1.127554615926709E-2</v>
      </c>
      <c r="J1263" s="14">
        <v>24.848484848484851</v>
      </c>
      <c r="K1263" s="27"/>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1609</v>
      </c>
      <c r="B1264" s="2">
        <v>1408</v>
      </c>
      <c r="C1264" s="27">
        <v>0.54700854700854706</v>
      </c>
      <c r="D1264" s="2">
        <v>124.84848484848401</v>
      </c>
      <c r="E1264" s="2">
        <v>1830</v>
      </c>
      <c r="F1264" s="27">
        <v>0.62821833161688978</v>
      </c>
      <c r="G1264" s="14">
        <v>89.696969696969703</v>
      </c>
      <c r="H1264" s="2">
        <v>1491</v>
      </c>
      <c r="I1264" s="27">
        <v>0.52536997885835091</v>
      </c>
      <c r="J1264" s="14">
        <v>133.93939393939394</v>
      </c>
      <c r="K1264" s="27">
        <v>5.894886363636364E-2</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2019</v>
      </c>
      <c r="B1265" s="2">
        <v>65</v>
      </c>
      <c r="C1265" s="27">
        <v>2.5252525252525252E-2</v>
      </c>
      <c r="D1265" s="2">
        <v>36.969696969696898</v>
      </c>
      <c r="E1265" s="2">
        <v>99</v>
      </c>
      <c r="F1265" s="27">
        <v>3.3985581874356331E-2</v>
      </c>
      <c r="G1265" s="14">
        <v>41.818181818181799</v>
      </c>
      <c r="H1265" s="2">
        <v>96</v>
      </c>
      <c r="I1265" s="27">
        <v>3.382663847780127E-2</v>
      </c>
      <c r="J1265" s="14">
        <v>43.030303030303031</v>
      </c>
      <c r="K1265" s="27">
        <v>0.47692307692307695</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2020</v>
      </c>
      <c r="B1266" s="2">
        <v>66</v>
      </c>
      <c r="C1266" s="27">
        <v>2.564102564102564E-2</v>
      </c>
      <c r="D1266" s="2">
        <v>38.787878787878697</v>
      </c>
      <c r="E1266" s="2">
        <v>229</v>
      </c>
      <c r="F1266" s="27">
        <v>7.8613113628561618E-2</v>
      </c>
      <c r="G1266" s="14">
        <v>53.3333333333333</v>
      </c>
      <c r="H1266" s="2">
        <v>82</v>
      </c>
      <c r="I1266" s="27">
        <v>2.8893587033121917E-2</v>
      </c>
      <c r="J1266" s="14">
        <v>40.606060606060609</v>
      </c>
      <c r="K1266" s="27">
        <v>0.24242424242424243</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1883</v>
      </c>
      <c r="B1267" s="2">
        <v>287</v>
      </c>
      <c r="C1267" s="27">
        <v>0.1114996114996115</v>
      </c>
      <c r="D1267" s="2">
        <v>78.787878787878796</v>
      </c>
      <c r="E1267" s="2">
        <v>270</v>
      </c>
      <c r="F1267" s="27">
        <v>9.2687950566426369E-2</v>
      </c>
      <c r="G1267" s="14">
        <v>62.424242424242401</v>
      </c>
      <c r="H1267" s="2">
        <v>198</v>
      </c>
      <c r="I1267" s="27">
        <v>6.9767441860465115E-2</v>
      </c>
      <c r="J1267" s="14">
        <v>66.666666666666671</v>
      </c>
      <c r="K1267" s="27">
        <v>-0.31010452961672474</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1884</v>
      </c>
      <c r="B1268" s="2">
        <v>343</v>
      </c>
      <c r="C1268" s="27">
        <v>0.13325563325563325</v>
      </c>
      <c r="D1268" s="2">
        <v>100</v>
      </c>
      <c r="E1268" s="2">
        <v>278</v>
      </c>
      <c r="F1268" s="27">
        <v>9.5434260212839003E-2</v>
      </c>
      <c r="G1268" s="14">
        <v>62.424242424242401</v>
      </c>
      <c r="H1268" s="2">
        <v>167</v>
      </c>
      <c r="I1268" s="27">
        <v>5.8844256518675121E-2</v>
      </c>
      <c r="J1268" s="14">
        <v>62.424242424242429</v>
      </c>
      <c r="K1268" s="27">
        <v>-0.51311953352769679</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1885</v>
      </c>
      <c r="B1269" s="2">
        <v>111</v>
      </c>
      <c r="C1269" s="27">
        <v>4.312354312354312E-2</v>
      </c>
      <c r="D1269" s="2">
        <v>53.939393939393902</v>
      </c>
      <c r="E1269" s="2">
        <v>255</v>
      </c>
      <c r="F1269" s="27">
        <v>8.7538619979402682E-2</v>
      </c>
      <c r="G1269" s="14">
        <v>73.3333333333333</v>
      </c>
      <c r="H1269" s="2">
        <v>224</v>
      </c>
      <c r="I1269" s="27">
        <v>7.8928823114869623E-2</v>
      </c>
      <c r="J1269" s="14">
        <v>66.666666666666671</v>
      </c>
      <c r="K1269" s="27">
        <v>1.0180180180180181</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2021</v>
      </c>
      <c r="B1270" s="2">
        <v>298</v>
      </c>
      <c r="C1270" s="27">
        <v>0.11577311577311578</v>
      </c>
      <c r="D1270" s="2">
        <v>85.454545454545396</v>
      </c>
      <c r="E1270" s="2">
        <v>349</v>
      </c>
      <c r="F1270" s="27">
        <v>0.11980775832475112</v>
      </c>
      <c r="G1270" s="14">
        <v>74.545454545454504</v>
      </c>
      <c r="H1270" s="2">
        <v>275</v>
      </c>
      <c r="I1270" s="27">
        <v>9.6899224806201556E-2</v>
      </c>
      <c r="J1270" s="14">
        <v>80</v>
      </c>
      <c r="K1270" s="27">
        <v>-7.7181208053691275E-2</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2022</v>
      </c>
      <c r="B1271" s="2">
        <v>123</v>
      </c>
      <c r="C1271" s="27">
        <v>4.7785547785547784E-2</v>
      </c>
      <c r="D1271" s="2">
        <v>47.878787878787797</v>
      </c>
      <c r="E1271" s="2">
        <v>119</v>
      </c>
      <c r="F1271" s="27">
        <v>4.0851355990387916E-2</v>
      </c>
      <c r="G1271" s="14">
        <v>39.393939393939398</v>
      </c>
      <c r="H1271" s="2">
        <v>325</v>
      </c>
      <c r="I1271" s="27">
        <v>0.11451726568005638</v>
      </c>
      <c r="J1271" s="14">
        <v>81.818181818181827</v>
      </c>
      <c r="K1271" s="27">
        <v>1.6422764227642277</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2023</v>
      </c>
      <c r="B1272" s="2">
        <v>63</v>
      </c>
      <c r="C1272" s="27">
        <v>2.4475524475524476E-2</v>
      </c>
      <c r="D1272" s="2">
        <v>30.909090909090899</v>
      </c>
      <c r="E1272" s="2">
        <v>196</v>
      </c>
      <c r="F1272" s="27">
        <v>6.7284586337109514E-2</v>
      </c>
      <c r="G1272" s="14">
        <v>52.121212121212103</v>
      </c>
      <c r="H1272" s="2">
        <v>89</v>
      </c>
      <c r="I1272" s="27">
        <v>3.1360112755461592E-2</v>
      </c>
      <c r="J1272" s="14">
        <v>35.151515151515156</v>
      </c>
      <c r="K1272" s="27">
        <v>0.41269841269841268</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1893</v>
      </c>
      <c r="B1273" s="2">
        <v>41</v>
      </c>
      <c r="C1273" s="27">
        <v>1.5928515928515928E-2</v>
      </c>
      <c r="D1273" s="2">
        <v>25.4545454545454</v>
      </c>
      <c r="E1273" s="2">
        <v>17</v>
      </c>
      <c r="F1273" s="27">
        <v>5.8359079986268448E-3</v>
      </c>
      <c r="G1273" s="14">
        <v>16.363636363636299</v>
      </c>
      <c r="H1273" s="2">
        <v>17</v>
      </c>
      <c r="I1273" s="27">
        <v>5.9901338971106409E-3</v>
      </c>
      <c r="J1273" s="14">
        <v>16.363636363636363</v>
      </c>
      <c r="K1273" s="27">
        <v>-0.58536585365853655</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2024</v>
      </c>
      <c r="B1274" s="2">
        <v>11</v>
      </c>
      <c r="C1274" s="27">
        <v>4.2735042735042739E-3</v>
      </c>
      <c r="D1274" s="2">
        <v>11.5151515151515</v>
      </c>
      <c r="E1274" s="2">
        <v>18</v>
      </c>
      <c r="F1274" s="27">
        <v>6.1791967044284241E-3</v>
      </c>
      <c r="G1274" s="14">
        <v>16.969696969696901</v>
      </c>
      <c r="H1274" s="2">
        <v>18</v>
      </c>
      <c r="I1274" s="27">
        <v>6.3424947145877377E-3</v>
      </c>
      <c r="J1274" s="14">
        <v>17.575757575757578</v>
      </c>
      <c r="K1274" s="27">
        <v>0.63636363636363635</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2025</v>
      </c>
      <c r="B1275" s="2">
        <v>0</v>
      </c>
      <c r="C1275" s="27">
        <v>0</v>
      </c>
      <c r="D1275" s="2">
        <v>80</v>
      </c>
      <c r="E1275" s="2">
        <v>0</v>
      </c>
      <c r="F1275" s="27">
        <v>0</v>
      </c>
      <c r="G1275" s="14">
        <v>11.5151515151515</v>
      </c>
      <c r="H1275" s="2">
        <v>0</v>
      </c>
      <c r="I1275" s="27">
        <v>0</v>
      </c>
      <c r="J1275" s="14">
        <v>12.727272727272728</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02"/>
      <c r="B1276" s="202"/>
      <c r="C1276" s="202"/>
      <c r="D1276" s="202"/>
      <c r="E1276" s="202"/>
      <c r="F1276" s="202"/>
      <c r="G1276" s="202"/>
      <c r="H1276" s="202"/>
      <c r="I1276" s="202"/>
      <c r="J1276" s="202"/>
      <c r="K1276" s="202"/>
      <c r="L1276" s="202"/>
      <c r="M1276" s="202"/>
      <c r="N1276" s="202"/>
      <c r="O1276" s="202"/>
      <c r="P1276" s="202"/>
      <c r="Q1276" s="202"/>
      <c r="R1276" s="202"/>
      <c r="S1276" s="202"/>
      <c r="T1276" s="202"/>
      <c r="U1276" s="202"/>
      <c r="V1276" s="202"/>
      <c r="W1276" s="202"/>
      <c r="X1276" s="202"/>
      <c r="Y1276" s="202"/>
      <c r="Z1276" s="202"/>
      <c r="AA1276" s="202"/>
      <c r="AB1276" s="202"/>
      <c r="AC1276" s="202"/>
      <c r="AD1276" s="202"/>
      <c r="AE1276" s="202"/>
    </row>
    <row r="1277" spans="1:31" x14ac:dyDescent="0.3">
      <c r="A1277" s="201" t="s">
        <v>2026</v>
      </c>
      <c r="B1277" s="201"/>
      <c r="C1277" s="201"/>
      <c r="D1277" s="201"/>
      <c r="E1277" s="201"/>
      <c r="F1277" s="201"/>
      <c r="G1277" s="201"/>
      <c r="H1277" s="201"/>
      <c r="I1277" s="201"/>
      <c r="J1277" s="201"/>
      <c r="K1277" s="201"/>
      <c r="L1277" s="201"/>
      <c r="M1277" s="201"/>
      <c r="N1277" s="201"/>
      <c r="O1277" s="201"/>
      <c r="P1277" s="201"/>
      <c r="Q1277" s="201"/>
      <c r="R1277" s="201"/>
      <c r="S1277" s="201"/>
      <c r="T1277" s="201"/>
      <c r="U1277" s="201"/>
      <c r="V1277" s="201"/>
      <c r="W1277" s="201"/>
      <c r="X1277" s="201"/>
      <c r="Y1277" s="201"/>
      <c r="Z1277" s="201"/>
      <c r="AA1277" s="201"/>
      <c r="AB1277" s="201"/>
      <c r="AC1277" s="201"/>
      <c r="AD1277" s="201"/>
      <c r="AE1277" s="201"/>
    </row>
    <row r="1278" spans="1:31" x14ac:dyDescent="0.3">
      <c r="B1278" s="199" t="s">
        <v>1724</v>
      </c>
      <c r="C1278" s="199"/>
      <c r="D1278" s="199" t="s">
        <v>1725</v>
      </c>
      <c r="E1278" s="199" t="s">
        <v>1724</v>
      </c>
      <c r="F1278" s="199"/>
      <c r="G1278" s="199" t="s">
        <v>1725</v>
      </c>
      <c r="H1278" s="199" t="s">
        <v>1724</v>
      </c>
      <c r="I1278" s="199"/>
      <c r="J1278" s="199" t="s">
        <v>1725</v>
      </c>
      <c r="K1278" t="s">
        <v>190</v>
      </c>
      <c r="L1278" s="199" t="s">
        <v>1724</v>
      </c>
      <c r="M1278" s="199"/>
      <c r="N1278" s="199" t="s">
        <v>1725</v>
      </c>
      <c r="O1278" s="199" t="s">
        <v>1724</v>
      </c>
      <c r="P1278" s="199"/>
      <c r="Q1278" s="199" t="s">
        <v>1725</v>
      </c>
      <c r="R1278" s="199" t="s">
        <v>1724</v>
      </c>
      <c r="S1278" s="199"/>
      <c r="T1278" s="199" t="s">
        <v>1725</v>
      </c>
      <c r="U1278" t="s">
        <v>190</v>
      </c>
      <c r="V1278" s="199" t="s">
        <v>1724</v>
      </c>
      <c r="W1278" s="199"/>
      <c r="X1278" s="199" t="s">
        <v>1725</v>
      </c>
      <c r="Y1278" s="199" t="s">
        <v>1724</v>
      </c>
      <c r="Z1278" s="199"/>
      <c r="AA1278" s="199" t="s">
        <v>1725</v>
      </c>
      <c r="AB1278" s="199" t="s">
        <v>1724</v>
      </c>
      <c r="AC1278" s="199"/>
      <c r="AD1278" s="199" t="s">
        <v>1725</v>
      </c>
      <c r="AE1278" t="s">
        <v>190</v>
      </c>
    </row>
    <row r="1279" spans="1:31" x14ac:dyDescent="0.3">
      <c r="A1279" t="s">
        <v>192</v>
      </c>
      <c r="B1279" s="14" t="s">
        <v>190</v>
      </c>
      <c r="C1279" s="27" t="s">
        <v>190</v>
      </c>
      <c r="D1279" s="14" t="s">
        <v>190</v>
      </c>
      <c r="E1279" s="14" t="s">
        <v>190</v>
      </c>
      <c r="F1279" s="27" t="s">
        <v>190</v>
      </c>
      <c r="G1279" s="14" t="s">
        <v>190</v>
      </c>
      <c r="H1279" s="14" t="s">
        <v>190</v>
      </c>
      <c r="I1279" s="27" t="s">
        <v>190</v>
      </c>
      <c r="J1279" s="14" t="s">
        <v>190</v>
      </c>
      <c r="L1279" s="14">
        <v>5.8</v>
      </c>
      <c r="M1279" s="27" t="s">
        <v>190</v>
      </c>
      <c r="N1279" s="14">
        <v>-0.61</v>
      </c>
      <c r="O1279" s="14">
        <v>7.7</v>
      </c>
      <c r="P1279" s="27" t="s">
        <v>190</v>
      </c>
      <c r="Q1279" s="14">
        <v>-0.61</v>
      </c>
      <c r="R1279" s="14">
        <v>12.2</v>
      </c>
      <c r="S1279" s="27" t="s">
        <v>190</v>
      </c>
      <c r="T1279" s="14" t="s">
        <v>190</v>
      </c>
      <c r="U1279" s="27">
        <v>1.103</v>
      </c>
      <c r="V1279" s="14">
        <v>5.3</v>
      </c>
      <c r="W1279" s="27" t="s">
        <v>190</v>
      </c>
      <c r="X1279" s="14">
        <v>-0.61</v>
      </c>
      <c r="Y1279" s="14">
        <v>8</v>
      </c>
      <c r="Z1279" s="27" t="s">
        <v>190</v>
      </c>
      <c r="AA1279" s="14">
        <v>-0.61</v>
      </c>
      <c r="AB1279" s="14">
        <v>12</v>
      </c>
      <c r="AC1279" s="27" t="s">
        <v>190</v>
      </c>
      <c r="AD1279" s="14" t="s">
        <v>190</v>
      </c>
      <c r="AE1279" s="27">
        <v>1.264</v>
      </c>
    </row>
    <row r="1280" spans="1:31" x14ac:dyDescent="0.3">
      <c r="A1280" s="202"/>
      <c r="B1280" s="202"/>
      <c r="C1280" s="202"/>
      <c r="D1280" s="202"/>
      <c r="E1280" s="202"/>
      <c r="F1280" s="202"/>
      <c r="G1280" s="202"/>
      <c r="H1280" s="202"/>
      <c r="I1280" s="202"/>
      <c r="J1280" s="202"/>
      <c r="K1280" s="202"/>
      <c r="L1280" s="202"/>
      <c r="M1280" s="202"/>
      <c r="N1280" s="202"/>
      <c r="O1280" s="202"/>
      <c r="P1280" s="202"/>
      <c r="Q1280" s="202"/>
      <c r="R1280" s="202"/>
      <c r="S1280" s="202"/>
      <c r="T1280" s="202"/>
      <c r="U1280" s="202"/>
      <c r="V1280" s="202"/>
      <c r="W1280" s="202"/>
      <c r="X1280" s="202"/>
      <c r="Y1280" s="202"/>
      <c r="Z1280" s="202"/>
      <c r="AA1280" s="202"/>
      <c r="AB1280" s="202"/>
      <c r="AC1280" s="202"/>
      <c r="AD1280" s="202"/>
      <c r="AE1280" s="202"/>
    </row>
    <row r="1281" spans="1:31" x14ac:dyDescent="0.3">
      <c r="A1281" s="201" t="s">
        <v>2027</v>
      </c>
      <c r="B1281" s="201"/>
      <c r="C1281" s="201"/>
      <c r="D1281" s="201"/>
      <c r="E1281" s="201"/>
      <c r="F1281" s="201"/>
      <c r="G1281" s="201"/>
      <c r="H1281" s="201"/>
      <c r="I1281" s="201"/>
      <c r="J1281" s="201"/>
      <c r="K1281" s="201"/>
      <c r="L1281" s="201"/>
      <c r="M1281" s="201"/>
      <c r="N1281" s="201"/>
      <c r="O1281" s="201"/>
      <c r="P1281" s="201"/>
      <c r="Q1281" s="201"/>
      <c r="R1281" s="201"/>
      <c r="S1281" s="201"/>
      <c r="T1281" s="201"/>
      <c r="U1281" s="201"/>
      <c r="V1281" s="201"/>
      <c r="W1281" s="201"/>
      <c r="X1281" s="201"/>
      <c r="Y1281" s="201"/>
      <c r="Z1281" s="201"/>
      <c r="AA1281" s="201"/>
      <c r="AB1281" s="201"/>
      <c r="AC1281" s="201"/>
      <c r="AD1281" s="201"/>
      <c r="AE1281" s="201"/>
    </row>
    <row r="1282" spans="1:31" x14ac:dyDescent="0.3">
      <c r="B1282" s="199" t="s">
        <v>1724</v>
      </c>
      <c r="C1282" s="199"/>
      <c r="D1282" s="199" t="s">
        <v>1725</v>
      </c>
      <c r="E1282" s="199" t="s">
        <v>1724</v>
      </c>
      <c r="F1282" s="199"/>
      <c r="G1282" s="199" t="s">
        <v>1725</v>
      </c>
      <c r="H1282" s="199" t="s">
        <v>1724</v>
      </c>
      <c r="I1282" s="199"/>
      <c r="J1282" s="199" t="s">
        <v>1725</v>
      </c>
      <c r="K1282" t="s">
        <v>190</v>
      </c>
      <c r="L1282" s="199" t="s">
        <v>1724</v>
      </c>
      <c r="M1282" s="199"/>
      <c r="N1282" s="199" t="s">
        <v>1725</v>
      </c>
      <c r="O1282" s="199" t="s">
        <v>1724</v>
      </c>
      <c r="P1282" s="199"/>
      <c r="Q1282" s="199" t="s">
        <v>1725</v>
      </c>
      <c r="R1282" s="199" t="s">
        <v>1724</v>
      </c>
      <c r="S1282" s="199"/>
      <c r="T1282" s="199" t="s">
        <v>1725</v>
      </c>
      <c r="U1282" t="s">
        <v>190</v>
      </c>
      <c r="V1282" s="199" t="s">
        <v>1724</v>
      </c>
      <c r="W1282" s="199"/>
      <c r="X1282" s="199" t="s">
        <v>1725</v>
      </c>
      <c r="Y1282" s="199" t="s">
        <v>1724</v>
      </c>
      <c r="Z1282" s="199"/>
      <c r="AA1282" s="199" t="s">
        <v>1725</v>
      </c>
      <c r="AB1282" s="199" t="s">
        <v>1724</v>
      </c>
      <c r="AC1282" s="199"/>
      <c r="AD1282" s="199" t="s">
        <v>1725</v>
      </c>
      <c r="AE1282" t="s">
        <v>190</v>
      </c>
    </row>
    <row r="1283" spans="1:31" x14ac:dyDescent="0.3">
      <c r="A1283" t="s">
        <v>192</v>
      </c>
      <c r="B1283" s="2">
        <v>222</v>
      </c>
      <c r="C1283" s="27" t="s">
        <v>190</v>
      </c>
      <c r="D1283" s="2">
        <v>-0.60606060606059997</v>
      </c>
      <c r="E1283" s="2">
        <v>38</v>
      </c>
      <c r="F1283" s="27" t="s">
        <v>190</v>
      </c>
      <c r="G1283" s="2">
        <v>-1</v>
      </c>
      <c r="H1283" s="2">
        <v>167</v>
      </c>
      <c r="I1283" s="27" t="s">
        <v>190</v>
      </c>
      <c r="J1283" s="14" t="s">
        <v>190</v>
      </c>
      <c r="K1283" s="27">
        <v>-0.24774774774774774</v>
      </c>
      <c r="L1283" s="2">
        <v>26383</v>
      </c>
      <c r="M1283" s="27" t="s">
        <v>190</v>
      </c>
      <c r="N1283" s="2">
        <v>-1</v>
      </c>
      <c r="O1283" s="2">
        <v>25650</v>
      </c>
      <c r="P1283" s="27" t="s">
        <v>190</v>
      </c>
      <c r="Q1283" s="2">
        <v>-1</v>
      </c>
      <c r="R1283" s="2">
        <v>23260</v>
      </c>
      <c r="S1283" s="27" t="s">
        <v>190</v>
      </c>
      <c r="T1283" s="14" t="s">
        <v>190</v>
      </c>
      <c r="U1283" s="27">
        <v>-0.11799999999999999</v>
      </c>
      <c r="V1283" s="2">
        <v>1159772</v>
      </c>
      <c r="W1283" s="27" t="s">
        <v>190</v>
      </c>
      <c r="X1283" s="2">
        <v>-1</v>
      </c>
      <c r="Y1283" s="2">
        <v>1127989</v>
      </c>
      <c r="Z1283" s="27" t="s">
        <v>190</v>
      </c>
      <c r="AA1283" s="2">
        <v>-1</v>
      </c>
      <c r="AB1283" s="2">
        <v>1107831</v>
      </c>
      <c r="AC1283" s="27" t="s">
        <v>190</v>
      </c>
      <c r="AD1283" s="14" t="s">
        <v>190</v>
      </c>
      <c r="AE1283" s="27">
        <v>-4.4999999999999998E-2</v>
      </c>
    </row>
    <row r="1284" spans="1:31" x14ac:dyDescent="0.3">
      <c r="A1284" t="s">
        <v>2028</v>
      </c>
      <c r="B1284" s="2">
        <v>0</v>
      </c>
      <c r="C1284" s="27">
        <v>0</v>
      </c>
      <c r="D1284" s="2">
        <v>-0.60606060606059997</v>
      </c>
      <c r="E1284" s="2">
        <v>0</v>
      </c>
      <c r="F1284" s="27">
        <v>0</v>
      </c>
      <c r="G1284" s="2">
        <v>-1</v>
      </c>
      <c r="H1284" s="2">
        <v>0</v>
      </c>
      <c r="I1284" s="27">
        <v>0</v>
      </c>
      <c r="J1284" s="14" t="s">
        <v>190</v>
      </c>
      <c r="K1284" s="27"/>
      <c r="L1284" s="2">
        <v>624</v>
      </c>
      <c r="M1284" s="27">
        <v>2.4E-2</v>
      </c>
      <c r="N1284" s="2">
        <v>-1</v>
      </c>
      <c r="O1284" s="2">
        <v>598</v>
      </c>
      <c r="P1284" s="27">
        <v>2.3E-2</v>
      </c>
      <c r="Q1284" s="2">
        <v>-1</v>
      </c>
      <c r="R1284" s="2">
        <v>1890</v>
      </c>
      <c r="S1284" s="27">
        <v>8.1000000000000003E-2</v>
      </c>
      <c r="T1284" s="14" t="s">
        <v>190</v>
      </c>
      <c r="U1284" s="27">
        <v>2.0289999999999999</v>
      </c>
      <c r="V1284" s="2">
        <v>25780</v>
      </c>
      <c r="W1284" s="27">
        <v>2.1999999999999999E-2</v>
      </c>
      <c r="X1284" s="2">
        <v>-1</v>
      </c>
      <c r="Y1284" s="2">
        <v>29405</v>
      </c>
      <c r="Z1284" s="27">
        <v>2.5999999999999999E-2</v>
      </c>
      <c r="AA1284" s="2">
        <v>-1</v>
      </c>
      <c r="AB1284" s="2">
        <v>88235</v>
      </c>
      <c r="AC1284" s="27">
        <v>0.08</v>
      </c>
      <c r="AD1284" s="14" t="s">
        <v>190</v>
      </c>
      <c r="AE1284" s="27">
        <v>2.423</v>
      </c>
    </row>
    <row r="1285" spans="1:31" x14ac:dyDescent="0.3">
      <c r="A1285" t="s">
        <v>2029</v>
      </c>
      <c r="B1285" s="2">
        <v>222</v>
      </c>
      <c r="C1285" s="27">
        <v>1</v>
      </c>
      <c r="D1285" s="2">
        <v>-0.60606060606059997</v>
      </c>
      <c r="E1285" s="2">
        <v>38</v>
      </c>
      <c r="F1285" s="27">
        <v>1</v>
      </c>
      <c r="G1285" s="2">
        <v>-1</v>
      </c>
      <c r="H1285" s="2">
        <v>167</v>
      </c>
      <c r="I1285" s="27">
        <v>1</v>
      </c>
      <c r="J1285" s="14" t="s">
        <v>190</v>
      </c>
      <c r="K1285" s="27">
        <v>-0.24774774774774774</v>
      </c>
      <c r="L1285" s="2">
        <v>25759</v>
      </c>
      <c r="M1285" s="27">
        <v>0.97599999999999998</v>
      </c>
      <c r="N1285" s="2">
        <v>-1</v>
      </c>
      <c r="O1285" s="2">
        <v>25052</v>
      </c>
      <c r="P1285" s="27">
        <v>0.97699999999999998</v>
      </c>
      <c r="Q1285" s="2">
        <v>-1</v>
      </c>
      <c r="R1285" s="2">
        <v>21370</v>
      </c>
      <c r="S1285" s="27">
        <v>0.91900000000000004</v>
      </c>
      <c r="T1285" s="14" t="s">
        <v>190</v>
      </c>
      <c r="U1285" s="27">
        <v>-0.17</v>
      </c>
      <c r="V1285" s="2">
        <v>1133992</v>
      </c>
      <c r="W1285" s="27">
        <v>0.97799999999999998</v>
      </c>
      <c r="X1285" s="2">
        <v>-1</v>
      </c>
      <c r="Y1285" s="2">
        <v>1098584</v>
      </c>
      <c r="Z1285" s="27">
        <v>0.97399999999999998</v>
      </c>
      <c r="AA1285" s="2">
        <v>-1</v>
      </c>
      <c r="AB1285" s="2">
        <v>1019596</v>
      </c>
      <c r="AC1285" s="27">
        <v>0.92</v>
      </c>
      <c r="AD1285" s="14" t="s">
        <v>190</v>
      </c>
      <c r="AE1285" s="27">
        <v>-0.10100000000000001</v>
      </c>
    </row>
    <row r="1286" spans="1:31" x14ac:dyDescent="0.3">
      <c r="A1286" s="202"/>
      <c r="B1286" s="202"/>
      <c r="C1286" s="202"/>
      <c r="D1286" s="202"/>
      <c r="E1286" s="202"/>
      <c r="F1286" s="202"/>
      <c r="G1286" s="202"/>
      <c r="H1286" s="202"/>
      <c r="I1286" s="202"/>
      <c r="J1286" s="202"/>
      <c r="K1286" s="202"/>
      <c r="L1286" s="202"/>
      <c r="M1286" s="202"/>
      <c r="N1286" s="202"/>
      <c r="O1286" s="202"/>
      <c r="P1286" s="202"/>
      <c r="Q1286" s="202"/>
      <c r="R1286" s="202"/>
      <c r="S1286" s="202"/>
      <c r="T1286" s="202"/>
      <c r="U1286" s="202"/>
      <c r="V1286" s="202"/>
      <c r="W1286" s="202"/>
      <c r="X1286" s="202"/>
      <c r="Y1286" s="202"/>
      <c r="Z1286" s="202"/>
      <c r="AA1286" s="202"/>
      <c r="AB1286" s="202"/>
      <c r="AC1286" s="202"/>
      <c r="AD1286" s="202"/>
      <c r="AE1286" s="202"/>
    </row>
    <row r="1287" spans="1:31" x14ac:dyDescent="0.3">
      <c r="A1287" s="201" t="s">
        <v>2030</v>
      </c>
      <c r="B1287" s="201"/>
      <c r="C1287" s="201"/>
      <c r="D1287" s="201"/>
      <c r="E1287" s="201"/>
      <c r="F1287" s="201"/>
      <c r="G1287" s="201"/>
      <c r="H1287" s="201"/>
      <c r="I1287" s="201"/>
      <c r="J1287" s="201"/>
      <c r="K1287" s="201"/>
      <c r="L1287" s="201"/>
      <c r="M1287" s="201"/>
      <c r="N1287" s="201"/>
      <c r="O1287" s="201"/>
      <c r="P1287" s="201"/>
      <c r="Q1287" s="201"/>
      <c r="R1287" s="201"/>
      <c r="S1287" s="201"/>
      <c r="T1287" s="201"/>
      <c r="U1287" s="201"/>
      <c r="V1287" s="201"/>
      <c r="W1287" s="201"/>
      <c r="X1287" s="201"/>
      <c r="Y1287" s="201"/>
      <c r="Z1287" s="201"/>
      <c r="AA1287" s="201"/>
      <c r="AB1287" s="201"/>
      <c r="AC1287" s="201"/>
      <c r="AD1287" s="201"/>
      <c r="AE1287" s="201"/>
    </row>
    <row r="1288" spans="1:31" x14ac:dyDescent="0.3">
      <c r="B1288" t="s">
        <v>190</v>
      </c>
      <c r="C1288" t="s">
        <v>190</v>
      </c>
      <c r="D1288" t="s">
        <v>190</v>
      </c>
      <c r="E1288" s="199" t="s">
        <v>1724</v>
      </c>
      <c r="F1288" s="199"/>
      <c r="G1288" s="199" t="s">
        <v>1725</v>
      </c>
      <c r="H1288" s="199" t="s">
        <v>1724</v>
      </c>
      <c r="I1288" s="199"/>
      <c r="J1288" s="199" t="s">
        <v>1725</v>
      </c>
      <c r="K1288" t="s">
        <v>190</v>
      </c>
      <c r="L1288" t="s">
        <v>190</v>
      </c>
      <c r="M1288" t="s">
        <v>190</v>
      </c>
      <c r="N1288" t="s">
        <v>190</v>
      </c>
      <c r="O1288" s="199" t="s">
        <v>1724</v>
      </c>
      <c r="P1288" s="199"/>
      <c r="Q1288" s="199" t="s">
        <v>1725</v>
      </c>
      <c r="R1288" s="199" t="s">
        <v>1724</v>
      </c>
      <c r="S1288" s="199"/>
      <c r="T1288" s="199" t="s">
        <v>1725</v>
      </c>
      <c r="U1288" t="s">
        <v>190</v>
      </c>
      <c r="V1288" t="s">
        <v>190</v>
      </c>
      <c r="W1288" t="s">
        <v>190</v>
      </c>
      <c r="X1288" t="s">
        <v>190</v>
      </c>
      <c r="Y1288" s="199" t="s">
        <v>1724</v>
      </c>
      <c r="Z1288" s="199"/>
      <c r="AA1288" s="199" t="s">
        <v>1725</v>
      </c>
      <c r="AB1288" s="199" t="s">
        <v>1724</v>
      </c>
      <c r="AC1288" s="199"/>
      <c r="AD1288" s="199" t="s">
        <v>1725</v>
      </c>
      <c r="AE1288" t="s">
        <v>190</v>
      </c>
    </row>
    <row r="1289" spans="1:31" x14ac:dyDescent="0.3">
      <c r="A1289" t="s">
        <v>192</v>
      </c>
      <c r="B1289" t="s">
        <v>190</v>
      </c>
      <c r="C1289" t="s">
        <v>190</v>
      </c>
      <c r="D1289" t="s">
        <v>190</v>
      </c>
      <c r="E1289" s="2">
        <v>680</v>
      </c>
      <c r="F1289" s="27" t="s">
        <v>190</v>
      </c>
      <c r="G1289" s="14">
        <v>98.787878787878796</v>
      </c>
      <c r="H1289" s="2">
        <v>837</v>
      </c>
      <c r="I1289" s="27" t="s">
        <v>190</v>
      </c>
      <c r="J1289" s="14">
        <v>143.636368</v>
      </c>
      <c r="L1289" t="s">
        <v>190</v>
      </c>
      <c r="M1289" t="s">
        <v>190</v>
      </c>
      <c r="N1289" t="s">
        <v>190</v>
      </c>
      <c r="O1289" s="2">
        <v>104115</v>
      </c>
      <c r="P1289" s="27" t="s">
        <v>190</v>
      </c>
      <c r="Q1289" s="14">
        <v>27.88</v>
      </c>
      <c r="R1289" s="2">
        <v>121129</v>
      </c>
      <c r="S1289" s="27" t="s">
        <v>190</v>
      </c>
      <c r="T1289" s="14">
        <v>35.76</v>
      </c>
      <c r="V1289" t="s">
        <v>190</v>
      </c>
      <c r="W1289" t="s">
        <v>190</v>
      </c>
      <c r="X1289" t="s">
        <v>190</v>
      </c>
      <c r="Y1289" s="2">
        <v>4797320</v>
      </c>
      <c r="Z1289" s="27" t="s">
        <v>190</v>
      </c>
      <c r="AA1289" s="14">
        <v>390.3</v>
      </c>
      <c r="AB1289" s="2">
        <v>5644497</v>
      </c>
      <c r="AC1289" s="27" t="s">
        <v>190</v>
      </c>
      <c r="AD1289" s="14">
        <v>503.64</v>
      </c>
    </row>
    <row r="1290" spans="1:31" x14ac:dyDescent="0.3">
      <c r="A1290" t="s">
        <v>2031</v>
      </c>
      <c r="B1290" t="s">
        <v>190</v>
      </c>
      <c r="C1290" t="s">
        <v>190</v>
      </c>
      <c r="D1290" t="s">
        <v>190</v>
      </c>
      <c r="E1290" s="2">
        <v>680</v>
      </c>
      <c r="F1290" s="27">
        <v>1</v>
      </c>
      <c r="G1290" s="14">
        <v>98.787878787878796</v>
      </c>
      <c r="H1290" s="2">
        <v>837</v>
      </c>
      <c r="I1290" s="27">
        <v>1</v>
      </c>
      <c r="J1290" s="14">
        <v>143.636368</v>
      </c>
      <c r="L1290" t="s">
        <v>190</v>
      </c>
      <c r="M1290" t="s">
        <v>190</v>
      </c>
      <c r="N1290" t="s">
        <v>190</v>
      </c>
      <c r="O1290" s="2">
        <v>100679</v>
      </c>
      <c r="P1290" s="27">
        <v>0.96699999999999997</v>
      </c>
      <c r="Q1290" s="14">
        <v>247.88</v>
      </c>
      <c r="R1290" s="2">
        <v>117859</v>
      </c>
      <c r="S1290" s="27">
        <v>0.97299999999999998</v>
      </c>
      <c r="T1290" s="14">
        <v>243.03</v>
      </c>
      <c r="V1290" t="s">
        <v>190</v>
      </c>
      <c r="W1290" t="s">
        <v>190</v>
      </c>
      <c r="X1290" t="s">
        <v>190</v>
      </c>
      <c r="Y1290" s="2">
        <v>4666616</v>
      </c>
      <c r="Z1290" s="27">
        <v>0.97299999999999998</v>
      </c>
      <c r="AA1290" s="14">
        <v>1135.76</v>
      </c>
      <c r="AB1290" s="2">
        <v>5504434</v>
      </c>
      <c r="AC1290" s="27">
        <v>0.97499999999999998</v>
      </c>
      <c r="AD1290" s="14">
        <v>1390.3</v>
      </c>
    </row>
    <row r="1291" spans="1:31" x14ac:dyDescent="0.3">
      <c r="A1291" t="s">
        <v>2032</v>
      </c>
      <c r="B1291" t="s">
        <v>190</v>
      </c>
      <c r="C1291" t="s">
        <v>190</v>
      </c>
      <c r="D1291" t="s">
        <v>190</v>
      </c>
      <c r="E1291" s="2">
        <v>595</v>
      </c>
      <c r="F1291" s="27">
        <v>0.875</v>
      </c>
      <c r="G1291" s="14">
        <v>100.60606060606</v>
      </c>
      <c r="H1291" s="2">
        <v>635</v>
      </c>
      <c r="I1291" s="27">
        <v>0.75866188769414578</v>
      </c>
      <c r="J1291" s="14">
        <v>120</v>
      </c>
      <c r="L1291" t="s">
        <v>190</v>
      </c>
      <c r="M1291" t="s">
        <v>190</v>
      </c>
      <c r="N1291" t="s">
        <v>190</v>
      </c>
      <c r="O1291" s="2">
        <v>71365</v>
      </c>
      <c r="P1291" s="27">
        <v>0.68500000000000005</v>
      </c>
      <c r="Q1291" s="14">
        <v>558.17999999999995</v>
      </c>
      <c r="R1291" s="2">
        <v>83363</v>
      </c>
      <c r="S1291" s="27">
        <v>0.68799999999999994</v>
      </c>
      <c r="T1291" s="14">
        <v>775.76</v>
      </c>
      <c r="V1291" t="s">
        <v>190</v>
      </c>
      <c r="W1291" t="s">
        <v>190</v>
      </c>
      <c r="X1291" t="s">
        <v>190</v>
      </c>
      <c r="Y1291" s="2">
        <v>3350977</v>
      </c>
      <c r="Z1291" s="27">
        <v>0.69899999999999995</v>
      </c>
      <c r="AA1291" s="14">
        <v>6232.12</v>
      </c>
      <c r="AB1291" s="2">
        <v>3989414</v>
      </c>
      <c r="AC1291" s="27">
        <v>0.70699999999999996</v>
      </c>
      <c r="AD1291" s="14">
        <v>6612.12</v>
      </c>
    </row>
    <row r="1292" spans="1:31" x14ac:dyDescent="0.3">
      <c r="A1292" t="s">
        <v>2033</v>
      </c>
      <c r="B1292" t="s">
        <v>190</v>
      </c>
      <c r="C1292" t="s">
        <v>190</v>
      </c>
      <c r="D1292" t="s">
        <v>190</v>
      </c>
      <c r="E1292" s="2">
        <v>232</v>
      </c>
      <c r="F1292" s="27">
        <v>0.3411764705882353</v>
      </c>
      <c r="G1292" s="14">
        <v>61.818181818181799</v>
      </c>
      <c r="H1292" s="2">
        <v>217</v>
      </c>
      <c r="I1292" s="27">
        <v>0.25925925925925924</v>
      </c>
      <c r="J1292" s="14">
        <v>60.606059999999999</v>
      </c>
      <c r="L1292" t="s">
        <v>190</v>
      </c>
      <c r="M1292" t="s">
        <v>190</v>
      </c>
      <c r="N1292" t="s">
        <v>190</v>
      </c>
      <c r="O1292" s="2">
        <v>33545</v>
      </c>
      <c r="P1292" s="27">
        <v>0.32200000000000001</v>
      </c>
      <c r="Q1292" s="14">
        <v>428.48</v>
      </c>
      <c r="R1292" s="2">
        <v>39139</v>
      </c>
      <c r="S1292" s="27">
        <v>0.32300000000000001</v>
      </c>
      <c r="T1292" s="14">
        <v>579.39</v>
      </c>
      <c r="V1292" t="s">
        <v>190</v>
      </c>
      <c r="W1292" t="s">
        <v>190</v>
      </c>
      <c r="X1292" t="s">
        <v>190</v>
      </c>
      <c r="Y1292" s="2">
        <v>1522950</v>
      </c>
      <c r="Z1292" s="27">
        <v>0.317</v>
      </c>
      <c r="AA1292" s="14">
        <v>2661.21</v>
      </c>
      <c r="AB1292" s="2">
        <v>1809652</v>
      </c>
      <c r="AC1292" s="27">
        <v>0.32100000000000001</v>
      </c>
      <c r="AD1292" s="14">
        <v>4222.42</v>
      </c>
    </row>
    <row r="1293" spans="1:31" x14ac:dyDescent="0.3">
      <c r="A1293" t="s">
        <v>2034</v>
      </c>
      <c r="B1293" t="s">
        <v>190</v>
      </c>
      <c r="C1293" t="s">
        <v>190</v>
      </c>
      <c r="D1293" t="s">
        <v>190</v>
      </c>
      <c r="E1293" s="2">
        <v>74</v>
      </c>
      <c r="F1293" s="27">
        <v>0.10882352941176471</v>
      </c>
      <c r="G1293" s="14">
        <v>26.6666666666666</v>
      </c>
      <c r="H1293" s="2">
        <v>114</v>
      </c>
      <c r="I1293" s="27">
        <v>0.13620071684587814</v>
      </c>
      <c r="J1293" s="14">
        <v>44.848483999999999</v>
      </c>
      <c r="L1293" t="s">
        <v>190</v>
      </c>
      <c r="M1293" t="s">
        <v>190</v>
      </c>
      <c r="N1293" t="s">
        <v>190</v>
      </c>
      <c r="O1293" s="2">
        <v>21702</v>
      </c>
      <c r="P1293" s="27">
        <v>0.20799999999999999</v>
      </c>
      <c r="Q1293" s="14">
        <v>410.3</v>
      </c>
      <c r="R1293" s="2">
        <v>23330</v>
      </c>
      <c r="S1293" s="27">
        <v>0.193</v>
      </c>
      <c r="T1293" s="14">
        <v>556.97</v>
      </c>
      <c r="V1293" t="s">
        <v>190</v>
      </c>
      <c r="W1293" t="s">
        <v>190</v>
      </c>
      <c r="X1293" t="s">
        <v>190</v>
      </c>
      <c r="Y1293" s="2">
        <v>990070</v>
      </c>
      <c r="Z1293" s="27">
        <v>0.20599999999999999</v>
      </c>
      <c r="AA1293" s="14">
        <v>2641.82</v>
      </c>
      <c r="AB1293" s="2">
        <v>1108369</v>
      </c>
      <c r="AC1293" s="27">
        <v>0.19600000000000001</v>
      </c>
      <c r="AD1293" s="14">
        <v>4059.39</v>
      </c>
    </row>
    <row r="1294" spans="1:31" x14ac:dyDescent="0.3">
      <c r="A1294" t="s">
        <v>2035</v>
      </c>
      <c r="B1294" t="s">
        <v>190</v>
      </c>
      <c r="C1294" t="s">
        <v>190</v>
      </c>
      <c r="D1294" t="s">
        <v>190</v>
      </c>
      <c r="E1294" s="2">
        <v>158</v>
      </c>
      <c r="F1294" s="27">
        <v>0.2323529411764706</v>
      </c>
      <c r="G1294" s="14">
        <v>53.939393939393902</v>
      </c>
      <c r="H1294" s="2">
        <v>103</v>
      </c>
      <c r="I1294" s="27">
        <v>0.12305854241338113</v>
      </c>
      <c r="J1294" s="14">
        <v>38.787880000000001</v>
      </c>
      <c r="L1294" t="s">
        <v>190</v>
      </c>
      <c r="M1294" t="s">
        <v>190</v>
      </c>
      <c r="N1294" t="s">
        <v>190</v>
      </c>
      <c r="O1294" s="2">
        <v>11843</v>
      </c>
      <c r="P1294" s="27">
        <v>0.114</v>
      </c>
      <c r="Q1294" s="14">
        <v>346.67</v>
      </c>
      <c r="R1294" s="2">
        <v>15809</v>
      </c>
      <c r="S1294" s="27">
        <v>0.13100000000000001</v>
      </c>
      <c r="T1294" s="14">
        <v>580.61</v>
      </c>
      <c r="V1294" t="s">
        <v>190</v>
      </c>
      <c r="W1294" t="s">
        <v>190</v>
      </c>
      <c r="X1294" t="s">
        <v>190</v>
      </c>
      <c r="Y1294" s="2">
        <v>532880</v>
      </c>
      <c r="Z1294" s="27">
        <v>0.111</v>
      </c>
      <c r="AA1294" s="14">
        <v>2384.85</v>
      </c>
      <c r="AB1294" s="2">
        <v>701283</v>
      </c>
      <c r="AC1294" s="27">
        <v>0.124</v>
      </c>
      <c r="AD1294" s="14">
        <v>4179.3900000000003</v>
      </c>
    </row>
    <row r="1295" spans="1:31" x14ac:dyDescent="0.3">
      <c r="A1295" t="s">
        <v>2036</v>
      </c>
      <c r="B1295" t="s">
        <v>190</v>
      </c>
      <c r="C1295" t="s">
        <v>190</v>
      </c>
      <c r="D1295" t="s">
        <v>190</v>
      </c>
      <c r="E1295" s="2">
        <v>90</v>
      </c>
      <c r="F1295" s="27">
        <v>0.13235294117647059</v>
      </c>
      <c r="G1295" s="14">
        <v>30.909090909090899</v>
      </c>
      <c r="H1295" s="2">
        <v>210</v>
      </c>
      <c r="I1295" s="27">
        <v>0.25089605734767023</v>
      </c>
      <c r="J1295" s="14">
        <v>55.757576</v>
      </c>
      <c r="L1295" t="s">
        <v>190</v>
      </c>
      <c r="M1295" t="s">
        <v>190</v>
      </c>
      <c r="N1295" t="s">
        <v>190</v>
      </c>
      <c r="O1295" s="2">
        <v>22440</v>
      </c>
      <c r="P1295" s="27">
        <v>0.216</v>
      </c>
      <c r="Q1295" s="14">
        <v>389.09</v>
      </c>
      <c r="R1295" s="2">
        <v>26969</v>
      </c>
      <c r="S1295" s="27">
        <v>0.223</v>
      </c>
      <c r="T1295" s="14">
        <v>478.79</v>
      </c>
      <c r="V1295" t="s">
        <v>190</v>
      </c>
      <c r="W1295" t="s">
        <v>190</v>
      </c>
      <c r="X1295" t="s">
        <v>190</v>
      </c>
      <c r="Y1295" s="2">
        <v>1045351</v>
      </c>
      <c r="Z1295" s="27">
        <v>0.218</v>
      </c>
      <c r="AA1295" s="14">
        <v>2800.61</v>
      </c>
      <c r="AB1295" s="2">
        <v>1274968</v>
      </c>
      <c r="AC1295" s="27">
        <v>0.22600000000000001</v>
      </c>
      <c r="AD1295" s="14">
        <v>3481.21</v>
      </c>
    </row>
    <row r="1296" spans="1:31" x14ac:dyDescent="0.3">
      <c r="A1296" t="s">
        <v>2037</v>
      </c>
      <c r="B1296" t="s">
        <v>190</v>
      </c>
      <c r="C1296" t="s">
        <v>190</v>
      </c>
      <c r="D1296" t="s">
        <v>190</v>
      </c>
      <c r="E1296" s="2">
        <v>237</v>
      </c>
      <c r="F1296" s="27">
        <v>0.34852941176470587</v>
      </c>
      <c r="G1296" s="14">
        <v>78.787878787878796</v>
      </c>
      <c r="H1296" s="2">
        <v>114</v>
      </c>
      <c r="I1296" s="27">
        <v>0.13620071684587814</v>
      </c>
      <c r="J1296" s="14">
        <v>60.606059999999999</v>
      </c>
      <c r="L1296" t="s">
        <v>190</v>
      </c>
      <c r="M1296" t="s">
        <v>190</v>
      </c>
      <c r="N1296" t="s">
        <v>190</v>
      </c>
      <c r="O1296" s="2">
        <v>9001</v>
      </c>
      <c r="P1296" s="27">
        <v>8.5999999999999993E-2</v>
      </c>
      <c r="Q1296" s="14">
        <v>421.82</v>
      </c>
      <c r="R1296" s="2">
        <v>9551</v>
      </c>
      <c r="S1296" s="27">
        <v>7.9000000000000001E-2</v>
      </c>
      <c r="T1296" s="14">
        <v>489.7</v>
      </c>
      <c r="V1296" t="s">
        <v>190</v>
      </c>
      <c r="W1296" t="s">
        <v>190</v>
      </c>
      <c r="X1296" t="s">
        <v>190</v>
      </c>
      <c r="Y1296" s="2">
        <v>451686</v>
      </c>
      <c r="Z1296" s="27">
        <v>9.4E-2</v>
      </c>
      <c r="AA1296" s="14">
        <v>3724.85</v>
      </c>
      <c r="AB1296" s="2">
        <v>508973</v>
      </c>
      <c r="AC1296" s="27">
        <v>0.09</v>
      </c>
      <c r="AD1296" s="14">
        <v>4236.97</v>
      </c>
    </row>
    <row r="1297" spans="1:31" x14ac:dyDescent="0.3">
      <c r="A1297" t="s">
        <v>2038</v>
      </c>
      <c r="B1297" t="s">
        <v>190</v>
      </c>
      <c r="C1297" t="s">
        <v>190</v>
      </c>
      <c r="D1297" t="s">
        <v>190</v>
      </c>
      <c r="E1297" s="2">
        <v>36</v>
      </c>
      <c r="F1297" s="27">
        <v>5.2941176470588235E-2</v>
      </c>
      <c r="G1297" s="14">
        <v>24.848484848484802</v>
      </c>
      <c r="H1297" s="2">
        <v>44</v>
      </c>
      <c r="I1297" s="27">
        <v>5.2568697729988054E-2</v>
      </c>
      <c r="J1297" s="14">
        <v>29.090910000000001</v>
      </c>
      <c r="L1297" t="s">
        <v>190</v>
      </c>
      <c r="M1297" t="s">
        <v>190</v>
      </c>
      <c r="N1297" t="s">
        <v>190</v>
      </c>
      <c r="O1297" s="2">
        <v>3040</v>
      </c>
      <c r="P1297" s="27">
        <v>2.9000000000000001E-2</v>
      </c>
      <c r="Q1297" s="14">
        <v>240</v>
      </c>
      <c r="R1297" s="2">
        <v>2731</v>
      </c>
      <c r="S1297" s="27">
        <v>2.3E-2</v>
      </c>
      <c r="T1297" s="14">
        <v>296.97000000000003</v>
      </c>
      <c r="V1297" t="s">
        <v>190</v>
      </c>
      <c r="W1297" t="s">
        <v>190</v>
      </c>
      <c r="X1297" t="s">
        <v>190</v>
      </c>
      <c r="Y1297" s="2">
        <v>140379</v>
      </c>
      <c r="Z1297" s="27">
        <v>2.9000000000000001E-2</v>
      </c>
      <c r="AA1297" s="14">
        <v>1840</v>
      </c>
      <c r="AB1297" s="2">
        <v>156222</v>
      </c>
      <c r="AC1297" s="27">
        <v>2.8000000000000001E-2</v>
      </c>
      <c r="AD1297" s="14">
        <v>2213.94</v>
      </c>
    </row>
    <row r="1298" spans="1:31" x14ac:dyDescent="0.3">
      <c r="A1298" t="s">
        <v>2039</v>
      </c>
      <c r="B1298" t="s">
        <v>190</v>
      </c>
      <c r="C1298" t="s">
        <v>190</v>
      </c>
      <c r="D1298" t="s">
        <v>190</v>
      </c>
      <c r="E1298" s="2">
        <v>0</v>
      </c>
      <c r="F1298" s="27">
        <v>0</v>
      </c>
      <c r="G1298" s="14">
        <v>11.5151515151515</v>
      </c>
      <c r="H1298" s="2">
        <v>0</v>
      </c>
      <c r="I1298" s="27">
        <v>0</v>
      </c>
      <c r="J1298" s="14">
        <v>12.727273</v>
      </c>
      <c r="L1298" t="s">
        <v>190</v>
      </c>
      <c r="M1298" t="s">
        <v>190</v>
      </c>
      <c r="N1298" t="s">
        <v>190</v>
      </c>
      <c r="O1298" s="2">
        <v>2364</v>
      </c>
      <c r="P1298" s="27">
        <v>2.3E-2</v>
      </c>
      <c r="Q1298" s="14">
        <v>209.09</v>
      </c>
      <c r="R1298" s="2">
        <v>3954</v>
      </c>
      <c r="S1298" s="27">
        <v>3.3000000000000002E-2</v>
      </c>
      <c r="T1298" s="14">
        <v>405.45</v>
      </c>
      <c r="V1298" t="s">
        <v>190</v>
      </c>
      <c r="W1298" t="s">
        <v>190</v>
      </c>
      <c r="X1298" t="s">
        <v>190</v>
      </c>
      <c r="Y1298" s="2">
        <v>141623</v>
      </c>
      <c r="Z1298" s="27">
        <v>0.03</v>
      </c>
      <c r="AA1298" s="14">
        <v>2315.7600000000002</v>
      </c>
      <c r="AB1298" s="2">
        <v>174554</v>
      </c>
      <c r="AC1298" s="27">
        <v>3.1E-2</v>
      </c>
      <c r="AD1298" s="14">
        <v>2519.39</v>
      </c>
    </row>
    <row r="1299" spans="1:31" x14ac:dyDescent="0.3">
      <c r="A1299" t="s">
        <v>2040</v>
      </c>
      <c r="B1299" t="s">
        <v>190</v>
      </c>
      <c r="C1299" t="s">
        <v>190</v>
      </c>
      <c r="D1299" t="s">
        <v>190</v>
      </c>
      <c r="E1299" s="2">
        <v>0</v>
      </c>
      <c r="F1299" s="27">
        <v>0</v>
      </c>
      <c r="G1299" s="14">
        <v>11.5151515151515</v>
      </c>
      <c r="H1299" s="2">
        <v>50</v>
      </c>
      <c r="I1299" s="27">
        <v>5.9737156511350059E-2</v>
      </c>
      <c r="J1299" s="14">
        <v>47.272728000000001</v>
      </c>
      <c r="L1299" t="s">
        <v>190</v>
      </c>
      <c r="M1299" t="s">
        <v>190</v>
      </c>
      <c r="N1299" t="s">
        <v>190</v>
      </c>
      <c r="O1299" s="2">
        <v>975</v>
      </c>
      <c r="P1299" s="27">
        <v>8.9999999999999993E-3</v>
      </c>
      <c r="Q1299" s="14">
        <v>160</v>
      </c>
      <c r="R1299" s="2">
        <v>1019</v>
      </c>
      <c r="S1299" s="27">
        <v>8.0000000000000002E-3</v>
      </c>
      <c r="T1299" s="14">
        <v>155.15</v>
      </c>
      <c r="V1299" t="s">
        <v>190</v>
      </c>
      <c r="W1299" t="s">
        <v>190</v>
      </c>
      <c r="X1299" t="s">
        <v>190</v>
      </c>
      <c r="Y1299" s="2">
        <v>48988</v>
      </c>
      <c r="Z1299" s="27">
        <v>0.01</v>
      </c>
      <c r="AA1299" s="14">
        <v>1232.1199999999999</v>
      </c>
      <c r="AB1299" s="2">
        <v>65045</v>
      </c>
      <c r="AC1299" s="27">
        <v>1.2E-2</v>
      </c>
      <c r="AD1299" s="14">
        <v>1323.03</v>
      </c>
    </row>
    <row r="1300" spans="1:31" x14ac:dyDescent="0.3">
      <c r="A1300" t="s">
        <v>2041</v>
      </c>
      <c r="B1300" t="s">
        <v>190</v>
      </c>
      <c r="C1300" t="s">
        <v>190</v>
      </c>
      <c r="D1300" t="s">
        <v>190</v>
      </c>
      <c r="E1300" s="2">
        <v>85</v>
      </c>
      <c r="F1300" s="27">
        <v>0.125</v>
      </c>
      <c r="G1300" s="14">
        <v>29.696969696969699</v>
      </c>
      <c r="H1300" s="2">
        <v>202</v>
      </c>
      <c r="I1300" s="27">
        <v>0.24133811230585425</v>
      </c>
      <c r="J1300" s="14">
        <v>69.696969999999993</v>
      </c>
      <c r="L1300" t="s">
        <v>190</v>
      </c>
      <c r="M1300" t="s">
        <v>190</v>
      </c>
      <c r="N1300" t="s">
        <v>190</v>
      </c>
      <c r="O1300" s="2">
        <v>29314</v>
      </c>
      <c r="P1300" s="27">
        <v>0.28199999999999997</v>
      </c>
      <c r="Q1300" s="14">
        <v>535.15</v>
      </c>
      <c r="R1300" s="2">
        <v>34496</v>
      </c>
      <c r="S1300" s="27">
        <v>0.28499999999999998</v>
      </c>
      <c r="T1300" s="14">
        <v>783.03</v>
      </c>
      <c r="V1300" t="s">
        <v>190</v>
      </c>
      <c r="W1300" t="s">
        <v>190</v>
      </c>
      <c r="X1300" t="s">
        <v>190</v>
      </c>
      <c r="Y1300" s="2">
        <v>1315639</v>
      </c>
      <c r="Z1300" s="27">
        <v>0.27400000000000002</v>
      </c>
      <c r="AA1300" s="14">
        <v>6030.91</v>
      </c>
      <c r="AB1300" s="2">
        <v>1515020</v>
      </c>
      <c r="AC1300" s="27">
        <v>0.26800000000000002</v>
      </c>
      <c r="AD1300" s="14">
        <v>6615.76</v>
      </c>
    </row>
    <row r="1301" spans="1:31" x14ac:dyDescent="0.3">
      <c r="A1301" t="s">
        <v>2033</v>
      </c>
      <c r="B1301" t="s">
        <v>190</v>
      </c>
      <c r="C1301" t="s">
        <v>190</v>
      </c>
      <c r="D1301" t="s">
        <v>190</v>
      </c>
      <c r="E1301" s="2">
        <v>85</v>
      </c>
      <c r="F1301" s="27">
        <v>0.125</v>
      </c>
      <c r="G1301" s="14">
        <v>29.696969696969699</v>
      </c>
      <c r="H1301" s="2">
        <v>202</v>
      </c>
      <c r="I1301" s="27">
        <v>0.24133811230585425</v>
      </c>
      <c r="J1301" s="14">
        <v>69.696969999999993</v>
      </c>
      <c r="L1301" t="s">
        <v>190</v>
      </c>
      <c r="M1301" t="s">
        <v>190</v>
      </c>
      <c r="N1301" t="s">
        <v>190</v>
      </c>
      <c r="O1301" s="2">
        <v>27553</v>
      </c>
      <c r="P1301" s="27">
        <v>0.26500000000000001</v>
      </c>
      <c r="Q1301" s="14">
        <v>509.7</v>
      </c>
      <c r="R1301" s="2">
        <v>32101</v>
      </c>
      <c r="S1301" s="27">
        <v>0.26500000000000001</v>
      </c>
      <c r="T1301" s="14">
        <v>710.3</v>
      </c>
      <c r="V1301" t="s">
        <v>190</v>
      </c>
      <c r="W1301" t="s">
        <v>190</v>
      </c>
      <c r="X1301" t="s">
        <v>190</v>
      </c>
      <c r="Y1301" s="2">
        <v>1220406</v>
      </c>
      <c r="Z1301" s="27">
        <v>0.254</v>
      </c>
      <c r="AA1301" s="14">
        <v>5934.55</v>
      </c>
      <c r="AB1301" s="2">
        <v>1389198</v>
      </c>
      <c r="AC1301" s="27">
        <v>0.246</v>
      </c>
      <c r="AD1301" s="14">
        <v>6326.06</v>
      </c>
    </row>
    <row r="1302" spans="1:31" x14ac:dyDescent="0.3">
      <c r="A1302" t="s">
        <v>2034</v>
      </c>
      <c r="B1302" t="s">
        <v>190</v>
      </c>
      <c r="C1302" t="s">
        <v>190</v>
      </c>
      <c r="D1302" t="s">
        <v>190</v>
      </c>
      <c r="E1302" s="2">
        <v>38</v>
      </c>
      <c r="F1302" s="27">
        <v>5.5882352941176473E-2</v>
      </c>
      <c r="G1302" s="14">
        <v>20.606060606060598</v>
      </c>
      <c r="H1302" s="2">
        <v>81</v>
      </c>
      <c r="I1302" s="27">
        <v>9.6774193548387094E-2</v>
      </c>
      <c r="J1302" s="14">
        <v>46.6666679</v>
      </c>
      <c r="L1302" t="s">
        <v>190</v>
      </c>
      <c r="M1302" t="s">
        <v>190</v>
      </c>
      <c r="N1302" t="s">
        <v>190</v>
      </c>
      <c r="O1302" s="2">
        <v>9170</v>
      </c>
      <c r="P1302" s="27">
        <v>8.7999999999999995E-2</v>
      </c>
      <c r="Q1302" s="14">
        <v>358.79</v>
      </c>
      <c r="R1302" s="2">
        <v>11088</v>
      </c>
      <c r="S1302" s="27">
        <v>9.1999999999999998E-2</v>
      </c>
      <c r="T1302" s="14">
        <v>450.91</v>
      </c>
      <c r="V1302" t="s">
        <v>190</v>
      </c>
      <c r="W1302" t="s">
        <v>190</v>
      </c>
      <c r="X1302" t="s">
        <v>190</v>
      </c>
      <c r="Y1302" s="2">
        <v>399248</v>
      </c>
      <c r="Z1302" s="27">
        <v>8.3000000000000004E-2</v>
      </c>
      <c r="AA1302" s="14">
        <v>2575.15</v>
      </c>
      <c r="AB1302" s="2">
        <v>470420</v>
      </c>
      <c r="AC1302" s="27">
        <v>8.3000000000000004E-2</v>
      </c>
      <c r="AD1302" s="14">
        <v>3147.27</v>
      </c>
    </row>
    <row r="1303" spans="1:31" x14ac:dyDescent="0.3">
      <c r="A1303" t="s">
        <v>2042</v>
      </c>
      <c r="B1303" t="s">
        <v>190</v>
      </c>
      <c r="C1303" t="s">
        <v>190</v>
      </c>
      <c r="D1303" t="s">
        <v>190</v>
      </c>
      <c r="E1303" s="2">
        <v>23</v>
      </c>
      <c r="F1303" s="27">
        <v>3.3823529411764704E-2</v>
      </c>
      <c r="G1303" s="14">
        <v>16.363636363636299</v>
      </c>
      <c r="H1303" s="2">
        <v>22</v>
      </c>
      <c r="I1303" s="27">
        <v>2.6284348864994027E-2</v>
      </c>
      <c r="J1303" s="14">
        <v>20.606059999999999</v>
      </c>
      <c r="L1303" t="s">
        <v>190</v>
      </c>
      <c r="M1303" t="s">
        <v>190</v>
      </c>
      <c r="N1303" t="s">
        <v>190</v>
      </c>
      <c r="O1303" s="2">
        <v>8061</v>
      </c>
      <c r="P1303" s="27">
        <v>7.6999999999999999E-2</v>
      </c>
      <c r="Q1303" s="14">
        <v>311.52</v>
      </c>
      <c r="R1303" s="2">
        <v>9930</v>
      </c>
      <c r="S1303" s="27">
        <v>8.2000000000000003E-2</v>
      </c>
      <c r="T1303" s="14">
        <v>431.52</v>
      </c>
      <c r="V1303" t="s">
        <v>190</v>
      </c>
      <c r="W1303" t="s">
        <v>190</v>
      </c>
      <c r="X1303" t="s">
        <v>190</v>
      </c>
      <c r="Y1303" s="2">
        <v>350050</v>
      </c>
      <c r="Z1303" s="27">
        <v>7.2999999999999995E-2</v>
      </c>
      <c r="AA1303" s="14">
        <v>2500</v>
      </c>
      <c r="AB1303" s="2">
        <v>408172</v>
      </c>
      <c r="AC1303" s="27">
        <v>7.1999999999999995E-2</v>
      </c>
      <c r="AD1303" s="14">
        <v>3016.36</v>
      </c>
    </row>
    <row r="1304" spans="1:31" x14ac:dyDescent="0.3">
      <c r="A1304" t="s">
        <v>2043</v>
      </c>
      <c r="B1304" t="s">
        <v>190</v>
      </c>
      <c r="C1304" t="s">
        <v>190</v>
      </c>
      <c r="D1304" t="s">
        <v>190</v>
      </c>
      <c r="E1304" s="2">
        <v>15</v>
      </c>
      <c r="F1304" s="27">
        <v>2.2058823529411766E-2</v>
      </c>
      <c r="G1304" s="14">
        <v>13.9393939393939</v>
      </c>
      <c r="H1304" s="2">
        <v>59</v>
      </c>
      <c r="I1304" s="27">
        <v>7.0489844683393074E-2</v>
      </c>
      <c r="J1304" s="14">
        <v>41.818179999999998</v>
      </c>
      <c r="L1304" t="s">
        <v>190</v>
      </c>
      <c r="M1304" t="s">
        <v>190</v>
      </c>
      <c r="N1304" t="s">
        <v>190</v>
      </c>
      <c r="O1304" s="2">
        <v>1109</v>
      </c>
      <c r="P1304" s="27">
        <v>1.0999999999999999E-2</v>
      </c>
      <c r="Q1304" s="14">
        <v>146.66999999999999</v>
      </c>
      <c r="R1304" s="2">
        <v>1158</v>
      </c>
      <c r="S1304" s="27">
        <v>0.01</v>
      </c>
      <c r="T1304" s="14">
        <v>143.03</v>
      </c>
      <c r="V1304" t="s">
        <v>190</v>
      </c>
      <c r="W1304" t="s">
        <v>190</v>
      </c>
      <c r="X1304" t="s">
        <v>190</v>
      </c>
      <c r="Y1304" s="2">
        <v>49198</v>
      </c>
      <c r="Z1304" s="27">
        <v>0.01</v>
      </c>
      <c r="AA1304" s="14">
        <v>801.21</v>
      </c>
      <c r="AB1304" s="2">
        <v>62248</v>
      </c>
      <c r="AC1304" s="27">
        <v>1.0999999999999999E-2</v>
      </c>
      <c r="AD1304" s="14">
        <v>1196.97</v>
      </c>
    </row>
    <row r="1305" spans="1:31" x14ac:dyDescent="0.3">
      <c r="A1305" t="s">
        <v>2035</v>
      </c>
      <c r="B1305" t="s">
        <v>190</v>
      </c>
      <c r="C1305" t="s">
        <v>190</v>
      </c>
      <c r="D1305" t="s">
        <v>190</v>
      </c>
      <c r="E1305" s="2">
        <v>47</v>
      </c>
      <c r="F1305" s="27">
        <v>6.9117647058823534E-2</v>
      </c>
      <c r="G1305" s="14">
        <v>22.424242424242401</v>
      </c>
      <c r="H1305" s="2">
        <v>121</v>
      </c>
      <c r="I1305" s="27">
        <v>0.14456391875746716</v>
      </c>
      <c r="J1305" s="14">
        <v>56.363636</v>
      </c>
      <c r="L1305" t="s">
        <v>190</v>
      </c>
      <c r="M1305" t="s">
        <v>190</v>
      </c>
      <c r="N1305" t="s">
        <v>190</v>
      </c>
      <c r="O1305" s="2">
        <v>18383</v>
      </c>
      <c r="P1305" s="27">
        <v>0.17699999999999999</v>
      </c>
      <c r="Q1305" s="14">
        <v>363.03</v>
      </c>
      <c r="R1305" s="2">
        <v>21013</v>
      </c>
      <c r="S1305" s="27">
        <v>0.17299999999999999</v>
      </c>
      <c r="T1305" s="14">
        <v>540</v>
      </c>
      <c r="V1305" t="s">
        <v>190</v>
      </c>
      <c r="W1305" t="s">
        <v>190</v>
      </c>
      <c r="X1305" t="s">
        <v>190</v>
      </c>
      <c r="Y1305" s="2">
        <v>821158</v>
      </c>
      <c r="Z1305" s="27">
        <v>0.17100000000000001</v>
      </c>
      <c r="AA1305" s="14">
        <v>4217.58</v>
      </c>
      <c r="AB1305" s="2">
        <v>918778</v>
      </c>
      <c r="AC1305" s="27">
        <v>0.16300000000000001</v>
      </c>
      <c r="AD1305" s="14">
        <v>4388.49</v>
      </c>
    </row>
    <row r="1306" spans="1:31" x14ac:dyDescent="0.3">
      <c r="A1306" t="s">
        <v>2042</v>
      </c>
      <c r="B1306" t="s">
        <v>190</v>
      </c>
      <c r="C1306" t="s">
        <v>190</v>
      </c>
      <c r="D1306" t="s">
        <v>190</v>
      </c>
      <c r="E1306" s="2">
        <v>47</v>
      </c>
      <c r="F1306" s="27">
        <v>6.9117647058823534E-2</v>
      </c>
      <c r="G1306" s="14">
        <v>22.424242424242401</v>
      </c>
      <c r="H1306" s="2">
        <v>96</v>
      </c>
      <c r="I1306" s="27">
        <v>0.11469534050179211</v>
      </c>
      <c r="J1306" s="14">
        <v>53.939392099999999</v>
      </c>
      <c r="L1306" t="s">
        <v>190</v>
      </c>
      <c r="M1306" t="s">
        <v>190</v>
      </c>
      <c r="N1306" t="s">
        <v>190</v>
      </c>
      <c r="O1306" s="2">
        <v>17412</v>
      </c>
      <c r="P1306" s="27">
        <v>0.16700000000000001</v>
      </c>
      <c r="Q1306" s="14">
        <v>355.15</v>
      </c>
      <c r="R1306" s="2">
        <v>19894</v>
      </c>
      <c r="S1306" s="27">
        <v>0.16400000000000001</v>
      </c>
      <c r="T1306" s="14">
        <v>538.79</v>
      </c>
      <c r="V1306" t="s">
        <v>190</v>
      </c>
      <c r="W1306" t="s">
        <v>190</v>
      </c>
      <c r="X1306" t="s">
        <v>190</v>
      </c>
      <c r="Y1306" s="2">
        <v>767597</v>
      </c>
      <c r="Z1306" s="27">
        <v>0.16</v>
      </c>
      <c r="AA1306" s="14">
        <v>3985.45</v>
      </c>
      <c r="AB1306" s="2">
        <v>848193</v>
      </c>
      <c r="AC1306" s="27">
        <v>0.15</v>
      </c>
      <c r="AD1306" s="14">
        <v>4347.2700000000004</v>
      </c>
    </row>
    <row r="1307" spans="1:31" x14ac:dyDescent="0.3">
      <c r="A1307" t="s">
        <v>2043</v>
      </c>
      <c r="B1307" t="s">
        <v>190</v>
      </c>
      <c r="C1307" t="s">
        <v>190</v>
      </c>
      <c r="D1307" t="s">
        <v>190</v>
      </c>
      <c r="E1307" s="2">
        <v>0</v>
      </c>
      <c r="F1307" s="27">
        <v>0</v>
      </c>
      <c r="G1307" s="14">
        <v>11.5151515151515</v>
      </c>
      <c r="H1307" s="2">
        <v>25</v>
      </c>
      <c r="I1307" s="27">
        <v>2.986857825567503E-2</v>
      </c>
      <c r="J1307" s="14">
        <v>16.969695999999999</v>
      </c>
      <c r="L1307" t="s">
        <v>190</v>
      </c>
      <c r="M1307" t="s">
        <v>190</v>
      </c>
      <c r="N1307" t="s">
        <v>190</v>
      </c>
      <c r="O1307" s="2">
        <v>971</v>
      </c>
      <c r="P1307" s="27">
        <v>8.9999999999999993E-3</v>
      </c>
      <c r="Q1307" s="14">
        <v>104.24</v>
      </c>
      <c r="R1307" s="2">
        <v>1119</v>
      </c>
      <c r="S1307" s="27">
        <v>8.9999999999999993E-3</v>
      </c>
      <c r="T1307" s="14">
        <v>150.30000000000001</v>
      </c>
      <c r="V1307" t="s">
        <v>190</v>
      </c>
      <c r="W1307" t="s">
        <v>190</v>
      </c>
      <c r="X1307" t="s">
        <v>190</v>
      </c>
      <c r="Y1307" s="2">
        <v>53561</v>
      </c>
      <c r="Z1307" s="27">
        <v>1.0999999999999999E-2</v>
      </c>
      <c r="AA1307" s="14">
        <v>766.67</v>
      </c>
      <c r="AB1307" s="2">
        <v>70585</v>
      </c>
      <c r="AC1307" s="27">
        <v>1.2999999999999999E-2</v>
      </c>
      <c r="AD1307" s="14">
        <v>1115.76</v>
      </c>
    </row>
    <row r="1308" spans="1:31" x14ac:dyDescent="0.3">
      <c r="A1308" t="s">
        <v>2040</v>
      </c>
      <c r="B1308" t="s">
        <v>190</v>
      </c>
      <c r="C1308" t="s">
        <v>190</v>
      </c>
      <c r="D1308" t="s">
        <v>190</v>
      </c>
      <c r="E1308" s="2">
        <v>0</v>
      </c>
      <c r="F1308" s="27">
        <v>0</v>
      </c>
      <c r="G1308" s="14">
        <v>11.5151515151515</v>
      </c>
      <c r="H1308" s="2">
        <v>0</v>
      </c>
      <c r="I1308" s="27">
        <v>0</v>
      </c>
      <c r="J1308" s="14">
        <v>12.727273</v>
      </c>
      <c r="L1308" t="s">
        <v>190</v>
      </c>
      <c r="M1308" t="s">
        <v>190</v>
      </c>
      <c r="N1308" t="s">
        <v>190</v>
      </c>
      <c r="O1308" s="2">
        <v>1761</v>
      </c>
      <c r="P1308" s="27">
        <v>1.7000000000000001E-2</v>
      </c>
      <c r="Q1308" s="14">
        <v>176.97</v>
      </c>
      <c r="R1308" s="2">
        <v>2395</v>
      </c>
      <c r="S1308" s="27">
        <v>0.02</v>
      </c>
      <c r="T1308" s="14">
        <v>272.12</v>
      </c>
      <c r="V1308" t="s">
        <v>190</v>
      </c>
      <c r="W1308" t="s">
        <v>190</v>
      </c>
      <c r="X1308" t="s">
        <v>190</v>
      </c>
      <c r="Y1308" s="2">
        <v>95233</v>
      </c>
      <c r="Z1308" s="27">
        <v>0.02</v>
      </c>
      <c r="AA1308" s="14">
        <v>1521.21</v>
      </c>
      <c r="AB1308" s="2">
        <v>125822</v>
      </c>
      <c r="AC1308" s="27">
        <v>2.1999999999999999E-2</v>
      </c>
      <c r="AD1308" s="14">
        <v>2071.52</v>
      </c>
    </row>
    <row r="1309" spans="1:31" x14ac:dyDescent="0.3">
      <c r="A1309" t="s">
        <v>2044</v>
      </c>
      <c r="B1309" t="s">
        <v>190</v>
      </c>
      <c r="C1309" t="s">
        <v>190</v>
      </c>
      <c r="D1309" t="s">
        <v>190</v>
      </c>
      <c r="E1309" s="2">
        <v>0</v>
      </c>
      <c r="F1309" s="27">
        <v>0</v>
      </c>
      <c r="G1309" s="14">
        <v>11.5151515151515</v>
      </c>
      <c r="H1309" s="2">
        <v>0</v>
      </c>
      <c r="I1309" s="27">
        <v>0</v>
      </c>
      <c r="J1309" s="14">
        <v>12.727273</v>
      </c>
      <c r="L1309" t="s">
        <v>190</v>
      </c>
      <c r="M1309" t="s">
        <v>190</v>
      </c>
      <c r="N1309" t="s">
        <v>190</v>
      </c>
      <c r="O1309" s="2">
        <v>3436</v>
      </c>
      <c r="P1309" s="27">
        <v>3.3000000000000002E-2</v>
      </c>
      <c r="Q1309" s="14">
        <v>249</v>
      </c>
      <c r="R1309" s="2">
        <v>3270</v>
      </c>
      <c r="S1309" s="27">
        <v>2.7E-2</v>
      </c>
      <c r="T1309" s="14">
        <v>240.61</v>
      </c>
      <c r="V1309" t="s">
        <v>190</v>
      </c>
      <c r="W1309" t="s">
        <v>190</v>
      </c>
      <c r="X1309" t="s">
        <v>190</v>
      </c>
      <c r="Y1309" s="2">
        <v>130704</v>
      </c>
      <c r="Z1309" s="27">
        <v>2.7E-2</v>
      </c>
      <c r="AA1309" s="14">
        <v>1124</v>
      </c>
      <c r="AB1309" s="2">
        <v>140063</v>
      </c>
      <c r="AC1309" s="27">
        <v>2.5000000000000001E-2</v>
      </c>
      <c r="AD1309" s="14">
        <v>1297.58</v>
      </c>
    </row>
    <row r="1310" spans="1:31" x14ac:dyDescent="0.3">
      <c r="A1310" s="202"/>
      <c r="B1310" s="202"/>
      <c r="C1310" s="202"/>
      <c r="D1310" s="202"/>
      <c r="E1310" s="202"/>
      <c r="F1310" s="202"/>
      <c r="G1310" s="202"/>
      <c r="H1310" s="202"/>
      <c r="I1310" s="202"/>
      <c r="J1310" s="202"/>
      <c r="K1310" s="202"/>
      <c r="L1310" s="202"/>
      <c r="M1310" s="202"/>
      <c r="N1310" s="202"/>
      <c r="O1310" s="202"/>
      <c r="P1310" s="202"/>
      <c r="Q1310" s="202"/>
      <c r="R1310" s="202"/>
      <c r="S1310" s="202"/>
      <c r="T1310" s="202"/>
      <c r="U1310" s="202"/>
      <c r="V1310" s="202"/>
      <c r="W1310" s="202"/>
      <c r="X1310" s="202"/>
      <c r="Y1310" s="202"/>
      <c r="Z1310" s="202"/>
      <c r="AA1310" s="202"/>
      <c r="AB1310" s="202"/>
      <c r="AC1310" s="202"/>
      <c r="AD1310" s="202"/>
      <c r="AE1310" s="202"/>
    </row>
    <row r="1311" spans="1:31" x14ac:dyDescent="0.3">
      <c r="A1311" s="201" t="s">
        <v>2045</v>
      </c>
      <c r="B1311" s="201"/>
      <c r="C1311" s="201"/>
      <c r="D1311" s="201"/>
      <c r="E1311" s="201"/>
      <c r="F1311" s="201"/>
      <c r="G1311" s="201"/>
      <c r="H1311" s="201"/>
      <c r="I1311" s="201"/>
      <c r="J1311" s="201"/>
      <c r="K1311" s="201"/>
      <c r="L1311" s="201"/>
      <c r="M1311" s="201"/>
      <c r="N1311" s="201"/>
      <c r="O1311" s="201"/>
      <c r="P1311" s="201"/>
      <c r="Q1311" s="201"/>
      <c r="R1311" s="201"/>
      <c r="S1311" s="201"/>
      <c r="T1311" s="201"/>
      <c r="U1311" s="201"/>
      <c r="V1311" s="201"/>
      <c r="W1311" s="201"/>
      <c r="X1311" s="201"/>
      <c r="Y1311" s="201"/>
      <c r="Z1311" s="201"/>
      <c r="AA1311" s="201"/>
      <c r="AB1311" s="201"/>
      <c r="AC1311" s="201"/>
      <c r="AD1311" s="201"/>
      <c r="AE1311" s="201"/>
    </row>
    <row r="1312" spans="1:31" x14ac:dyDescent="0.3">
      <c r="B1312" t="s">
        <v>190</v>
      </c>
      <c r="C1312" t="s">
        <v>190</v>
      </c>
      <c r="D1312" t="s">
        <v>190</v>
      </c>
      <c r="E1312" s="199" t="s">
        <v>1724</v>
      </c>
      <c r="F1312" s="199"/>
      <c r="G1312" s="199" t="s">
        <v>1725</v>
      </c>
      <c r="H1312" s="199" t="s">
        <v>1724</v>
      </c>
      <c r="I1312" s="199"/>
      <c r="J1312" s="199" t="s">
        <v>1725</v>
      </c>
      <c r="K1312" t="s">
        <v>190</v>
      </c>
      <c r="L1312" t="s">
        <v>190</v>
      </c>
      <c r="M1312" t="s">
        <v>190</v>
      </c>
      <c r="N1312" t="s">
        <v>190</v>
      </c>
      <c r="O1312" s="199" t="s">
        <v>1724</v>
      </c>
      <c r="P1312" s="199"/>
      <c r="Q1312" s="199" t="s">
        <v>1725</v>
      </c>
      <c r="R1312" s="199" t="s">
        <v>1724</v>
      </c>
      <c r="S1312" s="199"/>
      <c r="T1312" s="199" t="s">
        <v>1725</v>
      </c>
      <c r="U1312" t="s">
        <v>190</v>
      </c>
      <c r="V1312" t="s">
        <v>190</v>
      </c>
      <c r="W1312" t="s">
        <v>190</v>
      </c>
      <c r="X1312" t="s">
        <v>190</v>
      </c>
      <c r="Y1312" s="199" t="s">
        <v>1724</v>
      </c>
      <c r="Z1312" s="199"/>
      <c r="AA1312" s="199" t="s">
        <v>1725</v>
      </c>
      <c r="AB1312" s="199" t="s">
        <v>1724</v>
      </c>
      <c r="AC1312" s="199"/>
      <c r="AD1312" s="199" t="s">
        <v>1725</v>
      </c>
      <c r="AE1312" t="s">
        <v>190</v>
      </c>
    </row>
    <row r="1313" spans="1:30" x14ac:dyDescent="0.3">
      <c r="A1313" t="s">
        <v>192</v>
      </c>
      <c r="B1313" t="s">
        <v>190</v>
      </c>
      <c r="C1313" t="s">
        <v>190</v>
      </c>
      <c r="D1313" t="s">
        <v>190</v>
      </c>
      <c r="E1313" s="2">
        <v>11402</v>
      </c>
      <c r="F1313" s="27" t="s">
        <v>190</v>
      </c>
      <c r="G1313" s="14">
        <v>18.181818181818102</v>
      </c>
      <c r="H1313" s="2">
        <v>12173</v>
      </c>
      <c r="I1313" s="27" t="s">
        <v>190</v>
      </c>
      <c r="J1313" s="14">
        <v>13.939394</v>
      </c>
      <c r="L1313" t="s">
        <v>190</v>
      </c>
      <c r="M1313" t="s">
        <v>190</v>
      </c>
      <c r="N1313" t="s">
        <v>190</v>
      </c>
      <c r="O1313" s="2">
        <v>945353</v>
      </c>
      <c r="P1313" s="27" t="s">
        <v>190</v>
      </c>
      <c r="Q1313" s="14">
        <v>398.18</v>
      </c>
      <c r="R1313" s="2">
        <v>978588</v>
      </c>
      <c r="S1313" s="27" t="s">
        <v>190</v>
      </c>
      <c r="T1313" s="14">
        <v>475.15</v>
      </c>
      <c r="V1313" t="s">
        <v>190</v>
      </c>
      <c r="W1313" t="s">
        <v>190</v>
      </c>
      <c r="X1313" t="s">
        <v>190</v>
      </c>
      <c r="Y1313" s="2">
        <v>37912312</v>
      </c>
      <c r="Z1313" s="27" t="s">
        <v>190</v>
      </c>
      <c r="AA1313" s="14">
        <v>1469.09</v>
      </c>
      <c r="AB1313" s="2">
        <v>38838726</v>
      </c>
      <c r="AC1313" s="27" t="s">
        <v>190</v>
      </c>
      <c r="AD1313" s="14">
        <v>1783.64</v>
      </c>
    </row>
    <row r="1314" spans="1:30" x14ac:dyDescent="0.3">
      <c r="A1314" t="s">
        <v>2046</v>
      </c>
      <c r="B1314" t="s">
        <v>190</v>
      </c>
      <c r="C1314" t="s">
        <v>190</v>
      </c>
      <c r="D1314" t="s">
        <v>190</v>
      </c>
      <c r="E1314" s="2">
        <v>5819</v>
      </c>
      <c r="F1314" s="27">
        <v>0.51034906156814597</v>
      </c>
      <c r="G1314" s="14">
        <v>187.87878787878699</v>
      </c>
      <c r="H1314" s="2">
        <v>6192</v>
      </c>
      <c r="I1314" s="27">
        <v>0.50866672143267888</v>
      </c>
      <c r="J1314" s="14">
        <v>253.33332799999999</v>
      </c>
      <c r="L1314" t="s">
        <v>190</v>
      </c>
      <c r="M1314" t="s">
        <v>190</v>
      </c>
      <c r="N1314" t="s">
        <v>190</v>
      </c>
      <c r="O1314" s="2">
        <v>468044</v>
      </c>
      <c r="P1314" s="27">
        <v>0.495</v>
      </c>
      <c r="Q1314" s="14">
        <v>338.79</v>
      </c>
      <c r="R1314" s="2">
        <v>484999</v>
      </c>
      <c r="S1314" s="27">
        <v>0.496</v>
      </c>
      <c r="T1314" s="14">
        <v>421.21</v>
      </c>
      <c r="V1314" t="s">
        <v>190</v>
      </c>
      <c r="W1314" t="s">
        <v>190</v>
      </c>
      <c r="X1314" t="s">
        <v>190</v>
      </c>
      <c r="Y1314" s="2">
        <v>18688732</v>
      </c>
      <c r="Z1314" s="27">
        <v>0.49299999999999999</v>
      </c>
      <c r="AA1314" s="14">
        <v>1826.06</v>
      </c>
      <c r="AB1314" s="2">
        <v>19165001</v>
      </c>
      <c r="AC1314" s="27">
        <v>0.49299999999999999</v>
      </c>
      <c r="AD1314" s="14">
        <v>2240.61</v>
      </c>
    </row>
    <row r="1315" spans="1:30" x14ac:dyDescent="0.3">
      <c r="A1315" t="s">
        <v>200</v>
      </c>
      <c r="B1315" t="s">
        <v>190</v>
      </c>
      <c r="C1315" t="s">
        <v>190</v>
      </c>
      <c r="D1315" t="s">
        <v>190</v>
      </c>
      <c r="E1315" s="2">
        <v>488</v>
      </c>
      <c r="F1315" s="27">
        <v>4.2799508858095074E-2</v>
      </c>
      <c r="G1315" s="14">
        <v>78.181818181818201</v>
      </c>
      <c r="H1315" s="2">
        <v>619</v>
      </c>
      <c r="I1315" s="27">
        <v>5.0850242339604043E-2</v>
      </c>
      <c r="J1315" s="14">
        <v>152.72728000000001</v>
      </c>
      <c r="L1315" t="s">
        <v>190</v>
      </c>
      <c r="M1315" t="s">
        <v>190</v>
      </c>
      <c r="N1315" t="s">
        <v>190</v>
      </c>
      <c r="O1315" s="2">
        <v>40416</v>
      </c>
      <c r="P1315" s="27">
        <v>4.2999999999999997E-2</v>
      </c>
      <c r="Q1315" s="14">
        <v>29.7</v>
      </c>
      <c r="R1315" s="2">
        <v>38985</v>
      </c>
      <c r="S1315" s="27">
        <v>0.04</v>
      </c>
      <c r="T1315" s="14">
        <v>37.58</v>
      </c>
      <c r="V1315" t="s">
        <v>190</v>
      </c>
      <c r="W1315" t="s">
        <v>190</v>
      </c>
      <c r="X1315" t="s">
        <v>190</v>
      </c>
      <c r="Y1315" s="2">
        <v>1283660</v>
      </c>
      <c r="Z1315" s="27">
        <v>3.4000000000000002E-2</v>
      </c>
      <c r="AA1315" s="14">
        <v>353.94</v>
      </c>
      <c r="AB1315" s="2">
        <v>1232938</v>
      </c>
      <c r="AC1315" s="27">
        <v>3.2000000000000001E-2</v>
      </c>
      <c r="AD1315" s="14">
        <v>372.73</v>
      </c>
    </row>
    <row r="1316" spans="1:30" x14ac:dyDescent="0.3">
      <c r="A1316" t="s">
        <v>2047</v>
      </c>
      <c r="B1316" t="s">
        <v>190</v>
      </c>
      <c r="C1316" t="s">
        <v>190</v>
      </c>
      <c r="D1316" t="s">
        <v>190</v>
      </c>
      <c r="E1316" s="2">
        <v>0</v>
      </c>
      <c r="F1316" s="27">
        <v>0</v>
      </c>
      <c r="G1316" s="14">
        <v>11.5151515151515</v>
      </c>
      <c r="H1316" s="2">
        <v>0</v>
      </c>
      <c r="I1316" s="27">
        <v>0</v>
      </c>
      <c r="J1316" s="14">
        <v>12.727273</v>
      </c>
      <c r="L1316" t="s">
        <v>190</v>
      </c>
      <c r="M1316" t="s">
        <v>190</v>
      </c>
      <c r="N1316" t="s">
        <v>190</v>
      </c>
      <c r="O1316" s="2">
        <v>169</v>
      </c>
      <c r="P1316" s="27">
        <v>0</v>
      </c>
      <c r="Q1316" s="14">
        <v>53.94</v>
      </c>
      <c r="R1316" s="2">
        <v>294</v>
      </c>
      <c r="S1316" s="27">
        <v>0</v>
      </c>
      <c r="T1316" s="14">
        <v>109.09</v>
      </c>
      <c r="V1316" t="s">
        <v>190</v>
      </c>
      <c r="W1316" t="s">
        <v>190</v>
      </c>
      <c r="X1316" t="s">
        <v>190</v>
      </c>
      <c r="Y1316" s="2">
        <v>6113</v>
      </c>
      <c r="Z1316" s="27">
        <v>0</v>
      </c>
      <c r="AA1316" s="14">
        <v>388.48</v>
      </c>
      <c r="AB1316" s="2">
        <v>7238</v>
      </c>
      <c r="AC1316" s="27">
        <v>0</v>
      </c>
      <c r="AD1316" s="14">
        <v>464.24</v>
      </c>
    </row>
    <row r="1317" spans="1:30" x14ac:dyDescent="0.3">
      <c r="A1317" t="s">
        <v>2048</v>
      </c>
      <c r="B1317" t="s">
        <v>190</v>
      </c>
      <c r="C1317" t="s">
        <v>190</v>
      </c>
      <c r="D1317" t="s">
        <v>190</v>
      </c>
      <c r="E1317" s="2">
        <v>488</v>
      </c>
      <c r="F1317" s="27">
        <v>4.2799508858095074E-2</v>
      </c>
      <c r="G1317" s="14">
        <v>78.181818181818201</v>
      </c>
      <c r="H1317" s="2">
        <v>619</v>
      </c>
      <c r="I1317" s="27">
        <v>5.0850242339604043E-2</v>
      </c>
      <c r="J1317" s="14">
        <v>152.72728000000001</v>
      </c>
      <c r="L1317" t="s">
        <v>190</v>
      </c>
      <c r="M1317" t="s">
        <v>190</v>
      </c>
      <c r="N1317" t="s">
        <v>190</v>
      </c>
      <c r="O1317" s="2">
        <v>40247</v>
      </c>
      <c r="P1317" s="27">
        <v>4.2999999999999997E-2</v>
      </c>
      <c r="Q1317" s="14">
        <v>60.61</v>
      </c>
      <c r="R1317" s="2">
        <v>38691</v>
      </c>
      <c r="S1317" s="27">
        <v>0.04</v>
      </c>
      <c r="T1317" s="14">
        <v>111.52</v>
      </c>
      <c r="V1317" t="s">
        <v>190</v>
      </c>
      <c r="W1317" t="s">
        <v>190</v>
      </c>
      <c r="X1317" t="s">
        <v>190</v>
      </c>
      <c r="Y1317" s="2">
        <v>1277547</v>
      </c>
      <c r="Z1317" s="27">
        <v>3.4000000000000002E-2</v>
      </c>
      <c r="AA1317" s="14">
        <v>471.52</v>
      </c>
      <c r="AB1317" s="2">
        <v>1225700</v>
      </c>
      <c r="AC1317" s="27">
        <v>3.2000000000000001E-2</v>
      </c>
      <c r="AD1317" s="14">
        <v>571.52</v>
      </c>
    </row>
    <row r="1318" spans="1:30" x14ac:dyDescent="0.3">
      <c r="A1318" t="s">
        <v>2049</v>
      </c>
      <c r="B1318" t="s">
        <v>190</v>
      </c>
      <c r="C1318" t="s">
        <v>190</v>
      </c>
      <c r="D1318" t="s">
        <v>190</v>
      </c>
      <c r="E1318" s="2">
        <v>1351</v>
      </c>
      <c r="F1318" s="27">
        <v>0.11848798456411155</v>
      </c>
      <c r="G1318" s="14">
        <v>121.818181818181</v>
      </c>
      <c r="H1318" s="2">
        <v>1868</v>
      </c>
      <c r="I1318" s="27">
        <v>0.15345436622032366</v>
      </c>
      <c r="J1318" s="14">
        <v>169.090912</v>
      </c>
      <c r="L1318" t="s">
        <v>190</v>
      </c>
      <c r="M1318" t="s">
        <v>190</v>
      </c>
      <c r="N1318" t="s">
        <v>190</v>
      </c>
      <c r="O1318" s="2">
        <v>101033</v>
      </c>
      <c r="P1318" s="27">
        <v>0.107</v>
      </c>
      <c r="Q1318" s="14">
        <v>66.06</v>
      </c>
      <c r="R1318" s="2">
        <v>104414</v>
      </c>
      <c r="S1318" s="27">
        <v>0.107</v>
      </c>
      <c r="T1318" s="14">
        <v>48.48</v>
      </c>
      <c r="V1318" t="s">
        <v>190</v>
      </c>
      <c r="W1318" t="s">
        <v>190</v>
      </c>
      <c r="X1318" t="s">
        <v>190</v>
      </c>
      <c r="Y1318" s="2">
        <v>3391724</v>
      </c>
      <c r="Z1318" s="27">
        <v>8.8999999999999996E-2</v>
      </c>
      <c r="AA1318" s="14">
        <v>489.7</v>
      </c>
      <c r="AB1318" s="2">
        <v>3334728</v>
      </c>
      <c r="AC1318" s="27">
        <v>8.5999999999999993E-2</v>
      </c>
      <c r="AD1318" s="14">
        <v>715.76</v>
      </c>
    </row>
    <row r="1319" spans="1:30" x14ac:dyDescent="0.3">
      <c r="A1319" t="s">
        <v>2047</v>
      </c>
      <c r="B1319" t="s">
        <v>190</v>
      </c>
      <c r="C1319" t="s">
        <v>190</v>
      </c>
      <c r="D1319" t="s">
        <v>190</v>
      </c>
      <c r="E1319" s="2">
        <v>0</v>
      </c>
      <c r="F1319" s="27">
        <v>0</v>
      </c>
      <c r="G1319" s="14">
        <v>11.5151515151515</v>
      </c>
      <c r="H1319" s="2">
        <v>0</v>
      </c>
      <c r="I1319" s="27">
        <v>0</v>
      </c>
      <c r="J1319" s="14">
        <v>12.727273</v>
      </c>
      <c r="L1319" t="s">
        <v>190</v>
      </c>
      <c r="M1319" t="s">
        <v>190</v>
      </c>
      <c r="N1319" t="s">
        <v>190</v>
      </c>
      <c r="O1319" s="2">
        <v>1161</v>
      </c>
      <c r="P1319" s="27">
        <v>1E-3</v>
      </c>
      <c r="Q1319" s="14">
        <v>183.03</v>
      </c>
      <c r="R1319" s="2">
        <v>640</v>
      </c>
      <c r="S1319" s="27">
        <v>1E-3</v>
      </c>
      <c r="T1319" s="14">
        <v>129.09</v>
      </c>
      <c r="V1319" t="s">
        <v>190</v>
      </c>
      <c r="W1319" t="s">
        <v>190</v>
      </c>
      <c r="X1319" t="s">
        <v>190</v>
      </c>
      <c r="Y1319" s="2">
        <v>19849</v>
      </c>
      <c r="Z1319" s="27">
        <v>1E-3</v>
      </c>
      <c r="AA1319" s="14">
        <v>571.52</v>
      </c>
      <c r="AB1319" s="2">
        <v>18615</v>
      </c>
      <c r="AC1319" s="27">
        <v>0</v>
      </c>
      <c r="AD1319" s="14">
        <v>705.45</v>
      </c>
    </row>
    <row r="1320" spans="1:30" x14ac:dyDescent="0.3">
      <c r="A1320" t="s">
        <v>2048</v>
      </c>
      <c r="B1320" t="s">
        <v>190</v>
      </c>
      <c r="C1320" t="s">
        <v>190</v>
      </c>
      <c r="D1320" t="s">
        <v>190</v>
      </c>
      <c r="E1320" s="2">
        <v>1351</v>
      </c>
      <c r="F1320" s="27">
        <v>0.11848798456411155</v>
      </c>
      <c r="G1320" s="14">
        <v>121.818181818181</v>
      </c>
      <c r="H1320" s="2">
        <v>1868</v>
      </c>
      <c r="I1320" s="27">
        <v>0.15345436622032366</v>
      </c>
      <c r="J1320" s="14">
        <v>169.090912</v>
      </c>
      <c r="L1320" t="s">
        <v>190</v>
      </c>
      <c r="M1320" t="s">
        <v>190</v>
      </c>
      <c r="N1320" t="s">
        <v>190</v>
      </c>
      <c r="O1320" s="2">
        <v>99872</v>
      </c>
      <c r="P1320" s="27">
        <v>0.106</v>
      </c>
      <c r="Q1320" s="14">
        <v>194.55</v>
      </c>
      <c r="R1320" s="2">
        <v>103774</v>
      </c>
      <c r="S1320" s="27">
        <v>0.106</v>
      </c>
      <c r="T1320" s="14">
        <v>133.94</v>
      </c>
      <c r="V1320" t="s">
        <v>190</v>
      </c>
      <c r="W1320" t="s">
        <v>190</v>
      </c>
      <c r="X1320" t="s">
        <v>190</v>
      </c>
      <c r="Y1320" s="2">
        <v>3371875</v>
      </c>
      <c r="Z1320" s="27">
        <v>8.8999999999999996E-2</v>
      </c>
      <c r="AA1320" s="14">
        <v>704.85</v>
      </c>
      <c r="AB1320" s="2">
        <v>3316113</v>
      </c>
      <c r="AC1320" s="27">
        <v>8.5000000000000006E-2</v>
      </c>
      <c r="AD1320" s="14">
        <v>1016.97</v>
      </c>
    </row>
    <row r="1321" spans="1:30" x14ac:dyDescent="0.3">
      <c r="A1321" t="s">
        <v>2050</v>
      </c>
      <c r="B1321" t="s">
        <v>190</v>
      </c>
      <c r="C1321" t="s">
        <v>190</v>
      </c>
      <c r="D1321" t="s">
        <v>190</v>
      </c>
      <c r="E1321" s="2">
        <v>1774</v>
      </c>
      <c r="F1321" s="27">
        <v>0.15558673916856691</v>
      </c>
      <c r="G1321" s="14">
        <v>156.969696969696</v>
      </c>
      <c r="H1321" s="2">
        <v>1116</v>
      </c>
      <c r="I1321" s="27">
        <v>9.1678304444261893E-2</v>
      </c>
      <c r="J1321" s="14">
        <v>144.24243200000001</v>
      </c>
      <c r="L1321" t="s">
        <v>190</v>
      </c>
      <c r="M1321" t="s">
        <v>190</v>
      </c>
      <c r="N1321" t="s">
        <v>190</v>
      </c>
      <c r="O1321" s="2">
        <v>122984</v>
      </c>
      <c r="P1321" s="27">
        <v>0.13</v>
      </c>
      <c r="Q1321" s="14">
        <v>195.76</v>
      </c>
      <c r="R1321" s="2">
        <v>123730</v>
      </c>
      <c r="S1321" s="27">
        <v>0.126</v>
      </c>
      <c r="T1321" s="14">
        <v>256.97000000000003</v>
      </c>
      <c r="V1321" t="s">
        <v>190</v>
      </c>
      <c r="W1321" t="s">
        <v>190</v>
      </c>
      <c r="X1321" t="s">
        <v>190</v>
      </c>
      <c r="Y1321" s="2">
        <v>4741790</v>
      </c>
      <c r="Z1321" s="27">
        <v>0.125</v>
      </c>
      <c r="AA1321" s="14">
        <v>1612.12</v>
      </c>
      <c r="AB1321" s="2">
        <v>4816407</v>
      </c>
      <c r="AC1321" s="27">
        <v>0.124</v>
      </c>
      <c r="AD1321" s="14">
        <v>1673.33</v>
      </c>
    </row>
    <row r="1322" spans="1:30" x14ac:dyDescent="0.3">
      <c r="A1322" t="s">
        <v>2047</v>
      </c>
      <c r="B1322" t="s">
        <v>190</v>
      </c>
      <c r="C1322" t="s">
        <v>190</v>
      </c>
      <c r="D1322" t="s">
        <v>190</v>
      </c>
      <c r="E1322" s="2">
        <v>0</v>
      </c>
      <c r="F1322" s="27">
        <v>0</v>
      </c>
      <c r="G1322" s="14">
        <v>11.5151515151515</v>
      </c>
      <c r="H1322" s="2">
        <v>0</v>
      </c>
      <c r="I1322" s="27">
        <v>0</v>
      </c>
      <c r="J1322" s="14">
        <v>12.727273</v>
      </c>
      <c r="L1322" t="s">
        <v>190</v>
      </c>
      <c r="M1322" t="s">
        <v>190</v>
      </c>
      <c r="N1322" t="s">
        <v>190</v>
      </c>
      <c r="O1322" s="2">
        <v>1374</v>
      </c>
      <c r="P1322" s="27">
        <v>1E-3</v>
      </c>
      <c r="Q1322" s="14">
        <v>165.45</v>
      </c>
      <c r="R1322" s="2">
        <v>1577</v>
      </c>
      <c r="S1322" s="27">
        <v>2E-3</v>
      </c>
      <c r="T1322" s="14">
        <v>224.85</v>
      </c>
      <c r="V1322" t="s">
        <v>190</v>
      </c>
      <c r="W1322" t="s">
        <v>190</v>
      </c>
      <c r="X1322" t="s">
        <v>190</v>
      </c>
      <c r="Y1322" s="2">
        <v>37128</v>
      </c>
      <c r="Z1322" s="27">
        <v>1E-3</v>
      </c>
      <c r="AA1322" s="14">
        <v>852.73</v>
      </c>
      <c r="AB1322" s="2">
        <v>37680</v>
      </c>
      <c r="AC1322" s="27">
        <v>1E-3</v>
      </c>
      <c r="AD1322" s="14">
        <v>1027.8800000000001</v>
      </c>
    </row>
    <row r="1323" spans="1:30" x14ac:dyDescent="0.3">
      <c r="A1323" t="s">
        <v>2048</v>
      </c>
      <c r="B1323" t="s">
        <v>190</v>
      </c>
      <c r="C1323" t="s">
        <v>190</v>
      </c>
      <c r="D1323" t="s">
        <v>190</v>
      </c>
      <c r="E1323" s="2">
        <v>1774</v>
      </c>
      <c r="F1323" s="27">
        <v>0.15558673916856691</v>
      </c>
      <c r="G1323" s="14">
        <v>156.969696969696</v>
      </c>
      <c r="H1323" s="2">
        <v>1116</v>
      </c>
      <c r="I1323" s="27">
        <v>9.1678304444261893E-2</v>
      </c>
      <c r="J1323" s="14">
        <v>144.24243200000001</v>
      </c>
      <c r="L1323" t="s">
        <v>190</v>
      </c>
      <c r="M1323" t="s">
        <v>190</v>
      </c>
      <c r="N1323" t="s">
        <v>190</v>
      </c>
      <c r="O1323" s="2">
        <v>121610</v>
      </c>
      <c r="P1323" s="27">
        <v>0.129</v>
      </c>
      <c r="Q1323" s="14">
        <v>257.58</v>
      </c>
      <c r="R1323" s="2">
        <v>122153</v>
      </c>
      <c r="S1323" s="27">
        <v>0.125</v>
      </c>
      <c r="T1323" s="14">
        <v>355.15</v>
      </c>
      <c r="V1323" t="s">
        <v>190</v>
      </c>
      <c r="W1323" t="s">
        <v>190</v>
      </c>
      <c r="X1323" t="s">
        <v>190</v>
      </c>
      <c r="Y1323" s="2">
        <v>4704662</v>
      </c>
      <c r="Z1323" s="27">
        <v>0.124</v>
      </c>
      <c r="AA1323" s="14">
        <v>1671.52</v>
      </c>
      <c r="AB1323" s="2">
        <v>4778727</v>
      </c>
      <c r="AC1323" s="27">
        <v>0.123</v>
      </c>
      <c r="AD1323" s="14">
        <v>2067.88</v>
      </c>
    </row>
    <row r="1324" spans="1:30" x14ac:dyDescent="0.3">
      <c r="A1324" t="s">
        <v>2051</v>
      </c>
      <c r="B1324" t="s">
        <v>190</v>
      </c>
      <c r="C1324" t="s">
        <v>190</v>
      </c>
      <c r="D1324" t="s">
        <v>190</v>
      </c>
      <c r="E1324" s="2">
        <v>1971</v>
      </c>
      <c r="F1324" s="27">
        <v>0.17286440975267497</v>
      </c>
      <c r="G1324" s="14">
        <v>173.333333333333</v>
      </c>
      <c r="H1324" s="2">
        <v>2160</v>
      </c>
      <c r="I1324" s="27">
        <v>0.17744187956953913</v>
      </c>
      <c r="J1324" s="14">
        <v>170.30302399999999</v>
      </c>
      <c r="L1324" t="s">
        <v>190</v>
      </c>
      <c r="M1324" t="s">
        <v>190</v>
      </c>
      <c r="N1324" t="s">
        <v>190</v>
      </c>
      <c r="O1324" s="2">
        <v>158515</v>
      </c>
      <c r="P1324" s="27">
        <v>0.16800000000000001</v>
      </c>
      <c r="Q1324" s="14">
        <v>232.12</v>
      </c>
      <c r="R1324" s="2">
        <v>164579</v>
      </c>
      <c r="S1324" s="27">
        <v>0.16800000000000001</v>
      </c>
      <c r="T1324" s="14">
        <v>284.85000000000002</v>
      </c>
      <c r="V1324" t="s">
        <v>190</v>
      </c>
      <c r="W1324" t="s">
        <v>190</v>
      </c>
      <c r="X1324" t="s">
        <v>190</v>
      </c>
      <c r="Y1324" s="2">
        <v>7195146</v>
      </c>
      <c r="Z1324" s="27">
        <v>0.19</v>
      </c>
      <c r="AA1324" s="14">
        <v>1241.21</v>
      </c>
      <c r="AB1324" s="2">
        <v>7309447</v>
      </c>
      <c r="AC1324" s="27">
        <v>0.188</v>
      </c>
      <c r="AD1324" s="14">
        <v>1505.45</v>
      </c>
    </row>
    <row r="1325" spans="1:30" x14ac:dyDescent="0.3">
      <c r="A1325" t="s">
        <v>2047</v>
      </c>
      <c r="B1325" t="s">
        <v>190</v>
      </c>
      <c r="C1325" t="s">
        <v>190</v>
      </c>
      <c r="D1325" t="s">
        <v>190</v>
      </c>
      <c r="E1325" s="2">
        <v>58</v>
      </c>
      <c r="F1325" s="27">
        <v>5.0868268724785122E-3</v>
      </c>
      <c r="G1325" s="14">
        <v>24.2424242424242</v>
      </c>
      <c r="H1325" s="2">
        <v>13</v>
      </c>
      <c r="I1325" s="27">
        <v>1.0679372381500042E-3</v>
      </c>
      <c r="J1325" s="14">
        <v>11.515152</v>
      </c>
      <c r="L1325" t="s">
        <v>190</v>
      </c>
      <c r="M1325" t="s">
        <v>190</v>
      </c>
      <c r="N1325" t="s">
        <v>190</v>
      </c>
      <c r="O1325" s="2">
        <v>6150</v>
      </c>
      <c r="P1325" s="27">
        <v>7.0000000000000001E-3</v>
      </c>
      <c r="Q1325" s="14">
        <v>373.33</v>
      </c>
      <c r="R1325" s="2">
        <v>6563</v>
      </c>
      <c r="S1325" s="27">
        <v>7.0000000000000001E-3</v>
      </c>
      <c r="T1325" s="14">
        <v>375.76</v>
      </c>
      <c r="V1325" t="s">
        <v>190</v>
      </c>
      <c r="W1325" t="s">
        <v>190</v>
      </c>
      <c r="X1325" t="s">
        <v>190</v>
      </c>
      <c r="Y1325" s="2">
        <v>184537</v>
      </c>
      <c r="Z1325" s="27">
        <v>5.0000000000000001E-3</v>
      </c>
      <c r="AA1325" s="14">
        <v>1759.39</v>
      </c>
      <c r="AB1325" s="2">
        <v>173721</v>
      </c>
      <c r="AC1325" s="27">
        <v>4.0000000000000001E-3</v>
      </c>
      <c r="AD1325" s="14">
        <v>2175.7600000000002</v>
      </c>
    </row>
    <row r="1326" spans="1:30" x14ac:dyDescent="0.3">
      <c r="A1326" t="s">
        <v>2048</v>
      </c>
      <c r="B1326" t="s">
        <v>190</v>
      </c>
      <c r="C1326" t="s">
        <v>190</v>
      </c>
      <c r="D1326" t="s">
        <v>190</v>
      </c>
      <c r="E1326" s="2">
        <v>1913</v>
      </c>
      <c r="F1326" s="27">
        <v>0.16777758288019645</v>
      </c>
      <c r="G1326" s="14">
        <v>172.72727272727201</v>
      </c>
      <c r="H1326" s="2">
        <v>2147</v>
      </c>
      <c r="I1326" s="27">
        <v>0.17637394233138914</v>
      </c>
      <c r="J1326" s="14">
        <v>169.090912</v>
      </c>
      <c r="L1326" t="s">
        <v>190</v>
      </c>
      <c r="M1326" t="s">
        <v>190</v>
      </c>
      <c r="N1326" t="s">
        <v>190</v>
      </c>
      <c r="O1326" s="2">
        <v>152365</v>
      </c>
      <c r="P1326" s="27">
        <v>0.161</v>
      </c>
      <c r="Q1326" s="14">
        <v>447.27</v>
      </c>
      <c r="R1326" s="2">
        <v>158016</v>
      </c>
      <c r="S1326" s="27">
        <v>0.161</v>
      </c>
      <c r="T1326" s="14">
        <v>472.73</v>
      </c>
      <c r="V1326" t="s">
        <v>190</v>
      </c>
      <c r="W1326" t="s">
        <v>190</v>
      </c>
      <c r="X1326" t="s">
        <v>190</v>
      </c>
      <c r="Y1326" s="2">
        <v>7010609</v>
      </c>
      <c r="Z1326" s="27">
        <v>0.185</v>
      </c>
      <c r="AA1326" s="14">
        <v>2179.39</v>
      </c>
      <c r="AB1326" s="2">
        <v>7135726</v>
      </c>
      <c r="AC1326" s="27">
        <v>0.184</v>
      </c>
      <c r="AD1326" s="14">
        <v>2621.21</v>
      </c>
    </row>
    <row r="1327" spans="1:30" x14ac:dyDescent="0.3">
      <c r="A1327" t="s">
        <v>2052</v>
      </c>
      <c r="B1327" t="s">
        <v>190</v>
      </c>
      <c r="C1327" t="s">
        <v>190</v>
      </c>
      <c r="D1327" t="s">
        <v>190</v>
      </c>
      <c r="E1327" s="2">
        <v>141</v>
      </c>
      <c r="F1327" s="27">
        <v>1.2366251534818453E-2</v>
      </c>
      <c r="G1327" s="14">
        <v>46.6666666666666</v>
      </c>
      <c r="H1327" s="2">
        <v>271</v>
      </c>
      <c r="I1327" s="27">
        <v>2.2262383964511624E-2</v>
      </c>
      <c r="J1327" s="14">
        <v>89.090909999999994</v>
      </c>
      <c r="L1327" t="s">
        <v>190</v>
      </c>
      <c r="M1327" t="s">
        <v>190</v>
      </c>
      <c r="N1327" t="s">
        <v>190</v>
      </c>
      <c r="O1327" s="2">
        <v>27069</v>
      </c>
      <c r="P1327" s="27">
        <v>2.9000000000000001E-2</v>
      </c>
      <c r="Q1327" s="14">
        <v>68.48</v>
      </c>
      <c r="R1327" s="2">
        <v>33167</v>
      </c>
      <c r="S1327" s="27">
        <v>3.4000000000000002E-2</v>
      </c>
      <c r="T1327" s="14">
        <v>53.33</v>
      </c>
      <c r="V1327" t="s">
        <v>190</v>
      </c>
      <c r="W1327" t="s">
        <v>190</v>
      </c>
      <c r="X1327" t="s">
        <v>190</v>
      </c>
      <c r="Y1327" s="2">
        <v>1235980</v>
      </c>
      <c r="Z1327" s="27">
        <v>3.3000000000000002E-2</v>
      </c>
      <c r="AA1327" s="14">
        <v>441.21</v>
      </c>
      <c r="AB1327" s="2">
        <v>1503403</v>
      </c>
      <c r="AC1327" s="27">
        <v>3.9E-2</v>
      </c>
      <c r="AD1327" s="14">
        <v>581.21</v>
      </c>
    </row>
    <row r="1328" spans="1:30" x14ac:dyDescent="0.3">
      <c r="A1328" t="s">
        <v>2047</v>
      </c>
      <c r="B1328" t="s">
        <v>190</v>
      </c>
      <c r="C1328" t="s">
        <v>190</v>
      </c>
      <c r="D1328" t="s">
        <v>190</v>
      </c>
      <c r="E1328" s="2">
        <v>27</v>
      </c>
      <c r="F1328" s="27">
        <v>2.3680056130503421E-3</v>
      </c>
      <c r="G1328" s="14">
        <v>20</v>
      </c>
      <c r="H1328" s="2">
        <v>11</v>
      </c>
      <c r="I1328" s="27">
        <v>9.0363920151154196E-4</v>
      </c>
      <c r="J1328" s="14">
        <v>11.515152</v>
      </c>
      <c r="L1328" t="s">
        <v>190</v>
      </c>
      <c r="M1328" t="s">
        <v>190</v>
      </c>
      <c r="N1328" t="s">
        <v>190</v>
      </c>
      <c r="O1328" s="2">
        <v>4369</v>
      </c>
      <c r="P1328" s="27">
        <v>5.0000000000000001E-3</v>
      </c>
      <c r="Q1328" s="14">
        <v>241.82</v>
      </c>
      <c r="R1328" s="2">
        <v>5032</v>
      </c>
      <c r="S1328" s="27">
        <v>5.0000000000000001E-3</v>
      </c>
      <c r="T1328" s="14">
        <v>287.88</v>
      </c>
      <c r="V1328" t="s">
        <v>190</v>
      </c>
      <c r="W1328" t="s">
        <v>190</v>
      </c>
      <c r="X1328" t="s">
        <v>190</v>
      </c>
      <c r="Y1328" s="2">
        <v>136778</v>
      </c>
      <c r="Z1328" s="27">
        <v>4.0000000000000001E-3</v>
      </c>
      <c r="AA1328" s="14">
        <v>1301.21</v>
      </c>
      <c r="AB1328" s="2">
        <v>151936</v>
      </c>
      <c r="AC1328" s="27">
        <v>4.0000000000000001E-3</v>
      </c>
      <c r="AD1328" s="14">
        <v>1460</v>
      </c>
    </row>
    <row r="1329" spans="1:30" x14ac:dyDescent="0.3">
      <c r="A1329" t="s">
        <v>2048</v>
      </c>
      <c r="B1329" t="s">
        <v>190</v>
      </c>
      <c r="C1329" t="s">
        <v>190</v>
      </c>
      <c r="D1329" t="s">
        <v>190</v>
      </c>
      <c r="E1329" s="2">
        <v>114</v>
      </c>
      <c r="F1329" s="27">
        <v>9.9982459217681108E-3</v>
      </c>
      <c r="G1329" s="14">
        <v>41.818181818181799</v>
      </c>
      <c r="H1329" s="2">
        <v>260</v>
      </c>
      <c r="I1329" s="27">
        <v>2.1358744763000082E-2</v>
      </c>
      <c r="J1329" s="14">
        <v>88.484849999999994</v>
      </c>
      <c r="L1329" t="s">
        <v>190</v>
      </c>
      <c r="M1329" t="s">
        <v>190</v>
      </c>
      <c r="N1329" t="s">
        <v>190</v>
      </c>
      <c r="O1329" s="2">
        <v>22700</v>
      </c>
      <c r="P1329" s="27">
        <v>2.4E-2</v>
      </c>
      <c r="Q1329" s="14">
        <v>253.94</v>
      </c>
      <c r="R1329" s="2">
        <v>28135</v>
      </c>
      <c r="S1329" s="27">
        <v>2.9000000000000001E-2</v>
      </c>
      <c r="T1329" s="14">
        <v>290.3</v>
      </c>
      <c r="V1329" t="s">
        <v>190</v>
      </c>
      <c r="W1329" t="s">
        <v>190</v>
      </c>
      <c r="X1329" t="s">
        <v>190</v>
      </c>
      <c r="Y1329" s="2">
        <v>1099202</v>
      </c>
      <c r="Z1329" s="27">
        <v>2.9000000000000001E-2</v>
      </c>
      <c r="AA1329" s="14">
        <v>1370.91</v>
      </c>
      <c r="AB1329" s="2">
        <v>1351467</v>
      </c>
      <c r="AC1329" s="27">
        <v>3.5000000000000003E-2</v>
      </c>
      <c r="AD1329" s="14">
        <v>1626.06</v>
      </c>
    </row>
    <row r="1330" spans="1:30" x14ac:dyDescent="0.3">
      <c r="A1330" t="s">
        <v>2053</v>
      </c>
      <c r="B1330" t="s">
        <v>190</v>
      </c>
      <c r="C1330" t="s">
        <v>190</v>
      </c>
      <c r="D1330" t="s">
        <v>190</v>
      </c>
      <c r="E1330" s="2">
        <v>94</v>
      </c>
      <c r="F1330" s="27">
        <v>8.2441676898789683E-3</v>
      </c>
      <c r="G1330" s="14">
        <v>36.969696969696898</v>
      </c>
      <c r="H1330" s="2">
        <v>158</v>
      </c>
      <c r="I1330" s="27">
        <v>1.2979544894438512E-2</v>
      </c>
      <c r="J1330" s="14">
        <v>53.939392099999999</v>
      </c>
      <c r="L1330" t="s">
        <v>190</v>
      </c>
      <c r="M1330" t="s">
        <v>190</v>
      </c>
      <c r="N1330" t="s">
        <v>190</v>
      </c>
      <c r="O1330" s="2">
        <v>18027</v>
      </c>
      <c r="P1330" s="27">
        <v>1.9E-2</v>
      </c>
      <c r="Q1330" s="14">
        <v>72.73</v>
      </c>
      <c r="R1330" s="2">
        <v>20124</v>
      </c>
      <c r="S1330" s="27">
        <v>2.1000000000000001E-2</v>
      </c>
      <c r="T1330" s="14">
        <v>91.52</v>
      </c>
      <c r="V1330" t="s">
        <v>190</v>
      </c>
      <c r="W1330" t="s">
        <v>190</v>
      </c>
      <c r="X1330" t="s">
        <v>190</v>
      </c>
      <c r="Y1330" s="2">
        <v>840432</v>
      </c>
      <c r="Z1330" s="27">
        <v>2.1999999999999999E-2</v>
      </c>
      <c r="AA1330" s="14">
        <v>598.17999999999995</v>
      </c>
      <c r="AB1330" s="2">
        <v>968078</v>
      </c>
      <c r="AC1330" s="27">
        <v>2.5000000000000001E-2</v>
      </c>
      <c r="AD1330" s="14">
        <v>536.36</v>
      </c>
    </row>
    <row r="1331" spans="1:30" x14ac:dyDescent="0.3">
      <c r="A1331" t="s">
        <v>2047</v>
      </c>
      <c r="B1331" t="s">
        <v>190</v>
      </c>
      <c r="C1331" t="s">
        <v>190</v>
      </c>
      <c r="D1331" t="s">
        <v>190</v>
      </c>
      <c r="E1331" s="2">
        <v>45</v>
      </c>
      <c r="F1331" s="27">
        <v>3.9466760217505698E-3</v>
      </c>
      <c r="G1331" s="14">
        <v>28.484848484848399</v>
      </c>
      <c r="H1331" s="2">
        <v>34</v>
      </c>
      <c r="I1331" s="27">
        <v>2.7930666228538569E-3</v>
      </c>
      <c r="J1331" s="14">
        <v>24.242424</v>
      </c>
      <c r="L1331" t="s">
        <v>190</v>
      </c>
      <c r="M1331" t="s">
        <v>190</v>
      </c>
      <c r="N1331" t="s">
        <v>190</v>
      </c>
      <c r="O1331" s="2">
        <v>6072</v>
      </c>
      <c r="P1331" s="27">
        <v>6.0000000000000001E-3</v>
      </c>
      <c r="Q1331" s="14">
        <v>243.03</v>
      </c>
      <c r="R1331" s="2">
        <v>6977</v>
      </c>
      <c r="S1331" s="27">
        <v>7.0000000000000001E-3</v>
      </c>
      <c r="T1331" s="14">
        <v>320</v>
      </c>
      <c r="V1331" t="s">
        <v>190</v>
      </c>
      <c r="W1331" t="s">
        <v>190</v>
      </c>
      <c r="X1331" t="s">
        <v>190</v>
      </c>
      <c r="Y1331" s="2">
        <v>226659</v>
      </c>
      <c r="Z1331" s="27">
        <v>6.0000000000000001E-3</v>
      </c>
      <c r="AA1331" s="14">
        <v>1722.42</v>
      </c>
      <c r="AB1331" s="2">
        <v>250765</v>
      </c>
      <c r="AC1331" s="27">
        <v>6.0000000000000001E-3</v>
      </c>
      <c r="AD1331" s="14">
        <v>2067.27</v>
      </c>
    </row>
    <row r="1332" spans="1:30" x14ac:dyDescent="0.3">
      <c r="A1332" t="s">
        <v>2048</v>
      </c>
      <c r="B1332" t="s">
        <v>190</v>
      </c>
      <c r="C1332" t="s">
        <v>190</v>
      </c>
      <c r="D1332" t="s">
        <v>190</v>
      </c>
      <c r="E1332" s="2">
        <v>49</v>
      </c>
      <c r="F1332" s="27">
        <v>4.2974916681283986E-3</v>
      </c>
      <c r="G1332" s="14">
        <v>23.636363636363601</v>
      </c>
      <c r="H1332" s="2">
        <v>124</v>
      </c>
      <c r="I1332" s="27">
        <v>1.0186478271584655E-2</v>
      </c>
      <c r="J1332" s="14">
        <v>52.121212</v>
      </c>
      <c r="L1332" t="s">
        <v>190</v>
      </c>
      <c r="M1332" t="s">
        <v>190</v>
      </c>
      <c r="N1332" t="s">
        <v>190</v>
      </c>
      <c r="O1332" s="2">
        <v>11955</v>
      </c>
      <c r="P1332" s="27">
        <v>1.2999999999999999E-2</v>
      </c>
      <c r="Q1332" s="14">
        <v>238.18</v>
      </c>
      <c r="R1332" s="2">
        <v>13147</v>
      </c>
      <c r="S1332" s="27">
        <v>1.2999999999999999E-2</v>
      </c>
      <c r="T1332" s="14">
        <v>328.48</v>
      </c>
      <c r="V1332" t="s">
        <v>190</v>
      </c>
      <c r="W1332" t="s">
        <v>190</v>
      </c>
      <c r="X1332" t="s">
        <v>190</v>
      </c>
      <c r="Y1332" s="2">
        <v>613773</v>
      </c>
      <c r="Z1332" s="27">
        <v>1.6E-2</v>
      </c>
      <c r="AA1332" s="14">
        <v>1726.67</v>
      </c>
      <c r="AB1332" s="2">
        <v>717313</v>
      </c>
      <c r="AC1332" s="27">
        <v>1.7999999999999999E-2</v>
      </c>
      <c r="AD1332" s="14">
        <v>2229.09</v>
      </c>
    </row>
    <row r="1333" spans="1:30" x14ac:dyDescent="0.3">
      <c r="A1333" t="s">
        <v>2054</v>
      </c>
      <c r="B1333" t="s">
        <v>190</v>
      </c>
      <c r="C1333" t="s">
        <v>190</v>
      </c>
      <c r="D1333" t="s">
        <v>190</v>
      </c>
      <c r="E1333" s="2">
        <v>5583</v>
      </c>
      <c r="F1333" s="27">
        <v>0.48965093843185409</v>
      </c>
      <c r="G1333" s="14">
        <v>187.87878787878699</v>
      </c>
      <c r="H1333" s="2">
        <v>5981</v>
      </c>
      <c r="I1333" s="27">
        <v>0.49133327856732112</v>
      </c>
      <c r="J1333" s="14">
        <v>253.33332799999999</v>
      </c>
      <c r="L1333" t="s">
        <v>190</v>
      </c>
      <c r="M1333" t="s">
        <v>190</v>
      </c>
      <c r="N1333" t="s">
        <v>190</v>
      </c>
      <c r="O1333" s="2">
        <v>477309</v>
      </c>
      <c r="P1333" s="27">
        <v>0.505</v>
      </c>
      <c r="Q1333" s="14">
        <v>198.79</v>
      </c>
      <c r="R1333" s="2">
        <v>493589</v>
      </c>
      <c r="S1333" s="27">
        <v>0.504</v>
      </c>
      <c r="T1333" s="14">
        <v>191.52</v>
      </c>
      <c r="V1333" t="s">
        <v>190</v>
      </c>
      <c r="W1333" t="s">
        <v>190</v>
      </c>
      <c r="X1333" t="s">
        <v>190</v>
      </c>
      <c r="Y1333" s="2">
        <v>19223580</v>
      </c>
      <c r="Z1333" s="27">
        <v>0.50700000000000001</v>
      </c>
      <c r="AA1333" s="14">
        <v>1242.42</v>
      </c>
      <c r="AB1333" s="2">
        <v>19673725</v>
      </c>
      <c r="AC1333" s="27">
        <v>0.50700000000000001</v>
      </c>
      <c r="AD1333" s="14">
        <v>1580</v>
      </c>
    </row>
    <row r="1334" spans="1:30" x14ac:dyDescent="0.3">
      <c r="A1334" t="s">
        <v>200</v>
      </c>
      <c r="B1334" t="s">
        <v>190</v>
      </c>
      <c r="C1334" t="s">
        <v>190</v>
      </c>
      <c r="D1334" t="s">
        <v>190</v>
      </c>
      <c r="E1334" s="2">
        <v>741</v>
      </c>
      <c r="F1334" s="27">
        <v>6.4988598491492716E-2</v>
      </c>
      <c r="G1334" s="14">
        <v>106.666666666666</v>
      </c>
      <c r="H1334" s="2">
        <v>671</v>
      </c>
      <c r="I1334" s="27">
        <v>5.5121991292204055E-2</v>
      </c>
      <c r="J1334" s="14">
        <v>128.484848</v>
      </c>
      <c r="L1334" t="s">
        <v>190</v>
      </c>
      <c r="M1334" t="s">
        <v>190</v>
      </c>
      <c r="N1334" t="s">
        <v>190</v>
      </c>
      <c r="O1334" s="2">
        <v>39027</v>
      </c>
      <c r="P1334" s="27">
        <v>4.1000000000000002E-2</v>
      </c>
      <c r="Q1334" s="14">
        <v>28.48</v>
      </c>
      <c r="R1334" s="2">
        <v>37372</v>
      </c>
      <c r="S1334" s="27">
        <v>3.7999999999999999E-2</v>
      </c>
      <c r="T1334" s="14">
        <v>38.79</v>
      </c>
      <c r="V1334" t="s">
        <v>190</v>
      </c>
      <c r="W1334" t="s">
        <v>190</v>
      </c>
      <c r="X1334" t="s">
        <v>190</v>
      </c>
      <c r="Y1334" s="2">
        <v>1227959</v>
      </c>
      <c r="Z1334" s="27">
        <v>3.2000000000000001E-2</v>
      </c>
      <c r="AA1334" s="14">
        <v>301.82</v>
      </c>
      <c r="AB1334" s="2">
        <v>1175933</v>
      </c>
      <c r="AC1334" s="27">
        <v>0.03</v>
      </c>
      <c r="AD1334" s="14">
        <v>451.52</v>
      </c>
    </row>
    <row r="1335" spans="1:30" x14ac:dyDescent="0.3">
      <c r="A1335" t="s">
        <v>2047</v>
      </c>
      <c r="B1335" t="s">
        <v>190</v>
      </c>
      <c r="C1335" t="s">
        <v>190</v>
      </c>
      <c r="D1335" t="s">
        <v>190</v>
      </c>
      <c r="E1335" s="2">
        <v>0</v>
      </c>
      <c r="F1335" s="27">
        <v>0</v>
      </c>
      <c r="G1335" s="14">
        <v>11.5151515151515</v>
      </c>
      <c r="H1335" s="2">
        <v>29</v>
      </c>
      <c r="I1335" s="27">
        <v>2.3823215312577016E-3</v>
      </c>
      <c r="J1335" s="14">
        <v>30.30303</v>
      </c>
      <c r="L1335" t="s">
        <v>190</v>
      </c>
      <c r="M1335" t="s">
        <v>190</v>
      </c>
      <c r="N1335" t="s">
        <v>190</v>
      </c>
      <c r="O1335" s="2">
        <v>171</v>
      </c>
      <c r="P1335" s="27">
        <v>0</v>
      </c>
      <c r="Q1335" s="14">
        <v>58.18</v>
      </c>
      <c r="R1335" s="2">
        <v>129</v>
      </c>
      <c r="S1335" s="27">
        <v>0</v>
      </c>
      <c r="T1335" s="14">
        <v>60.61</v>
      </c>
      <c r="V1335" t="s">
        <v>190</v>
      </c>
      <c r="W1335" t="s">
        <v>190</v>
      </c>
      <c r="X1335" t="s">
        <v>190</v>
      </c>
      <c r="Y1335" s="2">
        <v>5529</v>
      </c>
      <c r="Z1335" s="27">
        <v>0</v>
      </c>
      <c r="AA1335" s="14">
        <v>371.52</v>
      </c>
      <c r="AB1335" s="2">
        <v>5026</v>
      </c>
      <c r="AC1335" s="27">
        <v>0</v>
      </c>
      <c r="AD1335" s="14">
        <v>361.82</v>
      </c>
    </row>
    <row r="1336" spans="1:30" x14ac:dyDescent="0.3">
      <c r="A1336" t="s">
        <v>2048</v>
      </c>
      <c r="B1336" t="s">
        <v>190</v>
      </c>
      <c r="C1336" t="s">
        <v>190</v>
      </c>
      <c r="D1336" t="s">
        <v>190</v>
      </c>
      <c r="E1336" s="2">
        <v>741</v>
      </c>
      <c r="F1336" s="27">
        <v>6.4988598491492716E-2</v>
      </c>
      <c r="G1336" s="14">
        <v>106.666666666666</v>
      </c>
      <c r="H1336" s="2">
        <v>642</v>
      </c>
      <c r="I1336" s="27">
        <v>5.2739669760946357E-2</v>
      </c>
      <c r="J1336" s="14">
        <v>117.57576</v>
      </c>
      <c r="L1336" t="s">
        <v>190</v>
      </c>
      <c r="M1336" t="s">
        <v>190</v>
      </c>
      <c r="N1336" t="s">
        <v>190</v>
      </c>
      <c r="O1336" s="2">
        <v>38856</v>
      </c>
      <c r="P1336" s="27">
        <v>4.1000000000000002E-2</v>
      </c>
      <c r="Q1336" s="14">
        <v>66.67</v>
      </c>
      <c r="R1336" s="2">
        <v>37243</v>
      </c>
      <c r="S1336" s="27">
        <v>3.7999999999999999E-2</v>
      </c>
      <c r="T1336" s="14">
        <v>72.12</v>
      </c>
      <c r="V1336" t="s">
        <v>190</v>
      </c>
      <c r="W1336" t="s">
        <v>190</v>
      </c>
      <c r="X1336" t="s">
        <v>190</v>
      </c>
      <c r="Y1336" s="2">
        <v>1222430</v>
      </c>
      <c r="Z1336" s="27">
        <v>3.2000000000000001E-2</v>
      </c>
      <c r="AA1336" s="14">
        <v>444.24</v>
      </c>
      <c r="AB1336" s="2">
        <v>1170907</v>
      </c>
      <c r="AC1336" s="27">
        <v>0.03</v>
      </c>
      <c r="AD1336" s="14">
        <v>651.52</v>
      </c>
    </row>
    <row r="1337" spans="1:30" x14ac:dyDescent="0.3">
      <c r="A1337" t="s">
        <v>2049</v>
      </c>
      <c r="B1337" t="s">
        <v>190</v>
      </c>
      <c r="C1337" t="s">
        <v>190</v>
      </c>
      <c r="D1337" t="s">
        <v>190</v>
      </c>
      <c r="E1337" s="2">
        <v>1249</v>
      </c>
      <c r="F1337" s="27">
        <v>0.10954218558147694</v>
      </c>
      <c r="G1337" s="14">
        <v>166.06060606060601</v>
      </c>
      <c r="H1337" s="2">
        <v>1602</v>
      </c>
      <c r="I1337" s="27">
        <v>0.13160272734740819</v>
      </c>
      <c r="J1337" s="14">
        <v>159.393936</v>
      </c>
      <c r="L1337" t="s">
        <v>190</v>
      </c>
      <c r="M1337" t="s">
        <v>190</v>
      </c>
      <c r="N1337" t="s">
        <v>190</v>
      </c>
      <c r="O1337" s="2">
        <v>96999</v>
      </c>
      <c r="P1337" s="27">
        <v>0.10299999999999999</v>
      </c>
      <c r="Q1337" s="14">
        <v>35.15</v>
      </c>
      <c r="R1337" s="2">
        <v>100308</v>
      </c>
      <c r="S1337" s="27">
        <v>0.10299999999999999</v>
      </c>
      <c r="T1337" s="14">
        <v>53.94</v>
      </c>
      <c r="V1337" t="s">
        <v>190</v>
      </c>
      <c r="W1337" t="s">
        <v>190</v>
      </c>
      <c r="X1337" t="s">
        <v>190</v>
      </c>
      <c r="Y1337" s="2">
        <v>3255518</v>
      </c>
      <c r="Z1337" s="27">
        <v>8.5999999999999993E-2</v>
      </c>
      <c r="AA1337" s="14">
        <v>412.73</v>
      </c>
      <c r="AB1337" s="2">
        <v>3199308</v>
      </c>
      <c r="AC1337" s="27">
        <v>8.2000000000000003E-2</v>
      </c>
      <c r="AD1337" s="14">
        <v>523.03</v>
      </c>
    </row>
    <row r="1338" spans="1:30" x14ac:dyDescent="0.3">
      <c r="A1338" t="s">
        <v>2047</v>
      </c>
      <c r="B1338" t="s">
        <v>190</v>
      </c>
      <c r="C1338" t="s">
        <v>190</v>
      </c>
      <c r="D1338" t="s">
        <v>190</v>
      </c>
      <c r="E1338" s="2">
        <v>0</v>
      </c>
      <c r="F1338" s="27">
        <v>0</v>
      </c>
      <c r="G1338" s="14">
        <v>11.5151515151515</v>
      </c>
      <c r="H1338" s="2">
        <v>0</v>
      </c>
      <c r="I1338" s="27">
        <v>0</v>
      </c>
      <c r="J1338" s="14">
        <v>12.727273</v>
      </c>
      <c r="L1338" t="s">
        <v>190</v>
      </c>
      <c r="M1338" t="s">
        <v>190</v>
      </c>
      <c r="N1338" t="s">
        <v>190</v>
      </c>
      <c r="O1338" s="2">
        <v>474</v>
      </c>
      <c r="P1338" s="27">
        <v>1E-3</v>
      </c>
      <c r="Q1338" s="14">
        <v>103.03</v>
      </c>
      <c r="R1338" s="2">
        <v>526</v>
      </c>
      <c r="S1338" s="27">
        <v>1E-3</v>
      </c>
      <c r="T1338" s="14">
        <v>89.7</v>
      </c>
      <c r="V1338" t="s">
        <v>190</v>
      </c>
      <c r="W1338" t="s">
        <v>190</v>
      </c>
      <c r="X1338" t="s">
        <v>190</v>
      </c>
      <c r="Y1338" s="2">
        <v>15458</v>
      </c>
      <c r="Z1338" s="27">
        <v>0</v>
      </c>
      <c r="AA1338" s="14">
        <v>547.88</v>
      </c>
      <c r="AB1338" s="2">
        <v>15257</v>
      </c>
      <c r="AC1338" s="27">
        <v>0</v>
      </c>
      <c r="AD1338" s="14">
        <v>582.41999999999996</v>
      </c>
    </row>
    <row r="1339" spans="1:30" x14ac:dyDescent="0.3">
      <c r="A1339" t="s">
        <v>2048</v>
      </c>
      <c r="B1339" t="s">
        <v>190</v>
      </c>
      <c r="C1339" t="s">
        <v>190</v>
      </c>
      <c r="D1339" t="s">
        <v>190</v>
      </c>
      <c r="E1339" s="2">
        <v>1249</v>
      </c>
      <c r="F1339" s="27">
        <v>0.10954218558147694</v>
      </c>
      <c r="G1339" s="14">
        <v>166.06060606060601</v>
      </c>
      <c r="H1339" s="2">
        <v>1602</v>
      </c>
      <c r="I1339" s="27">
        <v>0.13160272734740819</v>
      </c>
      <c r="J1339" s="14">
        <v>159.393936</v>
      </c>
      <c r="L1339" t="s">
        <v>190</v>
      </c>
      <c r="M1339" t="s">
        <v>190</v>
      </c>
      <c r="N1339" t="s">
        <v>190</v>
      </c>
      <c r="O1339" s="2">
        <v>96525</v>
      </c>
      <c r="P1339" s="27">
        <v>0.10199999999999999</v>
      </c>
      <c r="Q1339" s="14">
        <v>107.27</v>
      </c>
      <c r="R1339" s="2">
        <v>99782</v>
      </c>
      <c r="S1339" s="27">
        <v>0.10199999999999999</v>
      </c>
      <c r="T1339" s="14">
        <v>110.91</v>
      </c>
      <c r="V1339" t="s">
        <v>190</v>
      </c>
      <c r="W1339" t="s">
        <v>190</v>
      </c>
      <c r="X1339" t="s">
        <v>190</v>
      </c>
      <c r="Y1339" s="2">
        <v>3240060</v>
      </c>
      <c r="Z1339" s="27">
        <v>8.5000000000000006E-2</v>
      </c>
      <c r="AA1339" s="14">
        <v>682.42</v>
      </c>
      <c r="AB1339" s="2">
        <v>3184051</v>
      </c>
      <c r="AC1339" s="27">
        <v>8.2000000000000003E-2</v>
      </c>
      <c r="AD1339" s="14">
        <v>836.36</v>
      </c>
    </row>
    <row r="1340" spans="1:30" x14ac:dyDescent="0.3">
      <c r="A1340" t="s">
        <v>2050</v>
      </c>
      <c r="B1340" t="s">
        <v>190</v>
      </c>
      <c r="C1340" t="s">
        <v>190</v>
      </c>
      <c r="D1340" t="s">
        <v>190</v>
      </c>
      <c r="E1340" s="2">
        <v>1529</v>
      </c>
      <c r="F1340" s="27">
        <v>0.13409928082792494</v>
      </c>
      <c r="G1340" s="14">
        <v>136.363636363636</v>
      </c>
      <c r="H1340" s="2">
        <v>1499</v>
      </c>
      <c r="I1340" s="27">
        <v>0.12314137846052739</v>
      </c>
      <c r="J1340" s="14">
        <v>180.606064</v>
      </c>
      <c r="L1340" t="s">
        <v>190</v>
      </c>
      <c r="M1340" t="s">
        <v>190</v>
      </c>
      <c r="N1340" t="s">
        <v>190</v>
      </c>
      <c r="O1340" s="2">
        <v>120747</v>
      </c>
      <c r="P1340" s="27">
        <v>0.128</v>
      </c>
      <c r="Q1340" s="14">
        <v>55.15</v>
      </c>
      <c r="R1340" s="2">
        <v>121711</v>
      </c>
      <c r="S1340" s="27">
        <v>0.124</v>
      </c>
      <c r="T1340" s="14">
        <v>62.42</v>
      </c>
      <c r="V1340" t="s">
        <v>190</v>
      </c>
      <c r="W1340" t="s">
        <v>190</v>
      </c>
      <c r="X1340" t="s">
        <v>190</v>
      </c>
      <c r="Y1340" s="2">
        <v>4637444</v>
      </c>
      <c r="Z1340" s="27">
        <v>0.122</v>
      </c>
      <c r="AA1340" s="14">
        <v>757.58</v>
      </c>
      <c r="AB1340" s="2">
        <v>4690779</v>
      </c>
      <c r="AC1340" s="27">
        <v>0.121</v>
      </c>
      <c r="AD1340" s="14">
        <v>973.33</v>
      </c>
    </row>
    <row r="1341" spans="1:30" x14ac:dyDescent="0.3">
      <c r="A1341" t="s">
        <v>2047</v>
      </c>
      <c r="B1341" t="s">
        <v>190</v>
      </c>
      <c r="C1341" t="s">
        <v>190</v>
      </c>
      <c r="D1341" t="s">
        <v>190</v>
      </c>
      <c r="E1341" s="2">
        <v>14</v>
      </c>
      <c r="F1341" s="27">
        <v>1.2278547623223997E-3</v>
      </c>
      <c r="G1341" s="14">
        <v>9.6969696969696901</v>
      </c>
      <c r="H1341" s="2">
        <v>0</v>
      </c>
      <c r="I1341" s="27">
        <v>0</v>
      </c>
      <c r="J1341" s="14">
        <v>12.727273</v>
      </c>
      <c r="L1341" t="s">
        <v>190</v>
      </c>
      <c r="M1341" t="s">
        <v>190</v>
      </c>
      <c r="N1341" t="s">
        <v>190</v>
      </c>
      <c r="O1341" s="2">
        <v>1077</v>
      </c>
      <c r="P1341" s="27">
        <v>1E-3</v>
      </c>
      <c r="Q1341" s="14">
        <v>132.12</v>
      </c>
      <c r="R1341" s="2">
        <v>1250</v>
      </c>
      <c r="S1341" s="27">
        <v>1E-3</v>
      </c>
      <c r="T1341" s="14">
        <v>240.61</v>
      </c>
      <c r="V1341" t="s">
        <v>190</v>
      </c>
      <c r="W1341" t="s">
        <v>190</v>
      </c>
      <c r="X1341" t="s">
        <v>190</v>
      </c>
      <c r="Y1341" s="2">
        <v>26628</v>
      </c>
      <c r="Z1341" s="27">
        <v>1E-3</v>
      </c>
      <c r="AA1341" s="14">
        <v>758.79</v>
      </c>
      <c r="AB1341" s="2">
        <v>27980</v>
      </c>
      <c r="AC1341" s="27">
        <v>1E-3</v>
      </c>
      <c r="AD1341" s="14">
        <v>860.61</v>
      </c>
    </row>
    <row r="1342" spans="1:30" x14ac:dyDescent="0.3">
      <c r="A1342" t="s">
        <v>2048</v>
      </c>
      <c r="B1342" t="s">
        <v>190</v>
      </c>
      <c r="C1342" t="s">
        <v>190</v>
      </c>
      <c r="D1342" t="s">
        <v>190</v>
      </c>
      <c r="E1342" s="2">
        <v>1515</v>
      </c>
      <c r="F1342" s="27">
        <v>0.13287142606560254</v>
      </c>
      <c r="G1342" s="14">
        <v>136.969696969696</v>
      </c>
      <c r="H1342" s="2">
        <v>1499</v>
      </c>
      <c r="I1342" s="27">
        <v>0.12314137846052739</v>
      </c>
      <c r="J1342" s="14">
        <v>180.606064</v>
      </c>
      <c r="L1342" t="s">
        <v>190</v>
      </c>
      <c r="M1342" t="s">
        <v>190</v>
      </c>
      <c r="N1342" t="s">
        <v>190</v>
      </c>
      <c r="O1342" s="2">
        <v>119670</v>
      </c>
      <c r="P1342" s="27">
        <v>0.127</v>
      </c>
      <c r="Q1342" s="14">
        <v>138.18</v>
      </c>
      <c r="R1342" s="2">
        <v>120461</v>
      </c>
      <c r="S1342" s="27">
        <v>0.123</v>
      </c>
      <c r="T1342" s="14">
        <v>255.15</v>
      </c>
      <c r="V1342" t="s">
        <v>190</v>
      </c>
      <c r="W1342" t="s">
        <v>190</v>
      </c>
      <c r="X1342" t="s">
        <v>190</v>
      </c>
      <c r="Y1342" s="2">
        <v>4610816</v>
      </c>
      <c r="Z1342" s="27">
        <v>0.122</v>
      </c>
      <c r="AA1342" s="14">
        <v>1058.79</v>
      </c>
      <c r="AB1342" s="2">
        <v>4662799</v>
      </c>
      <c r="AC1342" s="27">
        <v>0.12</v>
      </c>
      <c r="AD1342" s="14">
        <v>1215.1500000000001</v>
      </c>
    </row>
    <row r="1343" spans="1:30" x14ac:dyDescent="0.3">
      <c r="A1343" t="s">
        <v>2051</v>
      </c>
      <c r="B1343" t="s">
        <v>190</v>
      </c>
      <c r="C1343" t="s">
        <v>190</v>
      </c>
      <c r="D1343" t="s">
        <v>190</v>
      </c>
      <c r="E1343" s="2">
        <v>1619</v>
      </c>
      <c r="F1343" s="27">
        <v>0.14199263287142608</v>
      </c>
      <c r="G1343" s="14">
        <v>117.575757575757</v>
      </c>
      <c r="H1343" s="2">
        <v>1801</v>
      </c>
      <c r="I1343" s="27">
        <v>0.1479503819929352</v>
      </c>
      <c r="J1343" s="14">
        <v>130.909088</v>
      </c>
      <c r="L1343" t="s">
        <v>190</v>
      </c>
      <c r="M1343" t="s">
        <v>190</v>
      </c>
      <c r="N1343" t="s">
        <v>190</v>
      </c>
      <c r="O1343" s="2">
        <v>164018</v>
      </c>
      <c r="P1343" s="27">
        <v>0.17299999999999999</v>
      </c>
      <c r="Q1343" s="14">
        <v>62.42</v>
      </c>
      <c r="R1343" s="2">
        <v>168894</v>
      </c>
      <c r="S1343" s="27">
        <v>0.17299999999999999</v>
      </c>
      <c r="T1343" s="14">
        <v>72.73</v>
      </c>
      <c r="V1343" t="s">
        <v>190</v>
      </c>
      <c r="W1343" t="s">
        <v>190</v>
      </c>
      <c r="X1343" t="s">
        <v>190</v>
      </c>
      <c r="Y1343" s="2">
        <v>7477809</v>
      </c>
      <c r="Z1343" s="27">
        <v>0.19700000000000001</v>
      </c>
      <c r="AA1343" s="14">
        <v>717.58</v>
      </c>
      <c r="AB1343" s="2">
        <v>7530762</v>
      </c>
      <c r="AC1343" s="27">
        <v>0.19400000000000001</v>
      </c>
      <c r="AD1343" s="14">
        <v>807.88</v>
      </c>
    </row>
    <row r="1344" spans="1:30" x14ac:dyDescent="0.3">
      <c r="A1344" t="s">
        <v>2047</v>
      </c>
      <c r="B1344" t="s">
        <v>190</v>
      </c>
      <c r="C1344" t="s">
        <v>190</v>
      </c>
      <c r="D1344" t="s">
        <v>190</v>
      </c>
      <c r="E1344" s="2">
        <v>25</v>
      </c>
      <c r="F1344" s="27">
        <v>2.1925977898614277E-3</v>
      </c>
      <c r="G1344" s="14">
        <v>19.393939393939299</v>
      </c>
      <c r="H1344" s="2">
        <v>21</v>
      </c>
      <c r="I1344" s="27">
        <v>1.7251293847038527E-3</v>
      </c>
      <c r="J1344" s="14">
        <v>14.545455</v>
      </c>
      <c r="L1344" t="s">
        <v>190</v>
      </c>
      <c r="M1344" t="s">
        <v>190</v>
      </c>
      <c r="N1344" t="s">
        <v>190</v>
      </c>
      <c r="O1344" s="2">
        <v>4353</v>
      </c>
      <c r="P1344" s="27">
        <v>5.0000000000000001E-3</v>
      </c>
      <c r="Q1344" s="14">
        <v>306.06</v>
      </c>
      <c r="R1344" s="2">
        <v>4020</v>
      </c>
      <c r="S1344" s="27">
        <v>4.0000000000000001E-3</v>
      </c>
      <c r="T1344" s="14">
        <v>266.06</v>
      </c>
      <c r="V1344" t="s">
        <v>190</v>
      </c>
      <c r="W1344" t="s">
        <v>190</v>
      </c>
      <c r="X1344" t="s">
        <v>190</v>
      </c>
      <c r="Y1344" s="2">
        <v>121203</v>
      </c>
      <c r="Z1344" s="27">
        <v>3.0000000000000001E-3</v>
      </c>
      <c r="AA1344" s="14">
        <v>1552.73</v>
      </c>
      <c r="AB1344" s="2">
        <v>117007</v>
      </c>
      <c r="AC1344" s="27">
        <v>3.0000000000000001E-3</v>
      </c>
      <c r="AD1344" s="14">
        <v>1533.94</v>
      </c>
    </row>
    <row r="1345" spans="1:31" x14ac:dyDescent="0.3">
      <c r="A1345" t="s">
        <v>2048</v>
      </c>
      <c r="B1345" t="s">
        <v>190</v>
      </c>
      <c r="C1345" t="s">
        <v>190</v>
      </c>
      <c r="D1345" t="s">
        <v>190</v>
      </c>
      <c r="E1345" s="2">
        <v>1594</v>
      </c>
      <c r="F1345" s="27">
        <v>0.13980003508156463</v>
      </c>
      <c r="G1345" s="14">
        <v>117.575757575757</v>
      </c>
      <c r="H1345" s="2">
        <v>1780</v>
      </c>
      <c r="I1345" s="27">
        <v>0.14622525260823133</v>
      </c>
      <c r="J1345" s="14">
        <v>130.30302399999999</v>
      </c>
      <c r="L1345" t="s">
        <v>190</v>
      </c>
      <c r="M1345" t="s">
        <v>190</v>
      </c>
      <c r="N1345" t="s">
        <v>190</v>
      </c>
      <c r="O1345" s="2">
        <v>159665</v>
      </c>
      <c r="P1345" s="27">
        <v>0.16900000000000001</v>
      </c>
      <c r="Q1345" s="14">
        <v>316.97000000000003</v>
      </c>
      <c r="R1345" s="2">
        <v>164874</v>
      </c>
      <c r="S1345" s="27">
        <v>0.16800000000000001</v>
      </c>
      <c r="T1345" s="14">
        <v>271.52</v>
      </c>
      <c r="V1345" t="s">
        <v>190</v>
      </c>
      <c r="W1345" t="s">
        <v>190</v>
      </c>
      <c r="X1345" t="s">
        <v>190</v>
      </c>
      <c r="Y1345" s="2">
        <v>7356606</v>
      </c>
      <c r="Z1345" s="27">
        <v>0.19400000000000001</v>
      </c>
      <c r="AA1345" s="14">
        <v>1660</v>
      </c>
      <c r="AB1345" s="2">
        <v>7413755</v>
      </c>
      <c r="AC1345" s="27">
        <v>0.191</v>
      </c>
      <c r="AD1345" s="14">
        <v>1733.94</v>
      </c>
    </row>
    <row r="1346" spans="1:31" x14ac:dyDescent="0.3">
      <c r="A1346" t="s">
        <v>2052</v>
      </c>
      <c r="B1346" t="s">
        <v>190</v>
      </c>
      <c r="C1346" t="s">
        <v>190</v>
      </c>
      <c r="D1346" t="s">
        <v>190</v>
      </c>
      <c r="E1346" s="2">
        <v>233</v>
      </c>
      <c r="F1346" s="27">
        <v>2.0435011401508506E-2</v>
      </c>
      <c r="G1346" s="14">
        <v>64.848484848484802</v>
      </c>
      <c r="H1346" s="2">
        <v>221</v>
      </c>
      <c r="I1346" s="27">
        <v>1.8154933048550068E-2</v>
      </c>
      <c r="J1346" s="14">
        <v>65.454544100000007</v>
      </c>
      <c r="L1346" t="s">
        <v>190</v>
      </c>
      <c r="M1346" t="s">
        <v>190</v>
      </c>
      <c r="N1346" t="s">
        <v>190</v>
      </c>
      <c r="O1346" s="2">
        <v>30622</v>
      </c>
      <c r="P1346" s="27">
        <v>3.2000000000000001E-2</v>
      </c>
      <c r="Q1346" s="14">
        <v>45.45</v>
      </c>
      <c r="R1346" s="2">
        <v>37100</v>
      </c>
      <c r="S1346" s="27">
        <v>3.7999999999999999E-2</v>
      </c>
      <c r="T1346" s="14">
        <v>81.819999999999993</v>
      </c>
      <c r="V1346" t="s">
        <v>190</v>
      </c>
      <c r="W1346" t="s">
        <v>190</v>
      </c>
      <c r="X1346" t="s">
        <v>190</v>
      </c>
      <c r="Y1346" s="2">
        <v>1427224</v>
      </c>
      <c r="Z1346" s="27">
        <v>3.7999999999999999E-2</v>
      </c>
      <c r="AA1346" s="14">
        <v>443.64</v>
      </c>
      <c r="AB1346" s="2">
        <v>1735473</v>
      </c>
      <c r="AC1346" s="27">
        <v>4.4999999999999998E-2</v>
      </c>
      <c r="AD1346" s="14">
        <v>575.76</v>
      </c>
    </row>
    <row r="1347" spans="1:31" x14ac:dyDescent="0.3">
      <c r="A1347" t="s">
        <v>2047</v>
      </c>
      <c r="B1347" t="s">
        <v>190</v>
      </c>
      <c r="C1347" t="s">
        <v>190</v>
      </c>
      <c r="D1347" t="s">
        <v>190</v>
      </c>
      <c r="E1347" s="2">
        <v>25</v>
      </c>
      <c r="F1347" s="27">
        <v>2.1925977898614277E-3</v>
      </c>
      <c r="G1347" s="14">
        <v>21.2121212121212</v>
      </c>
      <c r="H1347" s="2">
        <v>6</v>
      </c>
      <c r="I1347" s="27">
        <v>4.9289410991538649E-4</v>
      </c>
      <c r="J1347" s="14">
        <v>6.0606059999999999</v>
      </c>
      <c r="L1347" t="s">
        <v>190</v>
      </c>
      <c r="M1347" t="s">
        <v>190</v>
      </c>
      <c r="N1347" t="s">
        <v>190</v>
      </c>
      <c r="O1347" s="2">
        <v>2628</v>
      </c>
      <c r="P1347" s="27">
        <v>3.0000000000000001E-3</v>
      </c>
      <c r="Q1347" s="14">
        <v>209.09</v>
      </c>
      <c r="R1347" s="2">
        <v>2781</v>
      </c>
      <c r="S1347" s="27">
        <v>3.0000000000000001E-3</v>
      </c>
      <c r="T1347" s="14">
        <v>251.52</v>
      </c>
      <c r="V1347" t="s">
        <v>190</v>
      </c>
      <c r="W1347" t="s">
        <v>190</v>
      </c>
      <c r="X1347" t="s">
        <v>190</v>
      </c>
      <c r="Y1347" s="2">
        <v>77473</v>
      </c>
      <c r="Z1347" s="27">
        <v>2E-3</v>
      </c>
      <c r="AA1347" s="14">
        <v>1173.33</v>
      </c>
      <c r="AB1347" s="2">
        <v>86113</v>
      </c>
      <c r="AC1347" s="27">
        <v>2E-3</v>
      </c>
      <c r="AD1347" s="14">
        <v>1306.06</v>
      </c>
    </row>
    <row r="1348" spans="1:31" x14ac:dyDescent="0.3">
      <c r="A1348" t="s">
        <v>2048</v>
      </c>
      <c r="B1348" t="s">
        <v>190</v>
      </c>
      <c r="C1348" t="s">
        <v>190</v>
      </c>
      <c r="D1348" t="s">
        <v>190</v>
      </c>
      <c r="E1348" s="2">
        <v>208</v>
      </c>
      <c r="F1348" s="27">
        <v>1.8242413611647079E-2</v>
      </c>
      <c r="G1348" s="14">
        <v>61.212121212121197</v>
      </c>
      <c r="H1348" s="2">
        <v>215</v>
      </c>
      <c r="I1348" s="27">
        <v>1.7662038938634682E-2</v>
      </c>
      <c r="J1348" s="14">
        <v>64.848489999999998</v>
      </c>
      <c r="L1348" t="s">
        <v>190</v>
      </c>
      <c r="M1348" t="s">
        <v>190</v>
      </c>
      <c r="N1348" t="s">
        <v>190</v>
      </c>
      <c r="O1348" s="2">
        <v>27994</v>
      </c>
      <c r="P1348" s="27">
        <v>0.03</v>
      </c>
      <c r="Q1348" s="14">
        <v>203.64</v>
      </c>
      <c r="R1348" s="2">
        <v>34319</v>
      </c>
      <c r="S1348" s="27">
        <v>3.5000000000000003E-2</v>
      </c>
      <c r="T1348" s="14">
        <v>260</v>
      </c>
      <c r="V1348" t="s">
        <v>190</v>
      </c>
      <c r="W1348" t="s">
        <v>190</v>
      </c>
      <c r="X1348" t="s">
        <v>190</v>
      </c>
      <c r="Y1348" s="2">
        <v>1349751</v>
      </c>
      <c r="Z1348" s="27">
        <v>3.5999999999999997E-2</v>
      </c>
      <c r="AA1348" s="14">
        <v>1213.94</v>
      </c>
      <c r="AB1348" s="2">
        <v>1649360</v>
      </c>
      <c r="AC1348" s="27">
        <v>4.2000000000000003E-2</v>
      </c>
      <c r="AD1348" s="14">
        <v>1507.27</v>
      </c>
    </row>
    <row r="1349" spans="1:31" x14ac:dyDescent="0.3">
      <c r="A1349" t="s">
        <v>2053</v>
      </c>
      <c r="B1349" t="s">
        <v>190</v>
      </c>
      <c r="C1349" t="s">
        <v>190</v>
      </c>
      <c r="D1349" t="s">
        <v>190</v>
      </c>
      <c r="E1349" s="2">
        <v>212</v>
      </c>
      <c r="F1349" s="27">
        <v>1.8593229258024906E-2</v>
      </c>
      <c r="G1349" s="14">
        <v>62.424242424242401</v>
      </c>
      <c r="H1349" s="2">
        <v>187</v>
      </c>
      <c r="I1349" s="27">
        <v>1.5361866425696213E-2</v>
      </c>
      <c r="J1349" s="14">
        <v>57.5757561</v>
      </c>
      <c r="L1349" t="s">
        <v>190</v>
      </c>
      <c r="M1349" t="s">
        <v>190</v>
      </c>
      <c r="N1349" t="s">
        <v>190</v>
      </c>
      <c r="O1349" s="2">
        <v>25896</v>
      </c>
      <c r="P1349" s="27">
        <v>2.7E-2</v>
      </c>
      <c r="Q1349" s="14">
        <v>155.76</v>
      </c>
      <c r="R1349" s="2">
        <v>28204</v>
      </c>
      <c r="S1349" s="27">
        <v>2.9000000000000001E-2</v>
      </c>
      <c r="T1349" s="14">
        <v>121.82</v>
      </c>
      <c r="V1349" t="s">
        <v>190</v>
      </c>
      <c r="W1349" t="s">
        <v>190</v>
      </c>
      <c r="X1349" t="s">
        <v>190</v>
      </c>
      <c r="Y1349" s="2">
        <v>1197626</v>
      </c>
      <c r="Z1349" s="27">
        <v>3.2000000000000001E-2</v>
      </c>
      <c r="AA1349" s="14">
        <v>640.61</v>
      </c>
      <c r="AB1349" s="2">
        <v>1341470</v>
      </c>
      <c r="AC1349" s="27">
        <v>3.5000000000000003E-2</v>
      </c>
      <c r="AD1349" s="14">
        <v>718.79</v>
      </c>
    </row>
    <row r="1350" spans="1:31" x14ac:dyDescent="0.3">
      <c r="A1350" t="s">
        <v>2047</v>
      </c>
      <c r="B1350" t="s">
        <v>190</v>
      </c>
      <c r="C1350" t="s">
        <v>190</v>
      </c>
      <c r="D1350" t="s">
        <v>190</v>
      </c>
      <c r="E1350" s="2">
        <v>35</v>
      </c>
      <c r="F1350" s="27">
        <v>3.0696369058059989E-3</v>
      </c>
      <c r="G1350" s="14">
        <v>16.969696969696901</v>
      </c>
      <c r="H1350" s="2">
        <v>0</v>
      </c>
      <c r="I1350" s="27">
        <v>0</v>
      </c>
      <c r="J1350" s="14">
        <v>12.727273</v>
      </c>
      <c r="L1350" t="s">
        <v>190</v>
      </c>
      <c r="M1350" t="s">
        <v>190</v>
      </c>
      <c r="N1350" t="s">
        <v>190</v>
      </c>
      <c r="O1350" s="2">
        <v>5578</v>
      </c>
      <c r="P1350" s="27">
        <v>6.0000000000000001E-3</v>
      </c>
      <c r="Q1350" s="14">
        <v>258.18</v>
      </c>
      <c r="R1350" s="2">
        <v>6592</v>
      </c>
      <c r="S1350" s="27">
        <v>7.0000000000000001E-3</v>
      </c>
      <c r="T1350" s="14">
        <v>310.91000000000003</v>
      </c>
      <c r="V1350" t="s">
        <v>190</v>
      </c>
      <c r="W1350" t="s">
        <v>190</v>
      </c>
      <c r="X1350" t="s">
        <v>190</v>
      </c>
      <c r="Y1350" s="2">
        <v>239489</v>
      </c>
      <c r="Z1350" s="27">
        <v>6.0000000000000001E-3</v>
      </c>
      <c r="AA1350" s="14">
        <v>1729.09</v>
      </c>
      <c r="AB1350" s="2">
        <v>256162</v>
      </c>
      <c r="AC1350" s="27">
        <v>7.0000000000000001E-3</v>
      </c>
      <c r="AD1350" s="14">
        <v>2359.39</v>
      </c>
    </row>
    <row r="1351" spans="1:31" x14ac:dyDescent="0.3">
      <c r="A1351" t="s">
        <v>2048</v>
      </c>
      <c r="B1351" t="s">
        <v>190</v>
      </c>
      <c r="C1351" t="s">
        <v>190</v>
      </c>
      <c r="D1351" t="s">
        <v>190</v>
      </c>
      <c r="E1351" s="2">
        <v>177</v>
      </c>
      <c r="F1351" s="27">
        <v>1.552359235221891E-2</v>
      </c>
      <c r="G1351" s="14">
        <v>59.393939393939398</v>
      </c>
      <c r="H1351" s="2">
        <v>187</v>
      </c>
      <c r="I1351" s="27">
        <v>1.5361866425696213E-2</v>
      </c>
      <c r="J1351" s="14">
        <v>57.5757561</v>
      </c>
      <c r="L1351" t="s">
        <v>190</v>
      </c>
      <c r="M1351" t="s">
        <v>190</v>
      </c>
      <c r="N1351" t="s">
        <v>190</v>
      </c>
      <c r="O1351" s="2">
        <v>20318</v>
      </c>
      <c r="P1351" s="27">
        <v>2.1000000000000001E-2</v>
      </c>
      <c r="Q1351" s="14">
        <v>293.33</v>
      </c>
      <c r="R1351" s="2">
        <v>21612</v>
      </c>
      <c r="S1351" s="27">
        <v>2.1999999999999999E-2</v>
      </c>
      <c r="T1351" s="14">
        <v>343.64</v>
      </c>
      <c r="V1351" t="s">
        <v>190</v>
      </c>
      <c r="W1351" t="s">
        <v>190</v>
      </c>
      <c r="X1351" t="s">
        <v>190</v>
      </c>
      <c r="Y1351" s="2">
        <v>958137</v>
      </c>
      <c r="Z1351" s="27">
        <v>2.5000000000000001E-2</v>
      </c>
      <c r="AA1351" s="14">
        <v>1813.94</v>
      </c>
      <c r="AB1351" s="2">
        <v>1085308</v>
      </c>
      <c r="AC1351" s="27">
        <v>2.8000000000000001E-2</v>
      </c>
      <c r="AD1351" s="14">
        <v>2456.9699999999998</v>
      </c>
    </row>
    <row r="1352" spans="1:31" x14ac:dyDescent="0.3">
      <c r="A1352" s="202"/>
      <c r="B1352" s="202"/>
      <c r="C1352" s="202"/>
      <c r="D1352" s="202"/>
      <c r="E1352" s="202"/>
      <c r="F1352" s="202"/>
      <c r="G1352" s="202"/>
      <c r="H1352" s="202"/>
      <c r="I1352" s="202"/>
      <c r="J1352" s="202"/>
      <c r="K1352" s="202"/>
      <c r="L1352" s="202"/>
      <c r="M1352" s="202"/>
      <c r="N1352" s="202"/>
      <c r="O1352" s="202"/>
      <c r="P1352" s="202"/>
      <c r="Q1352" s="202"/>
      <c r="R1352" s="202"/>
      <c r="S1352" s="202"/>
      <c r="T1352" s="202"/>
      <c r="U1352" s="202"/>
      <c r="V1352" s="202"/>
      <c r="W1352" s="202"/>
      <c r="X1352" s="202"/>
      <c r="Y1352" s="202"/>
      <c r="Z1352" s="202"/>
      <c r="AA1352" s="202"/>
      <c r="AB1352" s="202"/>
      <c r="AC1352" s="202"/>
      <c r="AD1352" s="202"/>
      <c r="AE1352" s="202"/>
    </row>
    <row r="1353" spans="1:31" x14ac:dyDescent="0.3">
      <c r="A1353" s="201" t="s">
        <v>2055</v>
      </c>
      <c r="B1353" s="201"/>
      <c r="C1353" s="201"/>
      <c r="D1353" s="201"/>
      <c r="E1353" s="201"/>
      <c r="F1353" s="201"/>
      <c r="G1353" s="201"/>
      <c r="H1353" s="201"/>
      <c r="I1353" s="201"/>
      <c r="J1353" s="201"/>
      <c r="K1353" s="201"/>
      <c r="L1353" s="201"/>
      <c r="M1353" s="201"/>
      <c r="N1353" s="201"/>
      <c r="O1353" s="201"/>
      <c r="P1353" s="201"/>
      <c r="Q1353" s="201"/>
      <c r="R1353" s="201"/>
      <c r="S1353" s="201"/>
      <c r="T1353" s="201"/>
      <c r="U1353" s="201"/>
      <c r="V1353" s="201"/>
      <c r="W1353" s="201"/>
      <c r="X1353" s="201"/>
      <c r="Y1353" s="201"/>
      <c r="Z1353" s="201"/>
      <c r="AA1353" s="201"/>
      <c r="AB1353" s="201"/>
      <c r="AC1353" s="201"/>
      <c r="AD1353" s="201"/>
      <c r="AE1353" s="201"/>
    </row>
    <row r="1354" spans="1:31" x14ac:dyDescent="0.3">
      <c r="B1354" t="s">
        <v>190</v>
      </c>
      <c r="C1354" t="s">
        <v>190</v>
      </c>
      <c r="D1354" t="s">
        <v>190</v>
      </c>
      <c r="E1354" s="199" t="s">
        <v>1724</v>
      </c>
      <c r="F1354" s="199"/>
      <c r="G1354" s="199" t="s">
        <v>1725</v>
      </c>
      <c r="H1354" s="199" t="s">
        <v>1724</v>
      </c>
      <c r="I1354" s="199"/>
      <c r="J1354" s="199" t="s">
        <v>1725</v>
      </c>
      <c r="K1354" t="s">
        <v>190</v>
      </c>
      <c r="L1354" t="s">
        <v>190</v>
      </c>
      <c r="M1354" t="s">
        <v>190</v>
      </c>
      <c r="N1354" t="s">
        <v>190</v>
      </c>
      <c r="O1354" s="199" t="s">
        <v>1724</v>
      </c>
      <c r="P1354" s="199"/>
      <c r="Q1354" s="199" t="s">
        <v>1725</v>
      </c>
      <c r="R1354" s="199" t="s">
        <v>1724</v>
      </c>
      <c r="S1354" s="199"/>
      <c r="T1354" s="199" t="s">
        <v>1725</v>
      </c>
      <c r="U1354" t="s">
        <v>190</v>
      </c>
      <c r="V1354" t="s">
        <v>190</v>
      </c>
      <c r="W1354" t="s">
        <v>190</v>
      </c>
      <c r="X1354" t="s">
        <v>190</v>
      </c>
      <c r="Y1354" s="199" t="s">
        <v>1724</v>
      </c>
      <c r="Z1354" s="199"/>
      <c r="AA1354" s="199" t="s">
        <v>1725</v>
      </c>
      <c r="AB1354" s="199" t="s">
        <v>1724</v>
      </c>
      <c r="AC1354" s="199"/>
      <c r="AD1354" s="199" t="s">
        <v>1725</v>
      </c>
      <c r="AE1354" t="s">
        <v>190</v>
      </c>
    </row>
    <row r="1355" spans="1:31" x14ac:dyDescent="0.3">
      <c r="A1355" t="s">
        <v>192</v>
      </c>
      <c r="B1355" t="s">
        <v>190</v>
      </c>
      <c r="C1355" t="s">
        <v>190</v>
      </c>
      <c r="D1355" t="s">
        <v>190</v>
      </c>
      <c r="E1355" s="2">
        <v>11402</v>
      </c>
      <c r="F1355" s="27" t="s">
        <v>190</v>
      </c>
      <c r="G1355" s="14">
        <v>18.181818181818102</v>
      </c>
      <c r="H1355" s="2">
        <v>12173</v>
      </c>
      <c r="I1355" s="27" t="s">
        <v>190</v>
      </c>
      <c r="J1355" s="14">
        <v>13.939394</v>
      </c>
      <c r="L1355" t="s">
        <v>190</v>
      </c>
      <c r="M1355" t="s">
        <v>190</v>
      </c>
      <c r="N1355" t="s">
        <v>190</v>
      </c>
      <c r="O1355" s="2">
        <v>945353</v>
      </c>
      <c r="P1355" s="27" t="s">
        <v>190</v>
      </c>
      <c r="Q1355" s="14">
        <v>398.18</v>
      </c>
      <c r="R1355" s="2">
        <v>978588</v>
      </c>
      <c r="S1355" s="27" t="s">
        <v>190</v>
      </c>
      <c r="T1355" s="14">
        <v>475.15</v>
      </c>
      <c r="V1355" t="s">
        <v>190</v>
      </c>
      <c r="W1355" t="s">
        <v>190</v>
      </c>
      <c r="X1355" t="s">
        <v>190</v>
      </c>
      <c r="Y1355" s="2">
        <v>37912312</v>
      </c>
      <c r="Z1355" s="27" t="s">
        <v>190</v>
      </c>
      <c r="AA1355" s="14">
        <v>1469.09</v>
      </c>
      <c r="AB1355" s="2">
        <v>38838726</v>
      </c>
      <c r="AC1355" s="27" t="s">
        <v>190</v>
      </c>
      <c r="AD1355" s="14">
        <v>1783.64</v>
      </c>
    </row>
    <row r="1356" spans="1:31" x14ac:dyDescent="0.3">
      <c r="A1356" t="s">
        <v>2046</v>
      </c>
      <c r="B1356" t="s">
        <v>190</v>
      </c>
      <c r="C1356" t="s">
        <v>190</v>
      </c>
      <c r="D1356" t="s">
        <v>190</v>
      </c>
      <c r="E1356" s="2">
        <v>5819</v>
      </c>
      <c r="F1356" s="27">
        <v>0.51034906156814597</v>
      </c>
      <c r="G1356" s="14">
        <v>187.87878787878699</v>
      </c>
      <c r="H1356" s="2">
        <v>6192</v>
      </c>
      <c r="I1356" s="27">
        <v>0.50866672143267888</v>
      </c>
      <c r="J1356" s="14">
        <v>253.33332799999999</v>
      </c>
      <c r="L1356" t="s">
        <v>190</v>
      </c>
      <c r="M1356" t="s">
        <v>190</v>
      </c>
      <c r="N1356" t="s">
        <v>190</v>
      </c>
      <c r="O1356" s="2">
        <v>468044</v>
      </c>
      <c r="P1356" s="27">
        <v>0.495</v>
      </c>
      <c r="Q1356" s="14">
        <v>338.79</v>
      </c>
      <c r="R1356" s="2">
        <v>484999</v>
      </c>
      <c r="S1356" s="27">
        <v>0.496</v>
      </c>
      <c r="T1356" s="14">
        <v>421.21</v>
      </c>
      <c r="V1356" t="s">
        <v>190</v>
      </c>
      <c r="W1356" t="s">
        <v>190</v>
      </c>
      <c r="X1356" t="s">
        <v>190</v>
      </c>
      <c r="Y1356" s="2">
        <v>18688732</v>
      </c>
      <c r="Z1356" s="27">
        <v>0.49299999999999999</v>
      </c>
      <c r="AA1356" s="14">
        <v>1826.06</v>
      </c>
      <c r="AB1356" s="2">
        <v>19165001</v>
      </c>
      <c r="AC1356" s="27">
        <v>0.49299999999999999</v>
      </c>
      <c r="AD1356" s="14">
        <v>2240.61</v>
      </c>
    </row>
    <row r="1357" spans="1:31" x14ac:dyDescent="0.3">
      <c r="A1357" t="s">
        <v>200</v>
      </c>
      <c r="B1357" t="s">
        <v>190</v>
      </c>
      <c r="C1357" t="s">
        <v>190</v>
      </c>
      <c r="D1357" t="s">
        <v>190</v>
      </c>
      <c r="E1357" s="2">
        <v>488</v>
      </c>
      <c r="F1357" s="27">
        <v>4.2799508858095074E-2</v>
      </c>
      <c r="G1357" s="14">
        <v>78.181818181818201</v>
      </c>
      <c r="H1357" s="2">
        <v>619</v>
      </c>
      <c r="I1357" s="27">
        <v>5.0850242339604043E-2</v>
      </c>
      <c r="J1357" s="14">
        <v>152.72728000000001</v>
      </c>
      <c r="L1357" t="s">
        <v>190</v>
      </c>
      <c r="M1357" t="s">
        <v>190</v>
      </c>
      <c r="N1357" t="s">
        <v>190</v>
      </c>
      <c r="O1357" s="2">
        <v>40416</v>
      </c>
      <c r="P1357" s="27">
        <v>4.2999999999999997E-2</v>
      </c>
      <c r="Q1357" s="14">
        <v>29.7</v>
      </c>
      <c r="R1357" s="2">
        <v>38985</v>
      </c>
      <c r="S1357" s="27">
        <v>0.04</v>
      </c>
      <c r="T1357" s="14">
        <v>37.58</v>
      </c>
      <c r="V1357" t="s">
        <v>190</v>
      </c>
      <c r="W1357" t="s">
        <v>190</v>
      </c>
      <c r="X1357" t="s">
        <v>190</v>
      </c>
      <c r="Y1357" s="2">
        <v>1283660</v>
      </c>
      <c r="Z1357" s="27">
        <v>3.4000000000000002E-2</v>
      </c>
      <c r="AA1357" s="14">
        <v>353.94</v>
      </c>
      <c r="AB1357" s="2">
        <v>1232938</v>
      </c>
      <c r="AC1357" s="27">
        <v>3.2000000000000001E-2</v>
      </c>
      <c r="AD1357" s="14">
        <v>372.73</v>
      </c>
    </row>
    <row r="1358" spans="1:31" x14ac:dyDescent="0.3">
      <c r="A1358" t="s">
        <v>2056</v>
      </c>
      <c r="B1358" t="s">
        <v>190</v>
      </c>
      <c r="C1358" t="s">
        <v>190</v>
      </c>
      <c r="D1358" t="s">
        <v>190</v>
      </c>
      <c r="E1358" s="2">
        <v>0</v>
      </c>
      <c r="F1358" s="27">
        <v>0</v>
      </c>
      <c r="G1358" s="14">
        <v>11.5151515151515</v>
      </c>
      <c r="H1358" s="2">
        <v>0</v>
      </c>
      <c r="I1358" s="27">
        <v>0</v>
      </c>
      <c r="J1358" s="14">
        <v>12.727273</v>
      </c>
      <c r="L1358" t="s">
        <v>190</v>
      </c>
      <c r="M1358" t="s">
        <v>190</v>
      </c>
      <c r="N1358" t="s">
        <v>190</v>
      </c>
      <c r="O1358" s="2">
        <v>100</v>
      </c>
      <c r="P1358" s="27">
        <v>0</v>
      </c>
      <c r="Q1358" s="14">
        <v>36.97</v>
      </c>
      <c r="R1358" s="2">
        <v>176</v>
      </c>
      <c r="S1358" s="27">
        <v>0</v>
      </c>
      <c r="T1358" s="14">
        <v>66.67</v>
      </c>
      <c r="V1358" t="s">
        <v>190</v>
      </c>
      <c r="W1358" t="s">
        <v>190</v>
      </c>
      <c r="X1358" t="s">
        <v>190</v>
      </c>
      <c r="Y1358" s="2">
        <v>5831</v>
      </c>
      <c r="Z1358" s="27">
        <v>0</v>
      </c>
      <c r="AA1358" s="14">
        <v>380</v>
      </c>
      <c r="AB1358" s="2">
        <v>4921</v>
      </c>
      <c r="AC1358" s="27">
        <v>0</v>
      </c>
      <c r="AD1358" s="14">
        <v>456.97</v>
      </c>
    </row>
    <row r="1359" spans="1:31" x14ac:dyDescent="0.3">
      <c r="A1359" t="s">
        <v>2057</v>
      </c>
      <c r="B1359" t="s">
        <v>190</v>
      </c>
      <c r="C1359" t="s">
        <v>190</v>
      </c>
      <c r="D1359" t="s">
        <v>190</v>
      </c>
      <c r="E1359" s="2">
        <v>488</v>
      </c>
      <c r="F1359" s="27">
        <v>4.2799508858095074E-2</v>
      </c>
      <c r="G1359" s="14">
        <v>78.181818181818201</v>
      </c>
      <c r="H1359" s="2">
        <v>619</v>
      </c>
      <c r="I1359" s="27">
        <v>5.0850242339604043E-2</v>
      </c>
      <c r="J1359" s="14">
        <v>152.72728000000001</v>
      </c>
      <c r="L1359" t="s">
        <v>190</v>
      </c>
      <c r="M1359" t="s">
        <v>190</v>
      </c>
      <c r="N1359" t="s">
        <v>190</v>
      </c>
      <c r="O1359" s="2">
        <v>40316</v>
      </c>
      <c r="P1359" s="27">
        <v>4.2999999999999997E-2</v>
      </c>
      <c r="Q1359" s="14">
        <v>49.7</v>
      </c>
      <c r="R1359" s="2">
        <v>38809</v>
      </c>
      <c r="S1359" s="27">
        <v>0.04</v>
      </c>
      <c r="T1359" s="14">
        <v>70.91</v>
      </c>
      <c r="V1359" t="s">
        <v>190</v>
      </c>
      <c r="W1359" t="s">
        <v>190</v>
      </c>
      <c r="X1359" t="s">
        <v>190</v>
      </c>
      <c r="Y1359" s="2">
        <v>1277829</v>
      </c>
      <c r="Z1359" s="27">
        <v>3.4000000000000002E-2</v>
      </c>
      <c r="AA1359" s="14">
        <v>453.94</v>
      </c>
      <c r="AB1359" s="2">
        <v>1228017</v>
      </c>
      <c r="AC1359" s="27">
        <v>3.2000000000000001E-2</v>
      </c>
      <c r="AD1359" s="14">
        <v>609.70000000000005</v>
      </c>
    </row>
    <row r="1360" spans="1:31" x14ac:dyDescent="0.3">
      <c r="A1360" t="s">
        <v>2049</v>
      </c>
      <c r="B1360" t="s">
        <v>190</v>
      </c>
      <c r="C1360" t="s">
        <v>190</v>
      </c>
      <c r="D1360" t="s">
        <v>190</v>
      </c>
      <c r="E1360" s="2">
        <v>1351</v>
      </c>
      <c r="F1360" s="27">
        <v>0.11848798456411155</v>
      </c>
      <c r="G1360" s="14">
        <v>121.818181818181</v>
      </c>
      <c r="H1360" s="2">
        <v>1868</v>
      </c>
      <c r="I1360" s="27">
        <v>0.15345436622032366</v>
      </c>
      <c r="J1360" s="14">
        <v>169.090912</v>
      </c>
      <c r="L1360" t="s">
        <v>190</v>
      </c>
      <c r="M1360" t="s">
        <v>190</v>
      </c>
      <c r="N1360" t="s">
        <v>190</v>
      </c>
      <c r="O1360" s="2">
        <v>101033</v>
      </c>
      <c r="P1360" s="27">
        <v>0.107</v>
      </c>
      <c r="Q1360" s="14">
        <v>66.06</v>
      </c>
      <c r="R1360" s="2">
        <v>104414</v>
      </c>
      <c r="S1360" s="27">
        <v>0.107</v>
      </c>
      <c r="T1360" s="14">
        <v>48.48</v>
      </c>
      <c r="V1360" t="s">
        <v>190</v>
      </c>
      <c r="W1360" t="s">
        <v>190</v>
      </c>
      <c r="X1360" t="s">
        <v>190</v>
      </c>
      <c r="Y1360" s="2">
        <v>3391724</v>
      </c>
      <c r="Z1360" s="27">
        <v>8.8999999999999996E-2</v>
      </c>
      <c r="AA1360" s="14">
        <v>489.7</v>
      </c>
      <c r="AB1360" s="2">
        <v>3334728</v>
      </c>
      <c r="AC1360" s="27">
        <v>8.5999999999999993E-2</v>
      </c>
      <c r="AD1360" s="14">
        <v>715.76</v>
      </c>
    </row>
    <row r="1361" spans="1:30" x14ac:dyDescent="0.3">
      <c r="A1361" t="s">
        <v>2056</v>
      </c>
      <c r="B1361" t="s">
        <v>190</v>
      </c>
      <c r="C1361" t="s">
        <v>190</v>
      </c>
      <c r="D1361" t="s">
        <v>190</v>
      </c>
      <c r="E1361" s="2">
        <v>8</v>
      </c>
      <c r="F1361" s="27">
        <v>7.0163129275565693E-4</v>
      </c>
      <c r="G1361" s="14">
        <v>7.2727272727272698</v>
      </c>
      <c r="H1361" s="2">
        <v>0</v>
      </c>
      <c r="I1361" s="27">
        <v>0</v>
      </c>
      <c r="J1361" s="14">
        <v>12.727273</v>
      </c>
      <c r="L1361" t="s">
        <v>190</v>
      </c>
      <c r="M1361" t="s">
        <v>190</v>
      </c>
      <c r="N1361" t="s">
        <v>190</v>
      </c>
      <c r="O1361" s="2">
        <v>1183</v>
      </c>
      <c r="P1361" s="27">
        <v>1E-3</v>
      </c>
      <c r="Q1361" s="14">
        <v>158.79</v>
      </c>
      <c r="R1361" s="2">
        <v>1184</v>
      </c>
      <c r="S1361" s="27">
        <v>1E-3</v>
      </c>
      <c r="T1361" s="14">
        <v>166.06</v>
      </c>
      <c r="V1361" t="s">
        <v>190</v>
      </c>
      <c r="W1361" t="s">
        <v>190</v>
      </c>
      <c r="X1361" t="s">
        <v>190</v>
      </c>
      <c r="Y1361" s="2">
        <v>26272</v>
      </c>
      <c r="Z1361" s="27">
        <v>1E-3</v>
      </c>
      <c r="AA1361" s="14">
        <v>687.27</v>
      </c>
      <c r="AB1361" s="2">
        <v>26568</v>
      </c>
      <c r="AC1361" s="27">
        <v>1E-3</v>
      </c>
      <c r="AD1361" s="14">
        <v>805.45</v>
      </c>
    </row>
    <row r="1362" spans="1:30" x14ac:dyDescent="0.3">
      <c r="A1362" t="s">
        <v>2057</v>
      </c>
      <c r="B1362" t="s">
        <v>190</v>
      </c>
      <c r="C1362" t="s">
        <v>190</v>
      </c>
      <c r="D1362" t="s">
        <v>190</v>
      </c>
      <c r="E1362" s="2">
        <v>1343</v>
      </c>
      <c r="F1362" s="27">
        <v>0.11778635327135591</v>
      </c>
      <c r="G1362" s="14">
        <v>120.60606060606</v>
      </c>
      <c r="H1362" s="2">
        <v>1868</v>
      </c>
      <c r="I1362" s="27">
        <v>0.15345436622032366</v>
      </c>
      <c r="J1362" s="14">
        <v>169.090912</v>
      </c>
      <c r="L1362" t="s">
        <v>190</v>
      </c>
      <c r="M1362" t="s">
        <v>190</v>
      </c>
      <c r="N1362" t="s">
        <v>190</v>
      </c>
      <c r="O1362" s="2">
        <v>99850</v>
      </c>
      <c r="P1362" s="27">
        <v>0.106</v>
      </c>
      <c r="Q1362" s="14">
        <v>174.55</v>
      </c>
      <c r="R1362" s="2">
        <v>103230</v>
      </c>
      <c r="S1362" s="27">
        <v>0.105</v>
      </c>
      <c r="T1362" s="14">
        <v>170.3</v>
      </c>
      <c r="V1362" t="s">
        <v>190</v>
      </c>
      <c r="W1362" t="s">
        <v>190</v>
      </c>
      <c r="X1362" t="s">
        <v>190</v>
      </c>
      <c r="Y1362" s="2">
        <v>3365452</v>
      </c>
      <c r="Z1362" s="27">
        <v>8.8999999999999996E-2</v>
      </c>
      <c r="AA1362" s="14">
        <v>890.3</v>
      </c>
      <c r="AB1362" s="2">
        <v>3308160</v>
      </c>
      <c r="AC1362" s="27">
        <v>8.5000000000000006E-2</v>
      </c>
      <c r="AD1362" s="14">
        <v>1076.3599999999999</v>
      </c>
    </row>
    <row r="1363" spans="1:30" x14ac:dyDescent="0.3">
      <c r="A1363" t="s">
        <v>2050</v>
      </c>
      <c r="B1363" t="s">
        <v>190</v>
      </c>
      <c r="C1363" t="s">
        <v>190</v>
      </c>
      <c r="D1363" t="s">
        <v>190</v>
      </c>
      <c r="E1363" s="2">
        <v>1774</v>
      </c>
      <c r="F1363" s="27">
        <v>0.15558673916856691</v>
      </c>
      <c r="G1363" s="14">
        <v>156.969696969696</v>
      </c>
      <c r="H1363" s="2">
        <v>1116</v>
      </c>
      <c r="I1363" s="27">
        <v>9.1678304444261893E-2</v>
      </c>
      <c r="J1363" s="14">
        <v>144.24243200000001</v>
      </c>
      <c r="L1363" t="s">
        <v>190</v>
      </c>
      <c r="M1363" t="s">
        <v>190</v>
      </c>
      <c r="N1363" t="s">
        <v>190</v>
      </c>
      <c r="O1363" s="2">
        <v>122984</v>
      </c>
      <c r="P1363" s="27">
        <v>0.13</v>
      </c>
      <c r="Q1363" s="14">
        <v>195.76</v>
      </c>
      <c r="R1363" s="2">
        <v>123730</v>
      </c>
      <c r="S1363" s="27">
        <v>0.126</v>
      </c>
      <c r="T1363" s="14">
        <v>256.97000000000003</v>
      </c>
      <c r="V1363" t="s">
        <v>190</v>
      </c>
      <c r="W1363" t="s">
        <v>190</v>
      </c>
      <c r="X1363" t="s">
        <v>190</v>
      </c>
      <c r="Y1363" s="2">
        <v>4741790</v>
      </c>
      <c r="Z1363" s="27">
        <v>0.125</v>
      </c>
      <c r="AA1363" s="14">
        <v>1612.12</v>
      </c>
      <c r="AB1363" s="2">
        <v>4816407</v>
      </c>
      <c r="AC1363" s="27">
        <v>0.124</v>
      </c>
      <c r="AD1363" s="14">
        <v>1673.33</v>
      </c>
    </row>
    <row r="1364" spans="1:30" x14ac:dyDescent="0.3">
      <c r="A1364" t="s">
        <v>2056</v>
      </c>
      <c r="B1364" t="s">
        <v>190</v>
      </c>
      <c r="C1364" t="s">
        <v>190</v>
      </c>
      <c r="D1364" t="s">
        <v>190</v>
      </c>
      <c r="E1364" s="2">
        <v>0</v>
      </c>
      <c r="F1364" s="27">
        <v>0</v>
      </c>
      <c r="G1364" s="14">
        <v>11.5151515151515</v>
      </c>
      <c r="H1364" s="2">
        <v>0</v>
      </c>
      <c r="I1364" s="27">
        <v>0</v>
      </c>
      <c r="J1364" s="14">
        <v>12.727273</v>
      </c>
      <c r="L1364" t="s">
        <v>190</v>
      </c>
      <c r="M1364" t="s">
        <v>190</v>
      </c>
      <c r="N1364" t="s">
        <v>190</v>
      </c>
      <c r="O1364" s="2">
        <v>1541</v>
      </c>
      <c r="P1364" s="27">
        <v>2E-3</v>
      </c>
      <c r="Q1364" s="14">
        <v>206.67</v>
      </c>
      <c r="R1364" s="2">
        <v>2027</v>
      </c>
      <c r="S1364" s="27">
        <v>2E-3</v>
      </c>
      <c r="T1364" s="14">
        <v>241.21</v>
      </c>
      <c r="V1364" t="s">
        <v>190</v>
      </c>
      <c r="W1364" t="s">
        <v>190</v>
      </c>
      <c r="X1364" t="s">
        <v>190</v>
      </c>
      <c r="Y1364" s="2">
        <v>42446</v>
      </c>
      <c r="Z1364" s="27">
        <v>1E-3</v>
      </c>
      <c r="AA1364" s="14">
        <v>1012.73</v>
      </c>
      <c r="AB1364" s="2">
        <v>47059</v>
      </c>
      <c r="AC1364" s="27">
        <v>1E-3</v>
      </c>
      <c r="AD1364" s="14">
        <v>1178.18</v>
      </c>
    </row>
    <row r="1365" spans="1:30" x14ac:dyDescent="0.3">
      <c r="A1365" t="s">
        <v>2057</v>
      </c>
      <c r="B1365" t="s">
        <v>190</v>
      </c>
      <c r="C1365" t="s">
        <v>190</v>
      </c>
      <c r="D1365" t="s">
        <v>190</v>
      </c>
      <c r="E1365" s="2">
        <v>1774</v>
      </c>
      <c r="F1365" s="27">
        <v>0.15558673916856691</v>
      </c>
      <c r="G1365" s="14">
        <v>156.969696969696</v>
      </c>
      <c r="H1365" s="2">
        <v>1116</v>
      </c>
      <c r="I1365" s="27">
        <v>9.1678304444261893E-2</v>
      </c>
      <c r="J1365" s="14">
        <v>144.24243200000001</v>
      </c>
      <c r="L1365" t="s">
        <v>190</v>
      </c>
      <c r="M1365" t="s">
        <v>190</v>
      </c>
      <c r="N1365" t="s">
        <v>190</v>
      </c>
      <c r="O1365" s="2">
        <v>121443</v>
      </c>
      <c r="P1365" s="27">
        <v>0.128</v>
      </c>
      <c r="Q1365" s="14">
        <v>290.91000000000003</v>
      </c>
      <c r="R1365" s="2">
        <v>121703</v>
      </c>
      <c r="S1365" s="27">
        <v>0.124</v>
      </c>
      <c r="T1365" s="14">
        <v>335.76</v>
      </c>
      <c r="V1365" t="s">
        <v>190</v>
      </c>
      <c r="W1365" t="s">
        <v>190</v>
      </c>
      <c r="X1365" t="s">
        <v>190</v>
      </c>
      <c r="Y1365" s="2">
        <v>4699344</v>
      </c>
      <c r="Z1365" s="27">
        <v>0.124</v>
      </c>
      <c r="AA1365" s="14">
        <v>1900.61</v>
      </c>
      <c r="AB1365" s="2">
        <v>4769348</v>
      </c>
      <c r="AC1365" s="27">
        <v>0.123</v>
      </c>
      <c r="AD1365" s="14">
        <v>2318.79</v>
      </c>
    </row>
    <row r="1366" spans="1:30" x14ac:dyDescent="0.3">
      <c r="A1366" t="s">
        <v>2051</v>
      </c>
      <c r="B1366" t="s">
        <v>190</v>
      </c>
      <c r="C1366" t="s">
        <v>190</v>
      </c>
      <c r="D1366" t="s">
        <v>190</v>
      </c>
      <c r="E1366" s="2">
        <v>1971</v>
      </c>
      <c r="F1366" s="27">
        <v>0.17286440975267497</v>
      </c>
      <c r="G1366" s="14">
        <v>173.333333333333</v>
      </c>
      <c r="H1366" s="2">
        <v>2160</v>
      </c>
      <c r="I1366" s="27">
        <v>0.17744187956953913</v>
      </c>
      <c r="J1366" s="14">
        <v>170.30302399999999</v>
      </c>
      <c r="L1366" t="s">
        <v>190</v>
      </c>
      <c r="M1366" t="s">
        <v>190</v>
      </c>
      <c r="N1366" t="s">
        <v>190</v>
      </c>
      <c r="O1366" s="2">
        <v>158515</v>
      </c>
      <c r="P1366" s="27">
        <v>0.16800000000000001</v>
      </c>
      <c r="Q1366" s="14">
        <v>232.12</v>
      </c>
      <c r="R1366" s="2">
        <v>164579</v>
      </c>
      <c r="S1366" s="27">
        <v>0.16800000000000001</v>
      </c>
      <c r="T1366" s="14">
        <v>284.85000000000002</v>
      </c>
      <c r="V1366" t="s">
        <v>190</v>
      </c>
      <c r="W1366" t="s">
        <v>190</v>
      </c>
      <c r="X1366" t="s">
        <v>190</v>
      </c>
      <c r="Y1366" s="2">
        <v>7195146</v>
      </c>
      <c r="Z1366" s="27">
        <v>0.19</v>
      </c>
      <c r="AA1366" s="14">
        <v>1241.21</v>
      </c>
      <c r="AB1366" s="2">
        <v>7309447</v>
      </c>
      <c r="AC1366" s="27">
        <v>0.188</v>
      </c>
      <c r="AD1366" s="14">
        <v>1505.45</v>
      </c>
    </row>
    <row r="1367" spans="1:30" x14ac:dyDescent="0.3">
      <c r="A1367" t="s">
        <v>2056</v>
      </c>
      <c r="B1367" t="s">
        <v>190</v>
      </c>
      <c r="C1367" t="s">
        <v>190</v>
      </c>
      <c r="D1367" t="s">
        <v>190</v>
      </c>
      <c r="E1367" s="2">
        <v>29</v>
      </c>
      <c r="F1367" s="27">
        <v>2.5434134362392561E-3</v>
      </c>
      <c r="G1367" s="14">
        <v>15.757575757575699</v>
      </c>
      <c r="H1367" s="2">
        <v>12</v>
      </c>
      <c r="I1367" s="27">
        <v>9.8578821983077297E-4</v>
      </c>
      <c r="J1367" s="14">
        <v>10.909091</v>
      </c>
      <c r="L1367" t="s">
        <v>190</v>
      </c>
      <c r="M1367" t="s">
        <v>190</v>
      </c>
      <c r="N1367" t="s">
        <v>190</v>
      </c>
      <c r="O1367" s="2">
        <v>5066</v>
      </c>
      <c r="P1367" s="27">
        <v>5.0000000000000001E-3</v>
      </c>
      <c r="Q1367" s="14">
        <v>330.3</v>
      </c>
      <c r="R1367" s="2">
        <v>5710</v>
      </c>
      <c r="S1367" s="27">
        <v>6.0000000000000001E-3</v>
      </c>
      <c r="T1367" s="14">
        <v>389.7</v>
      </c>
      <c r="V1367" t="s">
        <v>190</v>
      </c>
      <c r="W1367" t="s">
        <v>190</v>
      </c>
      <c r="X1367" t="s">
        <v>190</v>
      </c>
      <c r="Y1367" s="2">
        <v>139299</v>
      </c>
      <c r="Z1367" s="27">
        <v>4.0000000000000001E-3</v>
      </c>
      <c r="AA1367" s="14">
        <v>1644.24</v>
      </c>
      <c r="AB1367" s="2">
        <v>131775</v>
      </c>
      <c r="AC1367" s="27">
        <v>3.0000000000000001E-3</v>
      </c>
      <c r="AD1367" s="14">
        <v>1930.91</v>
      </c>
    </row>
    <row r="1368" spans="1:30" x14ac:dyDescent="0.3">
      <c r="A1368" t="s">
        <v>2057</v>
      </c>
      <c r="B1368" t="s">
        <v>190</v>
      </c>
      <c r="C1368" t="s">
        <v>190</v>
      </c>
      <c r="D1368" t="s">
        <v>190</v>
      </c>
      <c r="E1368" s="2">
        <v>1942</v>
      </c>
      <c r="F1368" s="27">
        <v>0.17032099631643571</v>
      </c>
      <c r="G1368" s="14">
        <v>171.51515151515099</v>
      </c>
      <c r="H1368" s="2">
        <v>2148</v>
      </c>
      <c r="I1368" s="27">
        <v>0.17645609134970838</v>
      </c>
      <c r="J1368" s="14">
        <v>169.090912</v>
      </c>
      <c r="L1368" t="s">
        <v>190</v>
      </c>
      <c r="M1368" t="s">
        <v>190</v>
      </c>
      <c r="N1368" t="s">
        <v>190</v>
      </c>
      <c r="O1368" s="2">
        <v>153449</v>
      </c>
      <c r="P1368" s="27">
        <v>0.16200000000000001</v>
      </c>
      <c r="Q1368" s="14">
        <v>423.03</v>
      </c>
      <c r="R1368" s="2">
        <v>158869</v>
      </c>
      <c r="S1368" s="27">
        <v>0.16200000000000001</v>
      </c>
      <c r="T1368" s="14">
        <v>512.73</v>
      </c>
      <c r="V1368" t="s">
        <v>190</v>
      </c>
      <c r="W1368" t="s">
        <v>190</v>
      </c>
      <c r="X1368" t="s">
        <v>190</v>
      </c>
      <c r="Y1368" s="2">
        <v>7055847</v>
      </c>
      <c r="Z1368" s="27">
        <v>0.186</v>
      </c>
      <c r="AA1368" s="14">
        <v>2011.52</v>
      </c>
      <c r="AB1368" s="2">
        <v>7177672</v>
      </c>
      <c r="AC1368" s="27">
        <v>0.185</v>
      </c>
      <c r="AD1368" s="14">
        <v>2534.5500000000002</v>
      </c>
    </row>
    <row r="1369" spans="1:30" x14ac:dyDescent="0.3">
      <c r="A1369" t="s">
        <v>2052</v>
      </c>
      <c r="B1369" t="s">
        <v>190</v>
      </c>
      <c r="C1369" t="s">
        <v>190</v>
      </c>
      <c r="D1369" t="s">
        <v>190</v>
      </c>
      <c r="E1369" s="2">
        <v>141</v>
      </c>
      <c r="F1369" s="27">
        <v>1.2366251534818453E-2</v>
      </c>
      <c r="G1369" s="14">
        <v>46.6666666666666</v>
      </c>
      <c r="H1369" s="2">
        <v>271</v>
      </c>
      <c r="I1369" s="27">
        <v>2.2262383964511624E-2</v>
      </c>
      <c r="J1369" s="14">
        <v>89.090909999999994</v>
      </c>
      <c r="L1369" t="s">
        <v>190</v>
      </c>
      <c r="M1369" t="s">
        <v>190</v>
      </c>
      <c r="N1369" t="s">
        <v>190</v>
      </c>
      <c r="O1369" s="2">
        <v>27069</v>
      </c>
      <c r="P1369" s="27">
        <v>2.9000000000000001E-2</v>
      </c>
      <c r="Q1369" s="14">
        <v>68.48</v>
      </c>
      <c r="R1369" s="2">
        <v>33167</v>
      </c>
      <c r="S1369" s="27">
        <v>3.4000000000000002E-2</v>
      </c>
      <c r="T1369" s="14">
        <v>53.33</v>
      </c>
      <c r="V1369" t="s">
        <v>190</v>
      </c>
      <c r="W1369" t="s">
        <v>190</v>
      </c>
      <c r="X1369" t="s">
        <v>190</v>
      </c>
      <c r="Y1369" s="2">
        <v>1235980</v>
      </c>
      <c r="Z1369" s="27">
        <v>3.3000000000000002E-2</v>
      </c>
      <c r="AA1369" s="14">
        <v>441.21</v>
      </c>
      <c r="AB1369" s="2">
        <v>1503403</v>
      </c>
      <c r="AC1369" s="27">
        <v>3.9E-2</v>
      </c>
      <c r="AD1369" s="14">
        <v>581.21</v>
      </c>
    </row>
    <row r="1370" spans="1:30" x14ac:dyDescent="0.3">
      <c r="A1370" t="s">
        <v>2056</v>
      </c>
      <c r="B1370" t="s">
        <v>190</v>
      </c>
      <c r="C1370" t="s">
        <v>190</v>
      </c>
      <c r="D1370" t="s">
        <v>190</v>
      </c>
      <c r="E1370" s="2">
        <v>8</v>
      </c>
      <c r="F1370" s="27">
        <v>7.0163129275565693E-4</v>
      </c>
      <c r="G1370" s="14">
        <v>7.8787878787878798</v>
      </c>
      <c r="H1370" s="2">
        <v>9</v>
      </c>
      <c r="I1370" s="27">
        <v>7.3934116487307973E-4</v>
      </c>
      <c r="J1370" s="14">
        <v>8.4848479999999995</v>
      </c>
      <c r="L1370" t="s">
        <v>190</v>
      </c>
      <c r="M1370" t="s">
        <v>190</v>
      </c>
      <c r="N1370" t="s">
        <v>190</v>
      </c>
      <c r="O1370" s="2">
        <v>1604</v>
      </c>
      <c r="P1370" s="27">
        <v>2E-3</v>
      </c>
      <c r="Q1370" s="14">
        <v>163.03</v>
      </c>
      <c r="R1370" s="2">
        <v>2299</v>
      </c>
      <c r="S1370" s="27">
        <v>2E-3</v>
      </c>
      <c r="T1370" s="14">
        <v>213.33</v>
      </c>
      <c r="V1370" t="s">
        <v>190</v>
      </c>
      <c r="W1370" t="s">
        <v>190</v>
      </c>
      <c r="X1370" t="s">
        <v>190</v>
      </c>
      <c r="Y1370" s="2">
        <v>48856</v>
      </c>
      <c r="Z1370" s="27">
        <v>1E-3</v>
      </c>
      <c r="AA1370" s="14">
        <v>913.33</v>
      </c>
      <c r="AB1370" s="2">
        <v>59799</v>
      </c>
      <c r="AC1370" s="27">
        <v>2E-3</v>
      </c>
      <c r="AD1370" s="14">
        <v>1095.76</v>
      </c>
    </row>
    <row r="1371" spans="1:30" x14ac:dyDescent="0.3">
      <c r="A1371" t="s">
        <v>2057</v>
      </c>
      <c r="B1371" t="s">
        <v>190</v>
      </c>
      <c r="C1371" t="s">
        <v>190</v>
      </c>
      <c r="D1371" t="s">
        <v>190</v>
      </c>
      <c r="E1371" s="2">
        <v>133</v>
      </c>
      <c r="F1371" s="27">
        <v>1.1664620242062796E-2</v>
      </c>
      <c r="G1371" s="14">
        <v>45.454545454545404</v>
      </c>
      <c r="H1371" s="2">
        <v>262</v>
      </c>
      <c r="I1371" s="27">
        <v>2.1523042799638546E-2</v>
      </c>
      <c r="J1371" s="14">
        <v>88.484849999999994</v>
      </c>
      <c r="L1371" t="s">
        <v>190</v>
      </c>
      <c r="M1371" t="s">
        <v>190</v>
      </c>
      <c r="N1371" t="s">
        <v>190</v>
      </c>
      <c r="O1371" s="2">
        <v>25465</v>
      </c>
      <c r="P1371" s="27">
        <v>2.7E-2</v>
      </c>
      <c r="Q1371" s="14">
        <v>163.63999999999999</v>
      </c>
      <c r="R1371" s="2">
        <v>30868</v>
      </c>
      <c r="S1371" s="27">
        <v>3.2000000000000001E-2</v>
      </c>
      <c r="T1371" s="14">
        <v>214.55</v>
      </c>
      <c r="V1371" t="s">
        <v>190</v>
      </c>
      <c r="W1371" t="s">
        <v>190</v>
      </c>
      <c r="X1371" t="s">
        <v>190</v>
      </c>
      <c r="Y1371" s="2">
        <v>1187124</v>
      </c>
      <c r="Z1371" s="27">
        <v>3.1E-2</v>
      </c>
      <c r="AA1371" s="14">
        <v>1056.97</v>
      </c>
      <c r="AB1371" s="2">
        <v>1443604</v>
      </c>
      <c r="AC1371" s="27">
        <v>3.6999999999999998E-2</v>
      </c>
      <c r="AD1371" s="14">
        <v>1324.24</v>
      </c>
    </row>
    <row r="1372" spans="1:30" x14ac:dyDescent="0.3">
      <c r="A1372" t="s">
        <v>2053</v>
      </c>
      <c r="B1372" t="s">
        <v>190</v>
      </c>
      <c r="C1372" t="s">
        <v>190</v>
      </c>
      <c r="D1372" t="s">
        <v>190</v>
      </c>
      <c r="E1372" s="2">
        <v>94</v>
      </c>
      <c r="F1372" s="27">
        <v>8.2441676898789683E-3</v>
      </c>
      <c r="G1372" s="14">
        <v>36.969696969696898</v>
      </c>
      <c r="H1372" s="2">
        <v>158</v>
      </c>
      <c r="I1372" s="27">
        <v>1.2979544894438512E-2</v>
      </c>
      <c r="J1372" s="14">
        <v>53.939392099999999</v>
      </c>
      <c r="L1372" t="s">
        <v>190</v>
      </c>
      <c r="M1372" t="s">
        <v>190</v>
      </c>
      <c r="N1372" t="s">
        <v>190</v>
      </c>
      <c r="O1372" s="2">
        <v>18027</v>
      </c>
      <c r="P1372" s="27">
        <v>1.9E-2</v>
      </c>
      <c r="Q1372" s="14">
        <v>72.73</v>
      </c>
      <c r="R1372" s="2">
        <v>20124</v>
      </c>
      <c r="S1372" s="27">
        <v>2.1000000000000001E-2</v>
      </c>
      <c r="T1372" s="14">
        <v>91.52</v>
      </c>
      <c r="V1372" t="s">
        <v>190</v>
      </c>
      <c r="W1372" t="s">
        <v>190</v>
      </c>
      <c r="X1372" t="s">
        <v>190</v>
      </c>
      <c r="Y1372" s="2">
        <v>840432</v>
      </c>
      <c r="Z1372" s="27">
        <v>2.1999999999999999E-2</v>
      </c>
      <c r="AA1372" s="14">
        <v>598.17999999999995</v>
      </c>
      <c r="AB1372" s="2">
        <v>968078</v>
      </c>
      <c r="AC1372" s="27">
        <v>2.5000000000000001E-2</v>
      </c>
      <c r="AD1372" s="14">
        <v>536.36</v>
      </c>
    </row>
    <row r="1373" spans="1:30" x14ac:dyDescent="0.3">
      <c r="A1373" t="s">
        <v>2056</v>
      </c>
      <c r="B1373" t="s">
        <v>190</v>
      </c>
      <c r="C1373" t="s">
        <v>190</v>
      </c>
      <c r="D1373" t="s">
        <v>190</v>
      </c>
      <c r="E1373" s="2">
        <v>7</v>
      </c>
      <c r="F1373" s="27">
        <v>6.1392738116119983E-4</v>
      </c>
      <c r="G1373" s="14">
        <v>6.6666666666666599</v>
      </c>
      <c r="H1373" s="2">
        <v>14</v>
      </c>
      <c r="I1373" s="27">
        <v>1.1500862564692352E-3</v>
      </c>
      <c r="J1373" s="14">
        <v>14.545455</v>
      </c>
      <c r="L1373" t="s">
        <v>190</v>
      </c>
      <c r="M1373" t="s">
        <v>190</v>
      </c>
      <c r="N1373" t="s">
        <v>190</v>
      </c>
      <c r="O1373" s="2">
        <v>2436</v>
      </c>
      <c r="P1373" s="27">
        <v>3.0000000000000001E-3</v>
      </c>
      <c r="Q1373" s="14">
        <v>178.79</v>
      </c>
      <c r="R1373" s="2">
        <v>2261</v>
      </c>
      <c r="S1373" s="27">
        <v>2E-3</v>
      </c>
      <c r="T1373" s="14">
        <v>225.45</v>
      </c>
      <c r="V1373" t="s">
        <v>190</v>
      </c>
      <c r="W1373" t="s">
        <v>190</v>
      </c>
      <c r="X1373" t="s">
        <v>190</v>
      </c>
      <c r="Y1373" s="2">
        <v>77212</v>
      </c>
      <c r="Z1373" s="27">
        <v>2E-3</v>
      </c>
      <c r="AA1373" s="14">
        <v>1093.94</v>
      </c>
      <c r="AB1373" s="2">
        <v>81660</v>
      </c>
      <c r="AC1373" s="27">
        <v>2E-3</v>
      </c>
      <c r="AD1373" s="14">
        <v>1179.3900000000001</v>
      </c>
    </row>
    <row r="1374" spans="1:30" x14ac:dyDescent="0.3">
      <c r="A1374" t="s">
        <v>2057</v>
      </c>
      <c r="B1374" t="s">
        <v>190</v>
      </c>
      <c r="C1374" t="s">
        <v>190</v>
      </c>
      <c r="D1374" t="s">
        <v>190</v>
      </c>
      <c r="E1374" s="2">
        <v>87</v>
      </c>
      <c r="F1374" s="27">
        <v>7.6302403087177692E-3</v>
      </c>
      <c r="G1374" s="14">
        <v>36.969696969696898</v>
      </c>
      <c r="H1374" s="2">
        <v>144</v>
      </c>
      <c r="I1374" s="27">
        <v>1.1829458637969276E-2</v>
      </c>
      <c r="J1374" s="14">
        <v>50.9090919</v>
      </c>
      <c r="L1374" t="s">
        <v>190</v>
      </c>
      <c r="M1374" t="s">
        <v>190</v>
      </c>
      <c r="N1374" t="s">
        <v>190</v>
      </c>
      <c r="O1374" s="2">
        <v>15591</v>
      </c>
      <c r="P1374" s="27">
        <v>1.6E-2</v>
      </c>
      <c r="Q1374" s="14">
        <v>187.88</v>
      </c>
      <c r="R1374" s="2">
        <v>17863</v>
      </c>
      <c r="S1374" s="27">
        <v>1.7999999999999999E-2</v>
      </c>
      <c r="T1374" s="14">
        <v>245.45</v>
      </c>
      <c r="V1374" t="s">
        <v>190</v>
      </c>
      <c r="W1374" t="s">
        <v>190</v>
      </c>
      <c r="X1374" t="s">
        <v>190</v>
      </c>
      <c r="Y1374" s="2">
        <v>763220</v>
      </c>
      <c r="Z1374" s="27">
        <v>0.02</v>
      </c>
      <c r="AA1374" s="14">
        <v>1213.94</v>
      </c>
      <c r="AB1374" s="2">
        <v>886418</v>
      </c>
      <c r="AC1374" s="27">
        <v>2.3E-2</v>
      </c>
      <c r="AD1374" s="14">
        <v>1312.73</v>
      </c>
    </row>
    <row r="1375" spans="1:30" x14ac:dyDescent="0.3">
      <c r="A1375" t="s">
        <v>2054</v>
      </c>
      <c r="B1375" t="s">
        <v>190</v>
      </c>
      <c r="C1375" t="s">
        <v>190</v>
      </c>
      <c r="D1375" t="s">
        <v>190</v>
      </c>
      <c r="E1375" s="2">
        <v>5583</v>
      </c>
      <c r="F1375" s="27">
        <v>0.48965093843185409</v>
      </c>
      <c r="G1375" s="14">
        <v>187.87878787878699</v>
      </c>
      <c r="H1375" s="2">
        <v>5981</v>
      </c>
      <c r="I1375" s="27">
        <v>0.49133327856732112</v>
      </c>
      <c r="J1375" s="14">
        <v>253.33332799999999</v>
      </c>
      <c r="L1375" t="s">
        <v>190</v>
      </c>
      <c r="M1375" t="s">
        <v>190</v>
      </c>
      <c r="N1375" t="s">
        <v>190</v>
      </c>
      <c r="O1375" s="2">
        <v>477309</v>
      </c>
      <c r="P1375" s="27">
        <v>0.505</v>
      </c>
      <c r="Q1375" s="14">
        <v>198.79</v>
      </c>
      <c r="R1375" s="2">
        <v>493589</v>
      </c>
      <c r="S1375" s="27">
        <v>0.504</v>
      </c>
      <c r="T1375" s="14">
        <v>191.52</v>
      </c>
      <c r="V1375" t="s">
        <v>190</v>
      </c>
      <c r="W1375" t="s">
        <v>190</v>
      </c>
      <c r="X1375" t="s">
        <v>190</v>
      </c>
      <c r="Y1375" s="2">
        <v>19223580</v>
      </c>
      <c r="Z1375" s="27">
        <v>0.50700000000000001</v>
      </c>
      <c r="AA1375" s="14">
        <v>1242.42</v>
      </c>
      <c r="AB1375" s="2">
        <v>19673725</v>
      </c>
      <c r="AC1375" s="27">
        <v>0.50700000000000001</v>
      </c>
      <c r="AD1375" s="14">
        <v>1580</v>
      </c>
    </row>
    <row r="1376" spans="1:30" x14ac:dyDescent="0.3">
      <c r="A1376" t="s">
        <v>200</v>
      </c>
      <c r="B1376" t="s">
        <v>190</v>
      </c>
      <c r="C1376" t="s">
        <v>190</v>
      </c>
      <c r="D1376" t="s">
        <v>190</v>
      </c>
      <c r="E1376" s="2">
        <v>741</v>
      </c>
      <c r="F1376" s="27">
        <v>6.4988598491492716E-2</v>
      </c>
      <c r="G1376" s="14">
        <v>106.666666666666</v>
      </c>
      <c r="H1376" s="2">
        <v>671</v>
      </c>
      <c r="I1376" s="27">
        <v>5.5121991292204055E-2</v>
      </c>
      <c r="J1376" s="14">
        <v>128.484848</v>
      </c>
      <c r="L1376" t="s">
        <v>190</v>
      </c>
      <c r="M1376" t="s">
        <v>190</v>
      </c>
      <c r="N1376" t="s">
        <v>190</v>
      </c>
      <c r="O1376" s="2">
        <v>39027</v>
      </c>
      <c r="P1376" s="27">
        <v>4.1000000000000002E-2</v>
      </c>
      <c r="Q1376" s="14">
        <v>28.48</v>
      </c>
      <c r="R1376" s="2">
        <v>37372</v>
      </c>
      <c r="S1376" s="27">
        <v>3.7999999999999999E-2</v>
      </c>
      <c r="T1376" s="14">
        <v>38.79</v>
      </c>
      <c r="V1376" t="s">
        <v>190</v>
      </c>
      <c r="W1376" t="s">
        <v>190</v>
      </c>
      <c r="X1376" t="s">
        <v>190</v>
      </c>
      <c r="Y1376" s="2">
        <v>1227959</v>
      </c>
      <c r="Z1376" s="27">
        <v>3.2000000000000001E-2</v>
      </c>
      <c r="AA1376" s="14">
        <v>301.82</v>
      </c>
      <c r="AB1376" s="2">
        <v>1175933</v>
      </c>
      <c r="AC1376" s="27">
        <v>0.03</v>
      </c>
      <c r="AD1376" s="14">
        <v>451.52</v>
      </c>
    </row>
    <row r="1377" spans="1:30" x14ac:dyDescent="0.3">
      <c r="A1377" t="s">
        <v>2056</v>
      </c>
      <c r="B1377" t="s">
        <v>190</v>
      </c>
      <c r="C1377" t="s">
        <v>190</v>
      </c>
      <c r="D1377" t="s">
        <v>190</v>
      </c>
      <c r="E1377" s="2">
        <v>9</v>
      </c>
      <c r="F1377" s="27">
        <v>7.8933520435011404E-4</v>
      </c>
      <c r="G1377" s="14">
        <v>8.4848484848484809</v>
      </c>
      <c r="H1377" s="2">
        <v>29</v>
      </c>
      <c r="I1377" s="27">
        <v>2.3823215312577016E-3</v>
      </c>
      <c r="J1377" s="14">
        <v>30.30303</v>
      </c>
      <c r="L1377" t="s">
        <v>190</v>
      </c>
      <c r="M1377" t="s">
        <v>190</v>
      </c>
      <c r="N1377" t="s">
        <v>190</v>
      </c>
      <c r="O1377" s="2">
        <v>96</v>
      </c>
      <c r="P1377" s="27">
        <v>0</v>
      </c>
      <c r="Q1377" s="14">
        <v>44.24</v>
      </c>
      <c r="R1377" s="2">
        <v>143</v>
      </c>
      <c r="S1377" s="27">
        <v>0</v>
      </c>
      <c r="T1377" s="14">
        <v>65.45</v>
      </c>
      <c r="V1377" t="s">
        <v>190</v>
      </c>
      <c r="W1377" t="s">
        <v>190</v>
      </c>
      <c r="X1377" t="s">
        <v>190</v>
      </c>
      <c r="Y1377" s="2">
        <v>4646</v>
      </c>
      <c r="Z1377" s="27">
        <v>0</v>
      </c>
      <c r="AA1377" s="14">
        <v>343.64</v>
      </c>
      <c r="AB1377" s="2">
        <v>4564</v>
      </c>
      <c r="AC1377" s="27">
        <v>0</v>
      </c>
      <c r="AD1377" s="14">
        <v>341.82</v>
      </c>
    </row>
    <row r="1378" spans="1:30" x14ac:dyDescent="0.3">
      <c r="A1378" t="s">
        <v>2057</v>
      </c>
      <c r="B1378" t="s">
        <v>190</v>
      </c>
      <c r="C1378" t="s">
        <v>190</v>
      </c>
      <c r="D1378" t="s">
        <v>190</v>
      </c>
      <c r="E1378" s="2">
        <v>732</v>
      </c>
      <c r="F1378" s="27">
        <v>6.4199263287142608E-2</v>
      </c>
      <c r="G1378" s="14">
        <v>105.454545454545</v>
      </c>
      <c r="H1378" s="2">
        <v>642</v>
      </c>
      <c r="I1378" s="27">
        <v>5.2739669760946357E-2</v>
      </c>
      <c r="J1378" s="14">
        <v>117.57576</v>
      </c>
      <c r="L1378" t="s">
        <v>190</v>
      </c>
      <c r="M1378" t="s">
        <v>190</v>
      </c>
      <c r="N1378" t="s">
        <v>190</v>
      </c>
      <c r="O1378" s="2">
        <v>38931</v>
      </c>
      <c r="P1378" s="27">
        <v>4.1000000000000002E-2</v>
      </c>
      <c r="Q1378" s="14">
        <v>53.33</v>
      </c>
      <c r="R1378" s="2">
        <v>37229</v>
      </c>
      <c r="S1378" s="27">
        <v>3.7999999999999999E-2</v>
      </c>
      <c r="T1378" s="14">
        <v>78.180000000000007</v>
      </c>
      <c r="V1378" t="s">
        <v>190</v>
      </c>
      <c r="W1378" t="s">
        <v>190</v>
      </c>
      <c r="X1378" t="s">
        <v>190</v>
      </c>
      <c r="Y1378" s="2">
        <v>1223313</v>
      </c>
      <c r="Z1378" s="27">
        <v>3.2000000000000001E-2</v>
      </c>
      <c r="AA1378" s="14">
        <v>433.33</v>
      </c>
      <c r="AB1378" s="2">
        <v>1171369</v>
      </c>
      <c r="AC1378" s="27">
        <v>0.03</v>
      </c>
      <c r="AD1378" s="14">
        <v>599.39</v>
      </c>
    </row>
    <row r="1379" spans="1:30" x14ac:dyDescent="0.3">
      <c r="A1379" t="s">
        <v>2049</v>
      </c>
      <c r="B1379" t="s">
        <v>190</v>
      </c>
      <c r="C1379" t="s">
        <v>190</v>
      </c>
      <c r="D1379" t="s">
        <v>190</v>
      </c>
      <c r="E1379" s="2">
        <v>1249</v>
      </c>
      <c r="F1379" s="27">
        <v>0.10954218558147694</v>
      </c>
      <c r="G1379" s="14">
        <v>166.06060606060601</v>
      </c>
      <c r="H1379" s="2">
        <v>1602</v>
      </c>
      <c r="I1379" s="27">
        <v>0.13160272734740819</v>
      </c>
      <c r="J1379" s="14">
        <v>159.393936</v>
      </c>
      <c r="L1379" t="s">
        <v>190</v>
      </c>
      <c r="M1379" t="s">
        <v>190</v>
      </c>
      <c r="N1379" t="s">
        <v>190</v>
      </c>
      <c r="O1379" s="2">
        <v>96999</v>
      </c>
      <c r="P1379" s="27">
        <v>0.10299999999999999</v>
      </c>
      <c r="Q1379" s="14">
        <v>35.15</v>
      </c>
      <c r="R1379" s="2">
        <v>100308</v>
      </c>
      <c r="S1379" s="27">
        <v>0.10299999999999999</v>
      </c>
      <c r="T1379" s="14">
        <v>53.94</v>
      </c>
      <c r="V1379" t="s">
        <v>190</v>
      </c>
      <c r="W1379" t="s">
        <v>190</v>
      </c>
      <c r="X1379" t="s">
        <v>190</v>
      </c>
      <c r="Y1379" s="2">
        <v>3255518</v>
      </c>
      <c r="Z1379" s="27">
        <v>8.5999999999999993E-2</v>
      </c>
      <c r="AA1379" s="14">
        <v>412.73</v>
      </c>
      <c r="AB1379" s="2">
        <v>3199308</v>
      </c>
      <c r="AC1379" s="27">
        <v>8.2000000000000003E-2</v>
      </c>
      <c r="AD1379" s="14">
        <v>523.03</v>
      </c>
    </row>
    <row r="1380" spans="1:30" x14ac:dyDescent="0.3">
      <c r="A1380" t="s">
        <v>2056</v>
      </c>
      <c r="B1380" t="s">
        <v>190</v>
      </c>
      <c r="C1380" t="s">
        <v>190</v>
      </c>
      <c r="D1380" t="s">
        <v>190</v>
      </c>
      <c r="E1380" s="2">
        <v>0</v>
      </c>
      <c r="F1380" s="27">
        <v>0</v>
      </c>
      <c r="G1380" s="14">
        <v>11.5151515151515</v>
      </c>
      <c r="H1380" s="2">
        <v>0</v>
      </c>
      <c r="I1380" s="27">
        <v>0</v>
      </c>
      <c r="J1380" s="14">
        <v>12.727273</v>
      </c>
      <c r="L1380" t="s">
        <v>190</v>
      </c>
      <c r="M1380" t="s">
        <v>190</v>
      </c>
      <c r="N1380" t="s">
        <v>190</v>
      </c>
      <c r="O1380" s="2">
        <v>1091</v>
      </c>
      <c r="P1380" s="27">
        <v>1E-3</v>
      </c>
      <c r="Q1380" s="14">
        <v>152.12</v>
      </c>
      <c r="R1380" s="2">
        <v>1227</v>
      </c>
      <c r="S1380" s="27">
        <v>1E-3</v>
      </c>
      <c r="T1380" s="14">
        <v>178.18</v>
      </c>
      <c r="V1380" t="s">
        <v>190</v>
      </c>
      <c r="W1380" t="s">
        <v>190</v>
      </c>
      <c r="X1380" t="s">
        <v>190</v>
      </c>
      <c r="Y1380" s="2">
        <v>23892</v>
      </c>
      <c r="Z1380" s="27">
        <v>1E-3</v>
      </c>
      <c r="AA1380" s="14">
        <v>687.27</v>
      </c>
      <c r="AB1380" s="2">
        <v>24795</v>
      </c>
      <c r="AC1380" s="27">
        <v>1E-3</v>
      </c>
      <c r="AD1380" s="14">
        <v>776.36</v>
      </c>
    </row>
    <row r="1381" spans="1:30" x14ac:dyDescent="0.3">
      <c r="A1381" t="s">
        <v>2057</v>
      </c>
      <c r="B1381" t="s">
        <v>190</v>
      </c>
      <c r="C1381" t="s">
        <v>190</v>
      </c>
      <c r="D1381" t="s">
        <v>190</v>
      </c>
      <c r="E1381" s="2">
        <v>1249</v>
      </c>
      <c r="F1381" s="27">
        <v>0.10954218558147694</v>
      </c>
      <c r="G1381" s="14">
        <v>166.06060606060601</v>
      </c>
      <c r="H1381" s="2">
        <v>1602</v>
      </c>
      <c r="I1381" s="27">
        <v>0.13160272734740819</v>
      </c>
      <c r="J1381" s="14">
        <v>159.393936</v>
      </c>
      <c r="L1381" t="s">
        <v>190</v>
      </c>
      <c r="M1381" t="s">
        <v>190</v>
      </c>
      <c r="N1381" t="s">
        <v>190</v>
      </c>
      <c r="O1381" s="2">
        <v>95908</v>
      </c>
      <c r="P1381" s="27">
        <v>0.10100000000000001</v>
      </c>
      <c r="Q1381" s="14">
        <v>161.21</v>
      </c>
      <c r="R1381" s="2">
        <v>99081</v>
      </c>
      <c r="S1381" s="27">
        <v>0.10100000000000001</v>
      </c>
      <c r="T1381" s="14">
        <v>186.67</v>
      </c>
      <c r="V1381" t="s">
        <v>190</v>
      </c>
      <c r="W1381" t="s">
        <v>190</v>
      </c>
      <c r="X1381" t="s">
        <v>190</v>
      </c>
      <c r="Y1381" s="2">
        <v>3231626</v>
      </c>
      <c r="Z1381" s="27">
        <v>8.5000000000000006E-2</v>
      </c>
      <c r="AA1381" s="14">
        <v>753.94</v>
      </c>
      <c r="AB1381" s="2">
        <v>3174513</v>
      </c>
      <c r="AC1381" s="27">
        <v>8.2000000000000003E-2</v>
      </c>
      <c r="AD1381" s="14">
        <v>927.27</v>
      </c>
    </row>
    <row r="1382" spans="1:30" x14ac:dyDescent="0.3">
      <c r="A1382" t="s">
        <v>2050</v>
      </c>
      <c r="B1382" t="s">
        <v>190</v>
      </c>
      <c r="C1382" t="s">
        <v>190</v>
      </c>
      <c r="D1382" t="s">
        <v>190</v>
      </c>
      <c r="E1382" s="2">
        <v>1529</v>
      </c>
      <c r="F1382" s="27">
        <v>0.13409928082792494</v>
      </c>
      <c r="G1382" s="14">
        <v>136.363636363636</v>
      </c>
      <c r="H1382" s="2">
        <v>1499</v>
      </c>
      <c r="I1382" s="27">
        <v>0.12314137846052739</v>
      </c>
      <c r="J1382" s="14">
        <v>180.606064</v>
      </c>
      <c r="L1382" t="s">
        <v>190</v>
      </c>
      <c r="M1382" t="s">
        <v>190</v>
      </c>
      <c r="N1382" t="s">
        <v>190</v>
      </c>
      <c r="O1382" s="2">
        <v>120747</v>
      </c>
      <c r="P1382" s="27">
        <v>0.128</v>
      </c>
      <c r="Q1382" s="14">
        <v>55.15</v>
      </c>
      <c r="R1382" s="2">
        <v>121711</v>
      </c>
      <c r="S1382" s="27">
        <v>0.124</v>
      </c>
      <c r="T1382" s="14">
        <v>62.42</v>
      </c>
      <c r="V1382" t="s">
        <v>190</v>
      </c>
      <c r="W1382" t="s">
        <v>190</v>
      </c>
      <c r="X1382" t="s">
        <v>190</v>
      </c>
      <c r="Y1382" s="2">
        <v>4637444</v>
      </c>
      <c r="Z1382" s="27">
        <v>0.122</v>
      </c>
      <c r="AA1382" s="14">
        <v>757.58</v>
      </c>
      <c r="AB1382" s="2">
        <v>4690779</v>
      </c>
      <c r="AC1382" s="27">
        <v>0.121</v>
      </c>
      <c r="AD1382" s="14">
        <v>973.33</v>
      </c>
    </row>
    <row r="1383" spans="1:30" x14ac:dyDescent="0.3">
      <c r="A1383" t="s">
        <v>2056</v>
      </c>
      <c r="B1383" t="s">
        <v>190</v>
      </c>
      <c r="C1383" t="s">
        <v>190</v>
      </c>
      <c r="D1383" t="s">
        <v>190</v>
      </c>
      <c r="E1383" s="2">
        <v>31</v>
      </c>
      <c r="F1383" s="27">
        <v>2.7188212594281705E-3</v>
      </c>
      <c r="G1383" s="14">
        <v>19.393939393939299</v>
      </c>
      <c r="H1383" s="2">
        <v>0</v>
      </c>
      <c r="I1383" s="27">
        <v>0</v>
      </c>
      <c r="J1383" s="14">
        <v>12.727273</v>
      </c>
      <c r="L1383" t="s">
        <v>190</v>
      </c>
      <c r="M1383" t="s">
        <v>190</v>
      </c>
      <c r="N1383" t="s">
        <v>190</v>
      </c>
      <c r="O1383" s="2">
        <v>1643</v>
      </c>
      <c r="P1383" s="27">
        <v>2E-3</v>
      </c>
      <c r="Q1383" s="14">
        <v>186.06</v>
      </c>
      <c r="R1383" s="2">
        <v>2729</v>
      </c>
      <c r="S1383" s="27">
        <v>3.0000000000000001E-3</v>
      </c>
      <c r="T1383" s="14">
        <v>290.91000000000003</v>
      </c>
      <c r="V1383" t="s">
        <v>190</v>
      </c>
      <c r="W1383" t="s">
        <v>190</v>
      </c>
      <c r="X1383" t="s">
        <v>190</v>
      </c>
      <c r="Y1383" s="2">
        <v>39782</v>
      </c>
      <c r="Z1383" s="27">
        <v>1E-3</v>
      </c>
      <c r="AA1383" s="14">
        <v>870.3</v>
      </c>
      <c r="AB1383" s="2">
        <v>49882</v>
      </c>
      <c r="AC1383" s="27">
        <v>1E-3</v>
      </c>
      <c r="AD1383" s="14">
        <v>1355.15</v>
      </c>
    </row>
    <row r="1384" spans="1:30" x14ac:dyDescent="0.3">
      <c r="A1384" t="s">
        <v>2057</v>
      </c>
      <c r="B1384" t="s">
        <v>190</v>
      </c>
      <c r="C1384" t="s">
        <v>190</v>
      </c>
      <c r="D1384" t="s">
        <v>190</v>
      </c>
      <c r="E1384" s="2">
        <v>1498</v>
      </c>
      <c r="F1384" s="27">
        <v>0.13138045956849675</v>
      </c>
      <c r="G1384" s="14">
        <v>141.21212121212099</v>
      </c>
      <c r="H1384" s="2">
        <v>1499</v>
      </c>
      <c r="I1384" s="27">
        <v>0.12314137846052739</v>
      </c>
      <c r="J1384" s="14">
        <v>180.606064</v>
      </c>
      <c r="L1384" t="s">
        <v>190</v>
      </c>
      <c r="M1384" t="s">
        <v>190</v>
      </c>
      <c r="N1384" t="s">
        <v>190</v>
      </c>
      <c r="O1384" s="2">
        <v>119104</v>
      </c>
      <c r="P1384" s="27">
        <v>0.126</v>
      </c>
      <c r="Q1384" s="14">
        <v>186.67</v>
      </c>
      <c r="R1384" s="2">
        <v>118982</v>
      </c>
      <c r="S1384" s="27">
        <v>0.122</v>
      </c>
      <c r="T1384" s="14">
        <v>297.58</v>
      </c>
      <c r="V1384" t="s">
        <v>190</v>
      </c>
      <c r="W1384" t="s">
        <v>190</v>
      </c>
      <c r="X1384" t="s">
        <v>190</v>
      </c>
      <c r="Y1384" s="2">
        <v>4597662</v>
      </c>
      <c r="Z1384" s="27">
        <v>0.121</v>
      </c>
      <c r="AA1384" s="14">
        <v>1292.1199999999999</v>
      </c>
      <c r="AB1384" s="2">
        <v>4640897</v>
      </c>
      <c r="AC1384" s="27">
        <v>0.11899999999999999</v>
      </c>
      <c r="AD1384" s="14">
        <v>1600.61</v>
      </c>
    </row>
    <row r="1385" spans="1:30" x14ac:dyDescent="0.3">
      <c r="A1385" t="s">
        <v>2051</v>
      </c>
      <c r="B1385" t="s">
        <v>190</v>
      </c>
      <c r="C1385" t="s">
        <v>190</v>
      </c>
      <c r="D1385" t="s">
        <v>190</v>
      </c>
      <c r="E1385" s="2">
        <v>1619</v>
      </c>
      <c r="F1385" s="27">
        <v>0.14199263287142608</v>
      </c>
      <c r="G1385" s="14">
        <v>117.575757575757</v>
      </c>
      <c r="H1385" s="2">
        <v>1801</v>
      </c>
      <c r="I1385" s="27">
        <v>0.1479503819929352</v>
      </c>
      <c r="J1385" s="14">
        <v>130.909088</v>
      </c>
      <c r="L1385" t="s">
        <v>190</v>
      </c>
      <c r="M1385" t="s">
        <v>190</v>
      </c>
      <c r="N1385" t="s">
        <v>190</v>
      </c>
      <c r="O1385" s="2">
        <v>164018</v>
      </c>
      <c r="P1385" s="27">
        <v>0.17299999999999999</v>
      </c>
      <c r="Q1385" s="14">
        <v>62.42</v>
      </c>
      <c r="R1385" s="2">
        <v>168894</v>
      </c>
      <c r="S1385" s="27">
        <v>0.17299999999999999</v>
      </c>
      <c r="T1385" s="14">
        <v>72.73</v>
      </c>
      <c r="V1385" t="s">
        <v>190</v>
      </c>
      <c r="W1385" t="s">
        <v>190</v>
      </c>
      <c r="X1385" t="s">
        <v>190</v>
      </c>
      <c r="Y1385" s="2">
        <v>7477809</v>
      </c>
      <c r="Z1385" s="27">
        <v>0.19700000000000001</v>
      </c>
      <c r="AA1385" s="14">
        <v>717.58</v>
      </c>
      <c r="AB1385" s="2">
        <v>7530762</v>
      </c>
      <c r="AC1385" s="27">
        <v>0.19400000000000001</v>
      </c>
      <c r="AD1385" s="14">
        <v>807.88</v>
      </c>
    </row>
    <row r="1386" spans="1:30" x14ac:dyDescent="0.3">
      <c r="A1386" t="s">
        <v>2056</v>
      </c>
      <c r="B1386" t="s">
        <v>190</v>
      </c>
      <c r="C1386" t="s">
        <v>190</v>
      </c>
      <c r="D1386" t="s">
        <v>190</v>
      </c>
      <c r="E1386" s="2">
        <v>77</v>
      </c>
      <c r="F1386" s="27">
        <v>6.7532011927731979E-3</v>
      </c>
      <c r="G1386" s="14">
        <v>41.212121212121197</v>
      </c>
      <c r="H1386" s="2">
        <v>38</v>
      </c>
      <c r="I1386" s="27">
        <v>3.1216626961307814E-3</v>
      </c>
      <c r="J1386" s="14">
        <v>21.818182</v>
      </c>
      <c r="L1386" t="s">
        <v>190</v>
      </c>
      <c r="M1386" t="s">
        <v>190</v>
      </c>
      <c r="N1386" t="s">
        <v>190</v>
      </c>
      <c r="O1386" s="2">
        <v>5958</v>
      </c>
      <c r="P1386" s="27">
        <v>6.0000000000000001E-3</v>
      </c>
      <c r="Q1386" s="14">
        <v>301.82</v>
      </c>
      <c r="R1386" s="2">
        <v>6999</v>
      </c>
      <c r="S1386" s="27">
        <v>7.0000000000000001E-3</v>
      </c>
      <c r="T1386" s="14">
        <v>408.48</v>
      </c>
      <c r="V1386" t="s">
        <v>190</v>
      </c>
      <c r="W1386" t="s">
        <v>190</v>
      </c>
      <c r="X1386" t="s">
        <v>190</v>
      </c>
      <c r="Y1386" s="2">
        <v>146632</v>
      </c>
      <c r="Z1386" s="27">
        <v>4.0000000000000001E-3</v>
      </c>
      <c r="AA1386" s="14">
        <v>1829.09</v>
      </c>
      <c r="AB1386" s="2">
        <v>145286</v>
      </c>
      <c r="AC1386" s="27">
        <v>4.0000000000000001E-3</v>
      </c>
      <c r="AD1386" s="14">
        <v>1750.3</v>
      </c>
    </row>
    <row r="1387" spans="1:30" x14ac:dyDescent="0.3">
      <c r="A1387" t="s">
        <v>2057</v>
      </c>
      <c r="B1387" t="s">
        <v>190</v>
      </c>
      <c r="C1387" t="s">
        <v>190</v>
      </c>
      <c r="D1387" t="s">
        <v>190</v>
      </c>
      <c r="E1387" s="2">
        <v>1542</v>
      </c>
      <c r="F1387" s="27">
        <v>0.13523943167865288</v>
      </c>
      <c r="G1387" s="14">
        <v>107.272727272727</v>
      </c>
      <c r="H1387" s="2">
        <v>1763</v>
      </c>
      <c r="I1387" s="27">
        <v>0.14482871929680441</v>
      </c>
      <c r="J1387" s="14">
        <v>127.878784</v>
      </c>
      <c r="L1387" t="s">
        <v>190</v>
      </c>
      <c r="M1387" t="s">
        <v>190</v>
      </c>
      <c r="N1387" t="s">
        <v>190</v>
      </c>
      <c r="O1387" s="2">
        <v>158060</v>
      </c>
      <c r="P1387" s="27">
        <v>0.16700000000000001</v>
      </c>
      <c r="Q1387" s="14">
        <v>300.61</v>
      </c>
      <c r="R1387" s="2">
        <v>161895</v>
      </c>
      <c r="S1387" s="27">
        <v>0.16500000000000001</v>
      </c>
      <c r="T1387" s="14">
        <v>410.91</v>
      </c>
      <c r="V1387" t="s">
        <v>190</v>
      </c>
      <c r="W1387" t="s">
        <v>190</v>
      </c>
      <c r="X1387" t="s">
        <v>190</v>
      </c>
      <c r="Y1387" s="2">
        <v>7331177</v>
      </c>
      <c r="Z1387" s="27">
        <v>0.193</v>
      </c>
      <c r="AA1387" s="14">
        <v>1932.73</v>
      </c>
      <c r="AB1387" s="2">
        <v>7385476</v>
      </c>
      <c r="AC1387" s="27">
        <v>0.19</v>
      </c>
      <c r="AD1387" s="14">
        <v>1851.52</v>
      </c>
    </row>
    <row r="1388" spans="1:30" x14ac:dyDescent="0.3">
      <c r="A1388" t="s">
        <v>2052</v>
      </c>
      <c r="B1388" t="s">
        <v>190</v>
      </c>
      <c r="C1388" t="s">
        <v>190</v>
      </c>
      <c r="D1388" t="s">
        <v>190</v>
      </c>
      <c r="E1388" s="2">
        <v>233</v>
      </c>
      <c r="F1388" s="27">
        <v>2.0435011401508506E-2</v>
      </c>
      <c r="G1388" s="14">
        <v>64.848484848484802</v>
      </c>
      <c r="H1388" s="2">
        <v>221</v>
      </c>
      <c r="I1388" s="27">
        <v>1.8154933048550068E-2</v>
      </c>
      <c r="J1388" s="14">
        <v>65.454544100000007</v>
      </c>
      <c r="L1388" t="s">
        <v>190</v>
      </c>
      <c r="M1388" t="s">
        <v>190</v>
      </c>
      <c r="N1388" t="s">
        <v>190</v>
      </c>
      <c r="O1388" s="2">
        <v>30622</v>
      </c>
      <c r="P1388" s="27">
        <v>3.2000000000000001E-2</v>
      </c>
      <c r="Q1388" s="14">
        <v>45.45</v>
      </c>
      <c r="R1388" s="2">
        <v>37100</v>
      </c>
      <c r="S1388" s="27">
        <v>3.7999999999999999E-2</v>
      </c>
      <c r="T1388" s="14">
        <v>81.819999999999993</v>
      </c>
      <c r="V1388" t="s">
        <v>190</v>
      </c>
      <c r="W1388" t="s">
        <v>190</v>
      </c>
      <c r="X1388" t="s">
        <v>190</v>
      </c>
      <c r="Y1388" s="2">
        <v>1427224</v>
      </c>
      <c r="Z1388" s="27">
        <v>3.7999999999999999E-2</v>
      </c>
      <c r="AA1388" s="14">
        <v>443.64</v>
      </c>
      <c r="AB1388" s="2">
        <v>1735473</v>
      </c>
      <c r="AC1388" s="27">
        <v>4.4999999999999998E-2</v>
      </c>
      <c r="AD1388" s="14">
        <v>575.76</v>
      </c>
    </row>
    <row r="1389" spans="1:30" x14ac:dyDescent="0.3">
      <c r="A1389" t="s">
        <v>2056</v>
      </c>
      <c r="B1389" t="s">
        <v>190</v>
      </c>
      <c r="C1389" t="s">
        <v>190</v>
      </c>
      <c r="D1389" t="s">
        <v>190</v>
      </c>
      <c r="E1389" s="2">
        <v>39</v>
      </c>
      <c r="F1389" s="27">
        <v>3.4204525521838273E-3</v>
      </c>
      <c r="G1389" s="14">
        <v>25.4545454545454</v>
      </c>
      <c r="H1389" s="2">
        <v>38</v>
      </c>
      <c r="I1389" s="27">
        <v>3.1216626961307814E-3</v>
      </c>
      <c r="J1389" s="14">
        <v>25.454546000000001</v>
      </c>
      <c r="L1389" t="s">
        <v>190</v>
      </c>
      <c r="M1389" t="s">
        <v>190</v>
      </c>
      <c r="N1389" t="s">
        <v>190</v>
      </c>
      <c r="O1389" s="2">
        <v>1856</v>
      </c>
      <c r="P1389" s="27">
        <v>2E-3</v>
      </c>
      <c r="Q1389" s="14">
        <v>189.7</v>
      </c>
      <c r="R1389" s="2">
        <v>2749</v>
      </c>
      <c r="S1389" s="27">
        <v>3.0000000000000001E-3</v>
      </c>
      <c r="T1389" s="14">
        <v>206.67</v>
      </c>
      <c r="V1389" t="s">
        <v>190</v>
      </c>
      <c r="W1389" t="s">
        <v>190</v>
      </c>
      <c r="X1389" t="s">
        <v>190</v>
      </c>
      <c r="Y1389" s="2">
        <v>59577</v>
      </c>
      <c r="Z1389" s="27">
        <v>2E-3</v>
      </c>
      <c r="AA1389" s="14">
        <v>855.76</v>
      </c>
      <c r="AB1389" s="2">
        <v>67567</v>
      </c>
      <c r="AC1389" s="27">
        <v>2E-3</v>
      </c>
      <c r="AD1389" s="14">
        <v>1325.45</v>
      </c>
    </row>
    <row r="1390" spans="1:30" x14ac:dyDescent="0.3">
      <c r="A1390" t="s">
        <v>2057</v>
      </c>
      <c r="B1390" t="s">
        <v>190</v>
      </c>
      <c r="C1390" t="s">
        <v>190</v>
      </c>
      <c r="D1390" t="s">
        <v>190</v>
      </c>
      <c r="E1390" s="2">
        <v>194</v>
      </c>
      <c r="F1390" s="27">
        <v>1.7014558849324679E-2</v>
      </c>
      <c r="G1390" s="14">
        <v>57.5757575757575</v>
      </c>
      <c r="H1390" s="2">
        <v>183</v>
      </c>
      <c r="I1390" s="27">
        <v>1.5033270352419288E-2</v>
      </c>
      <c r="J1390" s="14">
        <v>58.181820000000002</v>
      </c>
      <c r="L1390" t="s">
        <v>190</v>
      </c>
      <c r="M1390" t="s">
        <v>190</v>
      </c>
      <c r="N1390" t="s">
        <v>190</v>
      </c>
      <c r="O1390" s="2">
        <v>28766</v>
      </c>
      <c r="P1390" s="27">
        <v>0.03</v>
      </c>
      <c r="Q1390" s="14">
        <v>186.67</v>
      </c>
      <c r="R1390" s="2">
        <v>34351</v>
      </c>
      <c r="S1390" s="27">
        <v>3.5000000000000003E-2</v>
      </c>
      <c r="T1390" s="14">
        <v>212.73</v>
      </c>
      <c r="V1390" t="s">
        <v>190</v>
      </c>
      <c r="W1390" t="s">
        <v>190</v>
      </c>
      <c r="X1390" t="s">
        <v>190</v>
      </c>
      <c r="Y1390" s="2">
        <v>1367647</v>
      </c>
      <c r="Z1390" s="27">
        <v>3.5999999999999997E-2</v>
      </c>
      <c r="AA1390" s="14">
        <v>918.18</v>
      </c>
      <c r="AB1390" s="2">
        <v>1667906</v>
      </c>
      <c r="AC1390" s="27">
        <v>4.2999999999999997E-2</v>
      </c>
      <c r="AD1390" s="14">
        <v>1402.42</v>
      </c>
    </row>
    <row r="1391" spans="1:30" x14ac:dyDescent="0.3">
      <c r="A1391" t="s">
        <v>2053</v>
      </c>
      <c r="B1391" t="s">
        <v>190</v>
      </c>
      <c r="C1391" t="s">
        <v>190</v>
      </c>
      <c r="D1391" t="s">
        <v>190</v>
      </c>
      <c r="E1391" s="2">
        <v>212</v>
      </c>
      <c r="F1391" s="27">
        <v>1.8593229258024906E-2</v>
      </c>
      <c r="G1391" s="14">
        <v>62.424242424242401</v>
      </c>
      <c r="H1391" s="2">
        <v>187</v>
      </c>
      <c r="I1391" s="27">
        <v>1.5361866425696213E-2</v>
      </c>
      <c r="J1391" s="14">
        <v>57.5757561</v>
      </c>
      <c r="L1391" t="s">
        <v>190</v>
      </c>
      <c r="M1391" t="s">
        <v>190</v>
      </c>
      <c r="N1391" t="s">
        <v>190</v>
      </c>
      <c r="O1391" s="2">
        <v>25896</v>
      </c>
      <c r="P1391" s="27">
        <v>2.7E-2</v>
      </c>
      <c r="Q1391" s="14">
        <v>155.76</v>
      </c>
      <c r="R1391" s="2">
        <v>28204</v>
      </c>
      <c r="S1391" s="27">
        <v>2.9000000000000001E-2</v>
      </c>
      <c r="T1391" s="14">
        <v>121.82</v>
      </c>
      <c r="V1391" t="s">
        <v>190</v>
      </c>
      <c r="W1391" t="s">
        <v>190</v>
      </c>
      <c r="X1391" t="s">
        <v>190</v>
      </c>
      <c r="Y1391" s="2">
        <v>1197626</v>
      </c>
      <c r="Z1391" s="27">
        <v>3.2000000000000001E-2</v>
      </c>
      <c r="AA1391" s="14">
        <v>640.61</v>
      </c>
      <c r="AB1391" s="2">
        <v>1341470</v>
      </c>
      <c r="AC1391" s="27">
        <v>3.5000000000000003E-2</v>
      </c>
      <c r="AD1391" s="14">
        <v>718.79</v>
      </c>
    </row>
    <row r="1392" spans="1:30" x14ac:dyDescent="0.3">
      <c r="A1392" t="s">
        <v>2056</v>
      </c>
      <c r="B1392" t="s">
        <v>190</v>
      </c>
      <c r="C1392" t="s">
        <v>190</v>
      </c>
      <c r="D1392" t="s">
        <v>190</v>
      </c>
      <c r="E1392" s="2">
        <v>28</v>
      </c>
      <c r="F1392" s="27">
        <v>2.4557095246447993E-3</v>
      </c>
      <c r="G1392" s="14">
        <v>21.2121212121212</v>
      </c>
      <c r="H1392" s="2">
        <v>44</v>
      </c>
      <c r="I1392" s="27">
        <v>3.6145568060461679E-3</v>
      </c>
      <c r="J1392" s="14">
        <v>29.090910000000001</v>
      </c>
      <c r="L1392" t="s">
        <v>190</v>
      </c>
      <c r="M1392" t="s">
        <v>190</v>
      </c>
      <c r="N1392" t="s">
        <v>190</v>
      </c>
      <c r="O1392" s="2">
        <v>2830</v>
      </c>
      <c r="P1392" s="27">
        <v>3.0000000000000001E-3</v>
      </c>
      <c r="Q1392" s="14">
        <v>200</v>
      </c>
      <c r="R1392" s="2">
        <v>3741</v>
      </c>
      <c r="S1392" s="27">
        <v>4.0000000000000001E-3</v>
      </c>
      <c r="T1392" s="14">
        <v>309.08999999999997</v>
      </c>
      <c r="V1392" t="s">
        <v>190</v>
      </c>
      <c r="W1392" t="s">
        <v>190</v>
      </c>
      <c r="X1392" t="s">
        <v>190</v>
      </c>
      <c r="Y1392" s="2">
        <v>131599</v>
      </c>
      <c r="Z1392" s="27">
        <v>3.0000000000000001E-3</v>
      </c>
      <c r="AA1392" s="14">
        <v>1289.7</v>
      </c>
      <c r="AB1392" s="2">
        <v>134269</v>
      </c>
      <c r="AC1392" s="27">
        <v>3.0000000000000001E-3</v>
      </c>
      <c r="AD1392" s="14">
        <v>1576.36</v>
      </c>
    </row>
    <row r="1393" spans="1:31" x14ac:dyDescent="0.3">
      <c r="A1393" t="s">
        <v>2057</v>
      </c>
      <c r="B1393" t="s">
        <v>190</v>
      </c>
      <c r="C1393" t="s">
        <v>190</v>
      </c>
      <c r="D1393" t="s">
        <v>190</v>
      </c>
      <c r="E1393" s="2">
        <v>184</v>
      </c>
      <c r="F1393" s="27">
        <v>1.613751973338011E-2</v>
      </c>
      <c r="G1393" s="14">
        <v>60.606060606060602</v>
      </c>
      <c r="H1393" s="2">
        <v>143</v>
      </c>
      <c r="I1393" s="27">
        <v>1.1747309619650046E-2</v>
      </c>
      <c r="J1393" s="14">
        <v>55.757576</v>
      </c>
      <c r="L1393" t="s">
        <v>190</v>
      </c>
      <c r="M1393" t="s">
        <v>190</v>
      </c>
      <c r="N1393" t="s">
        <v>190</v>
      </c>
      <c r="O1393" s="2">
        <v>23066</v>
      </c>
      <c r="P1393" s="27">
        <v>2.4E-2</v>
      </c>
      <c r="Q1393" s="14">
        <v>246.06</v>
      </c>
      <c r="R1393" s="2">
        <v>24463</v>
      </c>
      <c r="S1393" s="27">
        <v>2.5000000000000001E-2</v>
      </c>
      <c r="T1393" s="14">
        <v>319.39</v>
      </c>
      <c r="V1393" t="s">
        <v>190</v>
      </c>
      <c r="W1393" t="s">
        <v>190</v>
      </c>
      <c r="X1393" t="s">
        <v>190</v>
      </c>
      <c r="Y1393" s="2">
        <v>1066027</v>
      </c>
      <c r="Z1393" s="27">
        <v>2.8000000000000001E-2</v>
      </c>
      <c r="AA1393" s="14">
        <v>1519.39</v>
      </c>
      <c r="AB1393" s="2">
        <v>1207201</v>
      </c>
      <c r="AC1393" s="27">
        <v>3.1E-2</v>
      </c>
      <c r="AD1393" s="14">
        <v>1781.82</v>
      </c>
    </row>
    <row r="1394" spans="1:31" x14ac:dyDescent="0.3">
      <c r="A1394" s="202"/>
      <c r="B1394" s="202"/>
      <c r="C1394" s="202"/>
      <c r="D1394" s="202"/>
      <c r="E1394" s="202"/>
      <c r="F1394" s="202"/>
      <c r="G1394" s="202"/>
      <c r="H1394" s="202"/>
      <c r="I1394" s="202"/>
      <c r="J1394" s="202"/>
      <c r="K1394" s="202"/>
      <c r="L1394" s="202"/>
      <c r="M1394" s="202"/>
      <c r="N1394" s="202"/>
      <c r="O1394" s="202"/>
      <c r="P1394" s="202"/>
      <c r="Q1394" s="202"/>
      <c r="R1394" s="202"/>
      <c r="S1394" s="202"/>
      <c r="T1394" s="202"/>
      <c r="U1394" s="202"/>
      <c r="V1394" s="202"/>
      <c r="W1394" s="202"/>
      <c r="X1394" s="202"/>
      <c r="Y1394" s="202"/>
      <c r="Z1394" s="202"/>
      <c r="AA1394" s="202"/>
      <c r="AB1394" s="202"/>
      <c r="AC1394" s="202"/>
      <c r="AD1394" s="202"/>
      <c r="AE1394" s="202"/>
    </row>
    <row r="1395" spans="1:31" x14ac:dyDescent="0.3">
      <c r="A1395" s="201" t="s">
        <v>2058</v>
      </c>
      <c r="B1395" s="201"/>
      <c r="C1395" s="201"/>
      <c r="D1395" s="201"/>
      <c r="E1395" s="201"/>
      <c r="F1395" s="201"/>
      <c r="G1395" s="201"/>
      <c r="H1395" s="201"/>
      <c r="I1395" s="201"/>
      <c r="J1395" s="201"/>
      <c r="K1395" s="201"/>
      <c r="L1395" s="201"/>
      <c r="M1395" s="201"/>
      <c r="N1395" s="201"/>
      <c r="O1395" s="201"/>
      <c r="P1395" s="201"/>
      <c r="Q1395" s="201"/>
      <c r="R1395" s="201"/>
      <c r="S1395" s="201"/>
      <c r="T1395" s="201"/>
      <c r="U1395" s="201"/>
      <c r="V1395" s="201"/>
      <c r="W1395" s="201"/>
      <c r="X1395" s="201"/>
      <c r="Y1395" s="201"/>
      <c r="Z1395" s="201"/>
      <c r="AA1395" s="201"/>
      <c r="AB1395" s="201"/>
      <c r="AC1395" s="201"/>
      <c r="AD1395" s="201"/>
      <c r="AE1395" s="201"/>
    </row>
    <row r="1396" spans="1:31" x14ac:dyDescent="0.3">
      <c r="B1396" t="s">
        <v>190</v>
      </c>
      <c r="C1396" t="s">
        <v>190</v>
      </c>
      <c r="D1396" t="s">
        <v>190</v>
      </c>
      <c r="E1396" s="199" t="s">
        <v>1724</v>
      </c>
      <c r="F1396" s="199"/>
      <c r="G1396" s="199" t="s">
        <v>1725</v>
      </c>
      <c r="H1396" s="199" t="s">
        <v>1724</v>
      </c>
      <c r="I1396" s="199"/>
      <c r="J1396" s="199" t="s">
        <v>1725</v>
      </c>
      <c r="K1396" t="s">
        <v>190</v>
      </c>
      <c r="L1396" t="s">
        <v>190</v>
      </c>
      <c r="M1396" t="s">
        <v>190</v>
      </c>
      <c r="N1396" t="s">
        <v>190</v>
      </c>
      <c r="O1396" s="199" t="s">
        <v>1724</v>
      </c>
      <c r="P1396" s="199"/>
      <c r="Q1396" s="199" t="s">
        <v>1725</v>
      </c>
      <c r="R1396" s="199" t="s">
        <v>1724</v>
      </c>
      <c r="S1396" s="199"/>
      <c r="T1396" s="199" t="s">
        <v>1725</v>
      </c>
      <c r="U1396" t="s">
        <v>190</v>
      </c>
      <c r="V1396" t="s">
        <v>190</v>
      </c>
      <c r="W1396" t="s">
        <v>190</v>
      </c>
      <c r="X1396" t="s">
        <v>190</v>
      </c>
      <c r="Y1396" s="199" t="s">
        <v>1724</v>
      </c>
      <c r="Z1396" s="199"/>
      <c r="AA1396" s="199" t="s">
        <v>1725</v>
      </c>
      <c r="AB1396" s="199" t="s">
        <v>1724</v>
      </c>
      <c r="AC1396" s="199"/>
      <c r="AD1396" s="199" t="s">
        <v>1725</v>
      </c>
      <c r="AE1396" t="s">
        <v>190</v>
      </c>
    </row>
    <row r="1397" spans="1:31" x14ac:dyDescent="0.3">
      <c r="A1397" t="s">
        <v>192</v>
      </c>
      <c r="B1397" t="s">
        <v>190</v>
      </c>
      <c r="C1397" t="s">
        <v>190</v>
      </c>
      <c r="D1397" t="s">
        <v>190</v>
      </c>
      <c r="E1397" s="2">
        <v>10173</v>
      </c>
      <c r="F1397" s="27" t="s">
        <v>190</v>
      </c>
      <c r="G1397" s="14">
        <v>131.51515151515099</v>
      </c>
      <c r="H1397" s="2">
        <v>10883</v>
      </c>
      <c r="I1397" s="27" t="s">
        <v>190</v>
      </c>
      <c r="J1397" s="14">
        <v>156.363632</v>
      </c>
      <c r="L1397" t="s">
        <v>190</v>
      </c>
      <c r="M1397" t="s">
        <v>190</v>
      </c>
      <c r="N1397" t="s">
        <v>190</v>
      </c>
      <c r="O1397" s="2">
        <v>865910</v>
      </c>
      <c r="P1397" s="27" t="s">
        <v>190</v>
      </c>
      <c r="Q1397" s="14">
        <v>398.18</v>
      </c>
      <c r="R1397" s="2">
        <v>902231</v>
      </c>
      <c r="S1397" s="27" t="s">
        <v>190</v>
      </c>
      <c r="T1397" s="14">
        <v>475.15</v>
      </c>
      <c r="V1397" t="s">
        <v>190</v>
      </c>
      <c r="W1397" t="s">
        <v>190</v>
      </c>
      <c r="X1397" t="s">
        <v>190</v>
      </c>
      <c r="Y1397" s="2">
        <v>35400693</v>
      </c>
      <c r="Z1397" s="27" t="s">
        <v>190</v>
      </c>
      <c r="AA1397" s="14">
        <v>1443.03</v>
      </c>
      <c r="AB1397" s="2">
        <v>36429855</v>
      </c>
      <c r="AC1397" s="27" t="s">
        <v>190</v>
      </c>
      <c r="AD1397" s="14">
        <v>1813.33</v>
      </c>
    </row>
    <row r="1398" spans="1:31" x14ac:dyDescent="0.3">
      <c r="A1398" t="s">
        <v>2046</v>
      </c>
      <c r="B1398" t="s">
        <v>190</v>
      </c>
      <c r="C1398" t="s">
        <v>190</v>
      </c>
      <c r="D1398" t="s">
        <v>190</v>
      </c>
      <c r="E1398" s="2">
        <v>5331</v>
      </c>
      <c r="F1398" s="27">
        <v>0.52403420819817159</v>
      </c>
      <c r="G1398" s="14">
        <v>195.75757575757501</v>
      </c>
      <c r="H1398" s="2">
        <v>5573</v>
      </c>
      <c r="I1398" s="27">
        <v>0.51208306533125059</v>
      </c>
      <c r="J1398" s="14">
        <v>217.57576</v>
      </c>
      <c r="L1398" t="s">
        <v>190</v>
      </c>
      <c r="M1398" t="s">
        <v>190</v>
      </c>
      <c r="N1398" t="s">
        <v>190</v>
      </c>
      <c r="O1398" s="2">
        <v>427628</v>
      </c>
      <c r="P1398" s="27">
        <v>0.49399999999999999</v>
      </c>
      <c r="Q1398" s="14">
        <v>341.21</v>
      </c>
      <c r="R1398" s="2">
        <v>446014</v>
      </c>
      <c r="S1398" s="27">
        <v>0.49399999999999999</v>
      </c>
      <c r="T1398" s="14">
        <v>411.52</v>
      </c>
      <c r="V1398" t="s">
        <v>190</v>
      </c>
      <c r="W1398" t="s">
        <v>190</v>
      </c>
      <c r="X1398" t="s">
        <v>190</v>
      </c>
      <c r="Y1398" s="2">
        <v>17405072</v>
      </c>
      <c r="Z1398" s="27">
        <v>0.49199999999999999</v>
      </c>
      <c r="AA1398" s="14">
        <v>1794.55</v>
      </c>
      <c r="AB1398" s="2">
        <v>17932063</v>
      </c>
      <c r="AC1398" s="27">
        <v>0.49199999999999999</v>
      </c>
      <c r="AD1398" s="14">
        <v>2207.27</v>
      </c>
    </row>
    <row r="1399" spans="1:31" x14ac:dyDescent="0.3">
      <c r="A1399" t="s">
        <v>2049</v>
      </c>
      <c r="B1399" t="s">
        <v>190</v>
      </c>
      <c r="C1399" t="s">
        <v>190</v>
      </c>
      <c r="D1399" t="s">
        <v>190</v>
      </c>
      <c r="E1399" s="2">
        <v>1351</v>
      </c>
      <c r="F1399" s="27">
        <v>0.13280251646515284</v>
      </c>
      <c r="G1399" s="14">
        <v>121.818181818181</v>
      </c>
      <c r="H1399" s="2">
        <v>1868</v>
      </c>
      <c r="I1399" s="27">
        <v>0.17164384820362033</v>
      </c>
      <c r="J1399" s="14">
        <v>169.090912</v>
      </c>
      <c r="L1399" t="s">
        <v>190</v>
      </c>
      <c r="M1399" t="s">
        <v>190</v>
      </c>
      <c r="N1399" t="s">
        <v>190</v>
      </c>
      <c r="O1399" s="2">
        <v>101033</v>
      </c>
      <c r="P1399" s="27">
        <v>0.11700000000000001</v>
      </c>
      <c r="Q1399" s="14">
        <v>66.06</v>
      </c>
      <c r="R1399" s="2">
        <v>104414</v>
      </c>
      <c r="S1399" s="27">
        <v>0.11600000000000001</v>
      </c>
      <c r="T1399" s="14">
        <v>48.48</v>
      </c>
      <c r="V1399" t="s">
        <v>190</v>
      </c>
      <c r="W1399" t="s">
        <v>190</v>
      </c>
      <c r="X1399" t="s">
        <v>190</v>
      </c>
      <c r="Y1399" s="2">
        <v>3391724</v>
      </c>
      <c r="Z1399" s="27">
        <v>9.6000000000000002E-2</v>
      </c>
      <c r="AA1399" s="14">
        <v>489.7</v>
      </c>
      <c r="AB1399" s="2">
        <v>3334728</v>
      </c>
      <c r="AC1399" s="27">
        <v>9.1999999999999998E-2</v>
      </c>
      <c r="AD1399" s="14">
        <v>715.76</v>
      </c>
    </row>
    <row r="1400" spans="1:31" x14ac:dyDescent="0.3">
      <c r="A1400" t="s">
        <v>2059</v>
      </c>
      <c r="B1400" t="s">
        <v>190</v>
      </c>
      <c r="C1400" t="s">
        <v>190</v>
      </c>
      <c r="D1400" t="s">
        <v>190</v>
      </c>
      <c r="E1400" s="2">
        <v>16</v>
      </c>
      <c r="F1400" s="27">
        <v>1.5727907205347487E-3</v>
      </c>
      <c r="G1400" s="14">
        <v>10.303030303030299</v>
      </c>
      <c r="H1400" s="2">
        <v>109</v>
      </c>
      <c r="I1400" s="27">
        <v>1.0015620692823669E-2</v>
      </c>
      <c r="J1400" s="14">
        <v>60</v>
      </c>
      <c r="L1400" t="s">
        <v>190</v>
      </c>
      <c r="M1400" t="s">
        <v>190</v>
      </c>
      <c r="N1400" t="s">
        <v>190</v>
      </c>
      <c r="O1400" s="2">
        <v>4576</v>
      </c>
      <c r="P1400" s="27">
        <v>5.0000000000000001E-3</v>
      </c>
      <c r="Q1400" s="14">
        <v>332</v>
      </c>
      <c r="R1400" s="2">
        <v>5125</v>
      </c>
      <c r="S1400" s="27">
        <v>6.0000000000000001E-3</v>
      </c>
      <c r="T1400" s="14">
        <v>367.88</v>
      </c>
      <c r="V1400" t="s">
        <v>190</v>
      </c>
      <c r="W1400" t="s">
        <v>190</v>
      </c>
      <c r="X1400" t="s">
        <v>190</v>
      </c>
      <c r="Y1400" s="2">
        <v>128418</v>
      </c>
      <c r="Z1400" s="27">
        <v>4.0000000000000001E-3</v>
      </c>
      <c r="AA1400" s="14">
        <v>1445</v>
      </c>
      <c r="AB1400" s="2">
        <v>145138</v>
      </c>
      <c r="AC1400" s="27">
        <v>4.0000000000000001E-3</v>
      </c>
      <c r="AD1400" s="14">
        <v>1960.61</v>
      </c>
    </row>
    <row r="1401" spans="1:31" x14ac:dyDescent="0.3">
      <c r="A1401" t="s">
        <v>2060</v>
      </c>
      <c r="B1401" t="s">
        <v>190</v>
      </c>
      <c r="C1401" t="s">
        <v>190</v>
      </c>
      <c r="D1401" t="s">
        <v>190</v>
      </c>
      <c r="E1401" s="2">
        <v>1335</v>
      </c>
      <c r="F1401" s="27">
        <v>0.13122972574461811</v>
      </c>
      <c r="G1401" s="14">
        <v>120.60606060606</v>
      </c>
      <c r="H1401" s="2">
        <v>1759</v>
      </c>
      <c r="I1401" s="27">
        <v>0.16162822751079667</v>
      </c>
      <c r="J1401" s="14">
        <v>155.15152</v>
      </c>
      <c r="L1401" t="s">
        <v>190</v>
      </c>
      <c r="M1401" t="s">
        <v>190</v>
      </c>
      <c r="N1401" t="s">
        <v>190</v>
      </c>
      <c r="O1401" s="2">
        <v>96457</v>
      </c>
      <c r="P1401" s="27">
        <v>0.111</v>
      </c>
      <c r="Q1401" s="14">
        <v>346.67</v>
      </c>
      <c r="R1401" s="2">
        <v>99289</v>
      </c>
      <c r="S1401" s="27">
        <v>0.11</v>
      </c>
      <c r="T1401" s="14">
        <v>365.45</v>
      </c>
      <c r="V1401" t="s">
        <v>190</v>
      </c>
      <c r="W1401" t="s">
        <v>190</v>
      </c>
      <c r="X1401" t="s">
        <v>190</v>
      </c>
      <c r="Y1401" s="2">
        <v>3263306</v>
      </c>
      <c r="Z1401" s="27">
        <v>9.1999999999999998E-2</v>
      </c>
      <c r="AA1401" s="14">
        <v>1465.45</v>
      </c>
      <c r="AB1401" s="2">
        <v>3189590</v>
      </c>
      <c r="AC1401" s="27">
        <v>8.7999999999999995E-2</v>
      </c>
      <c r="AD1401" s="14">
        <v>2114.5500000000002</v>
      </c>
    </row>
    <row r="1402" spans="1:31" x14ac:dyDescent="0.3">
      <c r="A1402" t="s">
        <v>2050</v>
      </c>
      <c r="B1402" t="s">
        <v>190</v>
      </c>
      <c r="C1402" t="s">
        <v>190</v>
      </c>
      <c r="D1402" t="s">
        <v>190</v>
      </c>
      <c r="E1402" s="2">
        <v>1774</v>
      </c>
      <c r="F1402" s="27">
        <v>0.17438317113929028</v>
      </c>
      <c r="G1402" s="14">
        <v>156.969696969696</v>
      </c>
      <c r="H1402" s="2">
        <v>1116</v>
      </c>
      <c r="I1402" s="27">
        <v>0.10254525406597445</v>
      </c>
      <c r="J1402" s="14">
        <v>144.24243200000001</v>
      </c>
      <c r="L1402" t="s">
        <v>190</v>
      </c>
      <c r="M1402" t="s">
        <v>190</v>
      </c>
      <c r="N1402" t="s">
        <v>190</v>
      </c>
      <c r="O1402" s="2">
        <v>122984</v>
      </c>
      <c r="P1402" s="27">
        <v>0.14199999999999999</v>
      </c>
      <c r="Q1402" s="14">
        <v>195.76</v>
      </c>
      <c r="R1402" s="2">
        <v>123730</v>
      </c>
      <c r="S1402" s="27">
        <v>0.13700000000000001</v>
      </c>
      <c r="T1402" s="14">
        <v>256.97000000000003</v>
      </c>
      <c r="V1402" t="s">
        <v>190</v>
      </c>
      <c r="W1402" t="s">
        <v>190</v>
      </c>
      <c r="X1402" t="s">
        <v>190</v>
      </c>
      <c r="Y1402" s="2">
        <v>4741790</v>
      </c>
      <c r="Z1402" s="27">
        <v>0.13400000000000001</v>
      </c>
      <c r="AA1402" s="14">
        <v>1612.12</v>
      </c>
      <c r="AB1402" s="2">
        <v>4816407</v>
      </c>
      <c r="AC1402" s="27">
        <v>0.13200000000000001</v>
      </c>
      <c r="AD1402" s="14">
        <v>1673.33</v>
      </c>
    </row>
    <row r="1403" spans="1:31" x14ac:dyDescent="0.3">
      <c r="A1403" t="s">
        <v>2059</v>
      </c>
      <c r="B1403" t="s">
        <v>190</v>
      </c>
      <c r="C1403" t="s">
        <v>190</v>
      </c>
      <c r="D1403" t="s">
        <v>190</v>
      </c>
      <c r="E1403" s="2">
        <v>34</v>
      </c>
      <c r="F1403" s="27">
        <v>3.3421802811363414E-3</v>
      </c>
      <c r="G1403" s="14">
        <v>30.909090909090899</v>
      </c>
      <c r="H1403" s="2">
        <v>31</v>
      </c>
      <c r="I1403" s="27">
        <v>2.8484792796104014E-3</v>
      </c>
      <c r="J1403" s="14">
        <v>30.30303</v>
      </c>
      <c r="L1403" t="s">
        <v>190</v>
      </c>
      <c r="M1403" t="s">
        <v>190</v>
      </c>
      <c r="N1403" t="s">
        <v>190</v>
      </c>
      <c r="O1403" s="2">
        <v>5039</v>
      </c>
      <c r="P1403" s="27">
        <v>6.0000000000000001E-3</v>
      </c>
      <c r="Q1403" s="14">
        <v>315.14999999999998</v>
      </c>
      <c r="R1403" s="2">
        <v>5880</v>
      </c>
      <c r="S1403" s="27">
        <v>7.0000000000000001E-3</v>
      </c>
      <c r="T1403" s="14">
        <v>404.24</v>
      </c>
      <c r="V1403" t="s">
        <v>190</v>
      </c>
      <c r="W1403" t="s">
        <v>190</v>
      </c>
      <c r="X1403" t="s">
        <v>190</v>
      </c>
      <c r="Y1403" s="2">
        <v>154525</v>
      </c>
      <c r="Z1403" s="27">
        <v>4.0000000000000001E-3</v>
      </c>
      <c r="AA1403" s="14">
        <v>1949.7</v>
      </c>
      <c r="AB1403" s="2">
        <v>179177</v>
      </c>
      <c r="AC1403" s="27">
        <v>5.0000000000000001E-3</v>
      </c>
      <c r="AD1403" s="14">
        <v>2202.42</v>
      </c>
    </row>
    <row r="1404" spans="1:31" x14ac:dyDescent="0.3">
      <c r="A1404" t="s">
        <v>2060</v>
      </c>
      <c r="B1404" t="s">
        <v>190</v>
      </c>
      <c r="C1404" t="s">
        <v>190</v>
      </c>
      <c r="D1404" t="s">
        <v>190</v>
      </c>
      <c r="E1404" s="2">
        <v>1740</v>
      </c>
      <c r="F1404" s="27">
        <v>0.17104099085815394</v>
      </c>
      <c r="G1404" s="14">
        <v>164.84848484848399</v>
      </c>
      <c r="H1404" s="2">
        <v>1085</v>
      </c>
      <c r="I1404" s="27">
        <v>9.9696774786364059E-2</v>
      </c>
      <c r="J1404" s="14">
        <v>144.24243200000001</v>
      </c>
      <c r="L1404" t="s">
        <v>190</v>
      </c>
      <c r="M1404" t="s">
        <v>190</v>
      </c>
      <c r="N1404" t="s">
        <v>190</v>
      </c>
      <c r="O1404" s="2">
        <v>117945</v>
      </c>
      <c r="P1404" s="27">
        <v>0.13600000000000001</v>
      </c>
      <c r="Q1404" s="14">
        <v>356.97</v>
      </c>
      <c r="R1404" s="2">
        <v>117850</v>
      </c>
      <c r="S1404" s="27">
        <v>0.13100000000000001</v>
      </c>
      <c r="T1404" s="14">
        <v>491.52</v>
      </c>
      <c r="V1404" t="s">
        <v>190</v>
      </c>
      <c r="W1404" t="s">
        <v>190</v>
      </c>
      <c r="X1404" t="s">
        <v>190</v>
      </c>
      <c r="Y1404" s="2">
        <v>4587265</v>
      </c>
      <c r="Z1404" s="27">
        <v>0.13</v>
      </c>
      <c r="AA1404" s="14">
        <v>2661.82</v>
      </c>
      <c r="AB1404" s="2">
        <v>4637230</v>
      </c>
      <c r="AC1404" s="27">
        <v>0.127</v>
      </c>
      <c r="AD1404" s="14">
        <v>2895.15</v>
      </c>
    </row>
    <row r="1405" spans="1:31" x14ac:dyDescent="0.3">
      <c r="A1405" t="s">
        <v>2051</v>
      </c>
      <c r="B1405" t="s">
        <v>190</v>
      </c>
      <c r="C1405" t="s">
        <v>190</v>
      </c>
      <c r="D1405" t="s">
        <v>190</v>
      </c>
      <c r="E1405" s="2">
        <v>1971</v>
      </c>
      <c r="F1405" s="27">
        <v>0.19374815688587438</v>
      </c>
      <c r="G1405" s="14">
        <v>173.333333333333</v>
      </c>
      <c r="H1405" s="2">
        <v>2160</v>
      </c>
      <c r="I1405" s="27">
        <v>0.19847468528898282</v>
      </c>
      <c r="J1405" s="14">
        <v>170.30302399999999</v>
      </c>
      <c r="L1405" t="s">
        <v>190</v>
      </c>
      <c r="M1405" t="s">
        <v>190</v>
      </c>
      <c r="N1405" t="s">
        <v>190</v>
      </c>
      <c r="O1405" s="2">
        <v>158515</v>
      </c>
      <c r="P1405" s="27">
        <v>0.183</v>
      </c>
      <c r="Q1405" s="14">
        <v>232.12</v>
      </c>
      <c r="R1405" s="2">
        <v>164579</v>
      </c>
      <c r="S1405" s="27">
        <v>0.182</v>
      </c>
      <c r="T1405" s="14">
        <v>284.85000000000002</v>
      </c>
      <c r="V1405" t="s">
        <v>190</v>
      </c>
      <c r="W1405" t="s">
        <v>190</v>
      </c>
      <c r="X1405" t="s">
        <v>190</v>
      </c>
      <c r="Y1405" s="2">
        <v>7195146</v>
      </c>
      <c r="Z1405" s="27">
        <v>0.20300000000000001</v>
      </c>
      <c r="AA1405" s="14">
        <v>1241.21</v>
      </c>
      <c r="AB1405" s="2">
        <v>7309447</v>
      </c>
      <c r="AC1405" s="27">
        <v>0.20100000000000001</v>
      </c>
      <c r="AD1405" s="14">
        <v>1505.45</v>
      </c>
    </row>
    <row r="1406" spans="1:31" x14ac:dyDescent="0.3">
      <c r="A1406" t="s">
        <v>2059</v>
      </c>
      <c r="B1406" t="s">
        <v>190</v>
      </c>
      <c r="C1406" t="s">
        <v>190</v>
      </c>
      <c r="D1406" t="s">
        <v>190</v>
      </c>
      <c r="E1406" s="2">
        <v>26</v>
      </c>
      <c r="F1406" s="27">
        <v>2.5557849208689668E-3</v>
      </c>
      <c r="G1406" s="14">
        <v>18.181818181818102</v>
      </c>
      <c r="H1406" s="2">
        <v>26</v>
      </c>
      <c r="I1406" s="27">
        <v>2.3890471377377561E-3</v>
      </c>
      <c r="J1406" s="14">
        <v>16.969695999999999</v>
      </c>
      <c r="L1406" t="s">
        <v>190</v>
      </c>
      <c r="M1406" t="s">
        <v>190</v>
      </c>
      <c r="N1406" t="s">
        <v>190</v>
      </c>
      <c r="O1406" s="2">
        <v>8563</v>
      </c>
      <c r="P1406" s="27">
        <v>0.01</v>
      </c>
      <c r="Q1406" s="14">
        <v>450.91</v>
      </c>
      <c r="R1406" s="2">
        <v>9096</v>
      </c>
      <c r="S1406" s="27">
        <v>0.01</v>
      </c>
      <c r="T1406" s="14">
        <v>475.76</v>
      </c>
      <c r="V1406" t="s">
        <v>190</v>
      </c>
      <c r="W1406" t="s">
        <v>190</v>
      </c>
      <c r="X1406" t="s">
        <v>190</v>
      </c>
      <c r="Y1406" s="2">
        <v>282017</v>
      </c>
      <c r="Z1406" s="27">
        <v>8.0000000000000002E-3</v>
      </c>
      <c r="AA1406" s="14">
        <v>2501.21</v>
      </c>
      <c r="AB1406" s="2">
        <v>268609</v>
      </c>
      <c r="AC1406" s="27">
        <v>7.0000000000000001E-3</v>
      </c>
      <c r="AD1406" s="14">
        <v>2633.33</v>
      </c>
    </row>
    <row r="1407" spans="1:31" x14ac:dyDescent="0.3">
      <c r="A1407" t="s">
        <v>2060</v>
      </c>
      <c r="B1407" t="s">
        <v>190</v>
      </c>
      <c r="C1407" t="s">
        <v>190</v>
      </c>
      <c r="D1407" t="s">
        <v>190</v>
      </c>
      <c r="E1407" s="2">
        <v>1945</v>
      </c>
      <c r="F1407" s="27">
        <v>0.19119237196500541</v>
      </c>
      <c r="G1407" s="14">
        <v>172.12121212121201</v>
      </c>
      <c r="H1407" s="2">
        <v>2134</v>
      </c>
      <c r="I1407" s="27">
        <v>0.19608563815124505</v>
      </c>
      <c r="J1407" s="14">
        <v>167.878784</v>
      </c>
      <c r="L1407" t="s">
        <v>190</v>
      </c>
      <c r="M1407" t="s">
        <v>190</v>
      </c>
      <c r="N1407" t="s">
        <v>190</v>
      </c>
      <c r="O1407" s="2">
        <v>149952</v>
      </c>
      <c r="P1407" s="27">
        <v>0.17299999999999999</v>
      </c>
      <c r="Q1407" s="14">
        <v>494.55</v>
      </c>
      <c r="R1407" s="2">
        <v>155483</v>
      </c>
      <c r="S1407" s="27">
        <v>0.17199999999999999</v>
      </c>
      <c r="T1407" s="14">
        <v>600.61</v>
      </c>
      <c r="V1407" t="s">
        <v>190</v>
      </c>
      <c r="W1407" t="s">
        <v>190</v>
      </c>
      <c r="X1407" t="s">
        <v>190</v>
      </c>
      <c r="Y1407" s="2">
        <v>6913129</v>
      </c>
      <c r="Z1407" s="27">
        <v>0.19500000000000001</v>
      </c>
      <c r="AA1407" s="14">
        <v>2683.64</v>
      </c>
      <c r="AB1407" s="2">
        <v>7040838</v>
      </c>
      <c r="AC1407" s="27">
        <v>0.193</v>
      </c>
      <c r="AD1407" s="14">
        <v>3023.64</v>
      </c>
    </row>
    <row r="1408" spans="1:31" x14ac:dyDescent="0.3">
      <c r="A1408" t="s">
        <v>2052</v>
      </c>
      <c r="B1408" t="s">
        <v>190</v>
      </c>
      <c r="C1408" t="s">
        <v>190</v>
      </c>
      <c r="D1408" t="s">
        <v>190</v>
      </c>
      <c r="E1408" s="2">
        <v>141</v>
      </c>
      <c r="F1408" s="27">
        <v>1.3860218224712475E-2</v>
      </c>
      <c r="G1408" s="14">
        <v>46.6666666666666</v>
      </c>
      <c r="H1408" s="2">
        <v>271</v>
      </c>
      <c r="I1408" s="27">
        <v>2.4901222089497382E-2</v>
      </c>
      <c r="J1408" s="14">
        <v>89.090909999999994</v>
      </c>
      <c r="L1408" t="s">
        <v>190</v>
      </c>
      <c r="M1408" t="s">
        <v>190</v>
      </c>
      <c r="N1408" t="s">
        <v>190</v>
      </c>
      <c r="O1408" s="2">
        <v>27069</v>
      </c>
      <c r="P1408" s="27">
        <v>3.1E-2</v>
      </c>
      <c r="Q1408" s="14">
        <v>68.48</v>
      </c>
      <c r="R1408" s="2">
        <v>33167</v>
      </c>
      <c r="S1408" s="27">
        <v>3.6999999999999998E-2</v>
      </c>
      <c r="T1408" s="14">
        <v>53.33</v>
      </c>
      <c r="V1408" t="s">
        <v>190</v>
      </c>
      <c r="W1408" t="s">
        <v>190</v>
      </c>
      <c r="X1408" t="s">
        <v>190</v>
      </c>
      <c r="Y1408" s="2">
        <v>1235980</v>
      </c>
      <c r="Z1408" s="27">
        <v>3.5000000000000003E-2</v>
      </c>
      <c r="AA1408" s="14">
        <v>441.21</v>
      </c>
      <c r="AB1408" s="2">
        <v>1503403</v>
      </c>
      <c r="AC1408" s="27">
        <v>4.1000000000000002E-2</v>
      </c>
      <c r="AD1408" s="14">
        <v>581.21</v>
      </c>
    </row>
    <row r="1409" spans="1:30" x14ac:dyDescent="0.3">
      <c r="A1409" t="s">
        <v>2059</v>
      </c>
      <c r="B1409" t="s">
        <v>190</v>
      </c>
      <c r="C1409" t="s">
        <v>190</v>
      </c>
      <c r="D1409" t="s">
        <v>190</v>
      </c>
      <c r="E1409" s="2">
        <v>0</v>
      </c>
      <c r="F1409" s="27">
        <v>0</v>
      </c>
      <c r="G1409" s="14">
        <v>11.5151515151515</v>
      </c>
      <c r="H1409" s="2">
        <v>9</v>
      </c>
      <c r="I1409" s="27">
        <v>8.2697785537076175E-4</v>
      </c>
      <c r="J1409" s="14">
        <v>8.4848479999999995</v>
      </c>
      <c r="L1409" t="s">
        <v>190</v>
      </c>
      <c r="M1409" t="s">
        <v>190</v>
      </c>
      <c r="N1409" t="s">
        <v>190</v>
      </c>
      <c r="O1409" s="2">
        <v>1942</v>
      </c>
      <c r="P1409" s="27">
        <v>2E-3</v>
      </c>
      <c r="Q1409" s="14">
        <v>166.67</v>
      </c>
      <c r="R1409" s="2">
        <v>2589</v>
      </c>
      <c r="S1409" s="27">
        <v>3.0000000000000001E-3</v>
      </c>
      <c r="T1409" s="14">
        <v>172.73</v>
      </c>
      <c r="V1409" t="s">
        <v>190</v>
      </c>
      <c r="W1409" t="s">
        <v>190</v>
      </c>
      <c r="X1409" t="s">
        <v>190</v>
      </c>
      <c r="Y1409" s="2">
        <v>70020</v>
      </c>
      <c r="Z1409" s="27">
        <v>2E-3</v>
      </c>
      <c r="AA1409" s="14">
        <v>1138.18</v>
      </c>
      <c r="AB1409" s="2">
        <v>81353</v>
      </c>
      <c r="AC1409" s="27">
        <v>2E-3</v>
      </c>
      <c r="AD1409" s="14">
        <v>1341.21</v>
      </c>
    </row>
    <row r="1410" spans="1:30" x14ac:dyDescent="0.3">
      <c r="A1410" t="s">
        <v>2060</v>
      </c>
      <c r="B1410" t="s">
        <v>190</v>
      </c>
      <c r="C1410" t="s">
        <v>190</v>
      </c>
      <c r="D1410" t="s">
        <v>190</v>
      </c>
      <c r="E1410" s="2">
        <v>141</v>
      </c>
      <c r="F1410" s="27">
        <v>1.3860218224712475E-2</v>
      </c>
      <c r="G1410" s="14">
        <v>46.6666666666666</v>
      </c>
      <c r="H1410" s="2">
        <v>262</v>
      </c>
      <c r="I1410" s="27">
        <v>2.4074244234126619E-2</v>
      </c>
      <c r="J1410" s="14">
        <v>88.484849999999994</v>
      </c>
      <c r="L1410" t="s">
        <v>190</v>
      </c>
      <c r="M1410" t="s">
        <v>190</v>
      </c>
      <c r="N1410" t="s">
        <v>190</v>
      </c>
      <c r="O1410" s="2">
        <v>25127</v>
      </c>
      <c r="P1410" s="27">
        <v>2.9000000000000001E-2</v>
      </c>
      <c r="Q1410" s="14">
        <v>164.85</v>
      </c>
      <c r="R1410" s="2">
        <v>30578</v>
      </c>
      <c r="S1410" s="27">
        <v>3.4000000000000002E-2</v>
      </c>
      <c r="T1410" s="14">
        <v>186.67</v>
      </c>
      <c r="V1410" t="s">
        <v>190</v>
      </c>
      <c r="W1410" t="s">
        <v>190</v>
      </c>
      <c r="X1410" t="s">
        <v>190</v>
      </c>
      <c r="Y1410" s="2">
        <v>1165960</v>
      </c>
      <c r="Z1410" s="27">
        <v>3.3000000000000002E-2</v>
      </c>
      <c r="AA1410" s="14">
        <v>1234.55</v>
      </c>
      <c r="AB1410" s="2">
        <v>1422050</v>
      </c>
      <c r="AC1410" s="27">
        <v>3.9E-2</v>
      </c>
      <c r="AD1410" s="14">
        <v>1355.15</v>
      </c>
    </row>
    <row r="1411" spans="1:30" x14ac:dyDescent="0.3">
      <c r="A1411" t="s">
        <v>2053</v>
      </c>
      <c r="B1411" t="s">
        <v>190</v>
      </c>
      <c r="C1411" t="s">
        <v>190</v>
      </c>
      <c r="D1411" t="s">
        <v>190</v>
      </c>
      <c r="E1411" s="2">
        <v>94</v>
      </c>
      <c r="F1411" s="27">
        <v>9.2401454831416499E-3</v>
      </c>
      <c r="G1411" s="14">
        <v>36.969696969696898</v>
      </c>
      <c r="H1411" s="2">
        <v>158</v>
      </c>
      <c r="I1411" s="27">
        <v>1.4518055683175594E-2</v>
      </c>
      <c r="J1411" s="14">
        <v>53.939392099999999</v>
      </c>
      <c r="L1411" t="s">
        <v>190</v>
      </c>
      <c r="M1411" t="s">
        <v>190</v>
      </c>
      <c r="N1411" t="s">
        <v>190</v>
      </c>
      <c r="O1411" s="2">
        <v>18027</v>
      </c>
      <c r="P1411" s="27">
        <v>2.1000000000000001E-2</v>
      </c>
      <c r="Q1411" s="14">
        <v>72.73</v>
      </c>
      <c r="R1411" s="2">
        <v>20124</v>
      </c>
      <c r="S1411" s="27">
        <v>2.1999999999999999E-2</v>
      </c>
      <c r="T1411" s="14">
        <v>91.52</v>
      </c>
      <c r="V1411" t="s">
        <v>190</v>
      </c>
      <c r="W1411" t="s">
        <v>190</v>
      </c>
      <c r="X1411" t="s">
        <v>190</v>
      </c>
      <c r="Y1411" s="2">
        <v>840432</v>
      </c>
      <c r="Z1411" s="27">
        <v>2.4E-2</v>
      </c>
      <c r="AA1411" s="14">
        <v>598.17999999999995</v>
      </c>
      <c r="AB1411" s="2">
        <v>968078</v>
      </c>
      <c r="AC1411" s="27">
        <v>2.7E-2</v>
      </c>
      <c r="AD1411" s="14">
        <v>536.36</v>
      </c>
    </row>
    <row r="1412" spans="1:30" x14ac:dyDescent="0.3">
      <c r="A1412" t="s">
        <v>2059</v>
      </c>
      <c r="B1412" t="s">
        <v>190</v>
      </c>
      <c r="C1412" t="s">
        <v>190</v>
      </c>
      <c r="D1412" t="s">
        <v>190</v>
      </c>
      <c r="E1412" s="2">
        <v>26</v>
      </c>
      <c r="F1412" s="27">
        <v>2.5557849208689668E-3</v>
      </c>
      <c r="G1412" s="14">
        <v>20</v>
      </c>
      <c r="H1412" s="2">
        <v>14</v>
      </c>
      <c r="I1412" s="27">
        <v>1.2864099972434071E-3</v>
      </c>
      <c r="J1412" s="14">
        <v>14.545455</v>
      </c>
      <c r="L1412" t="s">
        <v>190</v>
      </c>
      <c r="M1412" t="s">
        <v>190</v>
      </c>
      <c r="N1412" t="s">
        <v>190</v>
      </c>
      <c r="O1412" s="2">
        <v>3018</v>
      </c>
      <c r="P1412" s="27">
        <v>3.0000000000000001E-3</v>
      </c>
      <c r="Q1412" s="14">
        <v>178.79</v>
      </c>
      <c r="R1412" s="2">
        <v>3157</v>
      </c>
      <c r="S1412" s="27">
        <v>3.0000000000000001E-3</v>
      </c>
      <c r="T1412" s="14">
        <v>243.03</v>
      </c>
      <c r="V1412" t="s">
        <v>190</v>
      </c>
      <c r="W1412" t="s">
        <v>190</v>
      </c>
      <c r="X1412" t="s">
        <v>190</v>
      </c>
      <c r="Y1412" s="2">
        <v>118219</v>
      </c>
      <c r="Z1412" s="27">
        <v>3.0000000000000001E-3</v>
      </c>
      <c r="AA1412" s="14">
        <v>1358.79</v>
      </c>
      <c r="AB1412" s="2">
        <v>127195</v>
      </c>
      <c r="AC1412" s="27">
        <v>3.0000000000000001E-3</v>
      </c>
      <c r="AD1412" s="14">
        <v>1727.27</v>
      </c>
    </row>
    <row r="1413" spans="1:30" x14ac:dyDescent="0.3">
      <c r="A1413" t="s">
        <v>2060</v>
      </c>
      <c r="B1413" t="s">
        <v>190</v>
      </c>
      <c r="C1413" t="s">
        <v>190</v>
      </c>
      <c r="D1413" t="s">
        <v>190</v>
      </c>
      <c r="E1413" s="2">
        <v>68</v>
      </c>
      <c r="F1413" s="27">
        <v>6.6843605622726827E-3</v>
      </c>
      <c r="G1413" s="14">
        <v>29.090909090909101</v>
      </c>
      <c r="H1413" s="2">
        <v>144</v>
      </c>
      <c r="I1413" s="27">
        <v>1.3231645685932188E-2</v>
      </c>
      <c r="J1413" s="14">
        <v>50.9090919</v>
      </c>
      <c r="L1413" t="s">
        <v>190</v>
      </c>
      <c r="M1413" t="s">
        <v>190</v>
      </c>
      <c r="N1413" t="s">
        <v>190</v>
      </c>
      <c r="O1413" s="2">
        <v>15009</v>
      </c>
      <c r="P1413" s="27">
        <v>1.7000000000000001E-2</v>
      </c>
      <c r="Q1413" s="14">
        <v>194.55</v>
      </c>
      <c r="R1413" s="2">
        <v>16967</v>
      </c>
      <c r="S1413" s="27">
        <v>1.9E-2</v>
      </c>
      <c r="T1413" s="14">
        <v>264.24</v>
      </c>
      <c r="V1413" t="s">
        <v>190</v>
      </c>
      <c r="W1413" t="s">
        <v>190</v>
      </c>
      <c r="X1413" t="s">
        <v>190</v>
      </c>
      <c r="Y1413" s="2">
        <v>722213</v>
      </c>
      <c r="Z1413" s="27">
        <v>0.02</v>
      </c>
      <c r="AA1413" s="14">
        <v>1378.18</v>
      </c>
      <c r="AB1413" s="2">
        <v>840883</v>
      </c>
      <c r="AC1413" s="27">
        <v>2.3E-2</v>
      </c>
      <c r="AD1413" s="14">
        <v>1776.97</v>
      </c>
    </row>
    <row r="1414" spans="1:30" x14ac:dyDescent="0.3">
      <c r="A1414" t="s">
        <v>2054</v>
      </c>
      <c r="B1414" t="s">
        <v>190</v>
      </c>
      <c r="C1414" t="s">
        <v>190</v>
      </c>
      <c r="D1414" t="s">
        <v>190</v>
      </c>
      <c r="E1414" s="2">
        <v>4842</v>
      </c>
      <c r="F1414" s="27">
        <v>0.47596579180182835</v>
      </c>
      <c r="G1414" s="14">
        <v>203.030303030303</v>
      </c>
      <c r="H1414" s="2">
        <v>5310</v>
      </c>
      <c r="I1414" s="27">
        <v>0.48791693466874941</v>
      </c>
      <c r="J1414" s="14">
        <v>205.454544</v>
      </c>
      <c r="L1414" t="s">
        <v>190</v>
      </c>
      <c r="M1414" t="s">
        <v>190</v>
      </c>
      <c r="N1414" t="s">
        <v>190</v>
      </c>
      <c r="O1414" s="2">
        <v>438282</v>
      </c>
      <c r="P1414" s="27">
        <v>0.50600000000000001</v>
      </c>
      <c r="Q1414" s="14">
        <v>190.3</v>
      </c>
      <c r="R1414" s="2">
        <v>456217</v>
      </c>
      <c r="S1414" s="27">
        <v>0.50600000000000001</v>
      </c>
      <c r="T1414" s="14">
        <v>188.48</v>
      </c>
      <c r="V1414" t="s">
        <v>190</v>
      </c>
      <c r="W1414" t="s">
        <v>190</v>
      </c>
      <c r="X1414" t="s">
        <v>190</v>
      </c>
      <c r="Y1414" s="2">
        <v>17995621</v>
      </c>
      <c r="Z1414" s="27">
        <v>0.50800000000000001</v>
      </c>
      <c r="AA1414" s="14">
        <v>1210.9100000000001</v>
      </c>
      <c r="AB1414" s="2">
        <v>18497792</v>
      </c>
      <c r="AC1414" s="27">
        <v>0.50800000000000001</v>
      </c>
      <c r="AD1414" s="14">
        <v>1480</v>
      </c>
    </row>
    <row r="1415" spans="1:30" x14ac:dyDescent="0.3">
      <c r="A1415" t="s">
        <v>2049</v>
      </c>
      <c r="B1415" t="s">
        <v>190</v>
      </c>
      <c r="C1415" t="s">
        <v>190</v>
      </c>
      <c r="D1415" t="s">
        <v>190</v>
      </c>
      <c r="E1415" s="2">
        <v>1249</v>
      </c>
      <c r="F1415" s="27">
        <v>0.12277597562174383</v>
      </c>
      <c r="G1415" s="14">
        <v>166.06060606060601</v>
      </c>
      <c r="H1415" s="2">
        <v>1602</v>
      </c>
      <c r="I1415" s="27">
        <v>0.14720205825599558</v>
      </c>
      <c r="J1415" s="14">
        <v>159.393936</v>
      </c>
      <c r="L1415" t="s">
        <v>190</v>
      </c>
      <c r="M1415" t="s">
        <v>190</v>
      </c>
      <c r="N1415" t="s">
        <v>190</v>
      </c>
      <c r="O1415" s="2">
        <v>96999</v>
      </c>
      <c r="P1415" s="27">
        <v>0.112</v>
      </c>
      <c r="Q1415" s="14">
        <v>35.15</v>
      </c>
      <c r="R1415" s="2">
        <v>100308</v>
      </c>
      <c r="S1415" s="27">
        <v>0.111</v>
      </c>
      <c r="T1415" s="14">
        <v>53.94</v>
      </c>
      <c r="V1415" t="s">
        <v>190</v>
      </c>
      <c r="W1415" t="s">
        <v>190</v>
      </c>
      <c r="X1415" t="s">
        <v>190</v>
      </c>
      <c r="Y1415" s="2">
        <v>3255518</v>
      </c>
      <c r="Z1415" s="27">
        <v>9.1999999999999998E-2</v>
      </c>
      <c r="AA1415" s="14">
        <v>412.73</v>
      </c>
      <c r="AB1415" s="2">
        <v>3199308</v>
      </c>
      <c r="AC1415" s="27">
        <v>8.7999999999999995E-2</v>
      </c>
      <c r="AD1415" s="14">
        <v>523.03</v>
      </c>
    </row>
    <row r="1416" spans="1:30" x14ac:dyDescent="0.3">
      <c r="A1416" t="s">
        <v>2059</v>
      </c>
      <c r="B1416" t="s">
        <v>190</v>
      </c>
      <c r="C1416" t="s">
        <v>190</v>
      </c>
      <c r="D1416" t="s">
        <v>190</v>
      </c>
      <c r="E1416" s="2">
        <v>0</v>
      </c>
      <c r="F1416" s="27">
        <v>0</v>
      </c>
      <c r="G1416" s="14">
        <v>11.5151515151515</v>
      </c>
      <c r="H1416" s="2">
        <v>37</v>
      </c>
      <c r="I1416" s="27">
        <v>3.3997978498575762E-3</v>
      </c>
      <c r="J1416" s="14">
        <v>34.5454559</v>
      </c>
      <c r="L1416" t="s">
        <v>190</v>
      </c>
      <c r="M1416" t="s">
        <v>190</v>
      </c>
      <c r="N1416" t="s">
        <v>190</v>
      </c>
      <c r="O1416" s="2">
        <v>1971</v>
      </c>
      <c r="P1416" s="27">
        <v>2E-3</v>
      </c>
      <c r="Q1416" s="14">
        <v>181.21</v>
      </c>
      <c r="R1416" s="2">
        <v>3165</v>
      </c>
      <c r="S1416" s="27">
        <v>4.0000000000000001E-3</v>
      </c>
      <c r="T1416" s="14">
        <v>266.67</v>
      </c>
      <c r="V1416" t="s">
        <v>190</v>
      </c>
      <c r="W1416" t="s">
        <v>190</v>
      </c>
      <c r="X1416" t="s">
        <v>190</v>
      </c>
      <c r="Y1416" s="2">
        <v>63661</v>
      </c>
      <c r="Z1416" s="27">
        <v>2E-3</v>
      </c>
      <c r="AA1416" s="14">
        <v>1050.9100000000001</v>
      </c>
      <c r="AB1416" s="2">
        <v>70200</v>
      </c>
      <c r="AC1416" s="27">
        <v>2E-3</v>
      </c>
      <c r="AD1416" s="14">
        <v>1404.85</v>
      </c>
    </row>
    <row r="1417" spans="1:30" x14ac:dyDescent="0.3">
      <c r="A1417" t="s">
        <v>2060</v>
      </c>
      <c r="B1417" t="s">
        <v>190</v>
      </c>
      <c r="C1417" t="s">
        <v>190</v>
      </c>
      <c r="D1417" t="s">
        <v>190</v>
      </c>
      <c r="E1417" s="2">
        <v>1249</v>
      </c>
      <c r="F1417" s="27">
        <v>0.12277597562174383</v>
      </c>
      <c r="G1417" s="14">
        <v>166.06060606060601</v>
      </c>
      <c r="H1417" s="2">
        <v>1565</v>
      </c>
      <c r="I1417" s="27">
        <v>0.14380226040613803</v>
      </c>
      <c r="J1417" s="14">
        <v>155.75756799999999</v>
      </c>
      <c r="L1417" t="s">
        <v>190</v>
      </c>
      <c r="M1417" t="s">
        <v>190</v>
      </c>
      <c r="N1417" t="s">
        <v>190</v>
      </c>
      <c r="O1417" s="2">
        <v>95028</v>
      </c>
      <c r="P1417" s="27">
        <v>0.11</v>
      </c>
      <c r="Q1417" s="14">
        <v>190.3</v>
      </c>
      <c r="R1417" s="2">
        <v>97143</v>
      </c>
      <c r="S1417" s="27">
        <v>0.108</v>
      </c>
      <c r="T1417" s="14">
        <v>266.67</v>
      </c>
      <c r="V1417" t="s">
        <v>190</v>
      </c>
      <c r="W1417" t="s">
        <v>190</v>
      </c>
      <c r="X1417" t="s">
        <v>190</v>
      </c>
      <c r="Y1417" s="2">
        <v>3191857</v>
      </c>
      <c r="Z1417" s="27">
        <v>0.09</v>
      </c>
      <c r="AA1417" s="14">
        <v>1185.45</v>
      </c>
      <c r="AB1417" s="2">
        <v>3129108</v>
      </c>
      <c r="AC1417" s="27">
        <v>8.5999999999999993E-2</v>
      </c>
      <c r="AD1417" s="14">
        <v>1546.06</v>
      </c>
    </row>
    <row r="1418" spans="1:30" x14ac:dyDescent="0.3">
      <c r="A1418" t="s">
        <v>2050</v>
      </c>
      <c r="B1418" t="s">
        <v>190</v>
      </c>
      <c r="C1418" t="s">
        <v>190</v>
      </c>
      <c r="D1418" t="s">
        <v>190</v>
      </c>
      <c r="E1418" s="2">
        <v>1529</v>
      </c>
      <c r="F1418" s="27">
        <v>0.15029981323110195</v>
      </c>
      <c r="G1418" s="14">
        <v>136.363636363636</v>
      </c>
      <c r="H1418" s="2">
        <v>1499</v>
      </c>
      <c r="I1418" s="27">
        <v>0.1377377561334191</v>
      </c>
      <c r="J1418" s="14">
        <v>180.606064</v>
      </c>
      <c r="L1418" t="s">
        <v>190</v>
      </c>
      <c r="M1418" t="s">
        <v>190</v>
      </c>
      <c r="N1418" t="s">
        <v>190</v>
      </c>
      <c r="O1418" s="2">
        <v>120747</v>
      </c>
      <c r="P1418" s="27">
        <v>0.13900000000000001</v>
      </c>
      <c r="Q1418" s="14">
        <v>55.15</v>
      </c>
      <c r="R1418" s="2">
        <v>121711</v>
      </c>
      <c r="S1418" s="27">
        <v>0.13500000000000001</v>
      </c>
      <c r="T1418" s="14">
        <v>62.42</v>
      </c>
      <c r="V1418" t="s">
        <v>190</v>
      </c>
      <c r="W1418" t="s">
        <v>190</v>
      </c>
      <c r="X1418" t="s">
        <v>190</v>
      </c>
      <c r="Y1418" s="2">
        <v>4637444</v>
      </c>
      <c r="Z1418" s="27">
        <v>0.13100000000000001</v>
      </c>
      <c r="AA1418" s="14">
        <v>757.58</v>
      </c>
      <c r="AB1418" s="2">
        <v>4690779</v>
      </c>
      <c r="AC1418" s="27">
        <v>0.129</v>
      </c>
      <c r="AD1418" s="14">
        <v>973.33</v>
      </c>
    </row>
    <row r="1419" spans="1:30" x14ac:dyDescent="0.3">
      <c r="A1419" t="s">
        <v>2059</v>
      </c>
      <c r="B1419" t="s">
        <v>190</v>
      </c>
      <c r="C1419" t="s">
        <v>190</v>
      </c>
      <c r="D1419" t="s">
        <v>190</v>
      </c>
      <c r="E1419" s="2">
        <v>17</v>
      </c>
      <c r="F1419" s="27">
        <v>1.6710901405681707E-3</v>
      </c>
      <c r="G1419" s="14">
        <v>15.757575757575699</v>
      </c>
      <c r="H1419" s="2">
        <v>0</v>
      </c>
      <c r="I1419" s="27">
        <v>0</v>
      </c>
      <c r="J1419" s="14">
        <v>12.727273</v>
      </c>
      <c r="L1419" t="s">
        <v>190</v>
      </c>
      <c r="M1419" t="s">
        <v>190</v>
      </c>
      <c r="N1419" t="s">
        <v>190</v>
      </c>
      <c r="O1419" s="2">
        <v>3276</v>
      </c>
      <c r="P1419" s="27">
        <v>4.0000000000000001E-3</v>
      </c>
      <c r="Q1419" s="14">
        <v>249.7</v>
      </c>
      <c r="R1419" s="2">
        <v>4617</v>
      </c>
      <c r="S1419" s="27">
        <v>5.0000000000000001E-3</v>
      </c>
      <c r="T1419" s="14">
        <v>436.36</v>
      </c>
      <c r="V1419" t="s">
        <v>190</v>
      </c>
      <c r="W1419" t="s">
        <v>190</v>
      </c>
      <c r="X1419" t="s">
        <v>190</v>
      </c>
      <c r="Y1419" s="2">
        <v>105581</v>
      </c>
      <c r="Z1419" s="27">
        <v>3.0000000000000001E-3</v>
      </c>
      <c r="AA1419" s="14">
        <v>1590.91</v>
      </c>
      <c r="AB1419" s="2">
        <v>127988</v>
      </c>
      <c r="AC1419" s="27">
        <v>4.0000000000000001E-3</v>
      </c>
      <c r="AD1419" s="14">
        <v>1926.06</v>
      </c>
    </row>
    <row r="1420" spans="1:30" x14ac:dyDescent="0.3">
      <c r="A1420" t="s">
        <v>2060</v>
      </c>
      <c r="B1420" t="s">
        <v>190</v>
      </c>
      <c r="C1420" t="s">
        <v>190</v>
      </c>
      <c r="D1420" t="s">
        <v>190</v>
      </c>
      <c r="E1420" s="2">
        <v>1512</v>
      </c>
      <c r="F1420" s="27">
        <v>0.14862872309053377</v>
      </c>
      <c r="G1420" s="14">
        <v>137.575757575757</v>
      </c>
      <c r="H1420" s="2">
        <v>1499</v>
      </c>
      <c r="I1420" s="27">
        <v>0.1377377561334191</v>
      </c>
      <c r="J1420" s="14">
        <v>180.606064</v>
      </c>
      <c r="L1420" t="s">
        <v>190</v>
      </c>
      <c r="M1420" t="s">
        <v>190</v>
      </c>
      <c r="N1420" t="s">
        <v>190</v>
      </c>
      <c r="O1420" s="2">
        <v>117471</v>
      </c>
      <c r="P1420" s="27">
        <v>0.13600000000000001</v>
      </c>
      <c r="Q1420" s="14">
        <v>252.12</v>
      </c>
      <c r="R1420" s="2">
        <v>117094</v>
      </c>
      <c r="S1420" s="27">
        <v>0.13</v>
      </c>
      <c r="T1420" s="14">
        <v>454.55</v>
      </c>
      <c r="V1420" t="s">
        <v>190</v>
      </c>
      <c r="W1420" t="s">
        <v>190</v>
      </c>
      <c r="X1420" t="s">
        <v>190</v>
      </c>
      <c r="Y1420" s="2">
        <v>4531863</v>
      </c>
      <c r="Z1420" s="27">
        <v>0.128</v>
      </c>
      <c r="AA1420" s="14">
        <v>1812.73</v>
      </c>
      <c r="AB1420" s="2">
        <v>4562791</v>
      </c>
      <c r="AC1420" s="27">
        <v>0.125</v>
      </c>
      <c r="AD1420" s="14">
        <v>1868.48</v>
      </c>
    </row>
    <row r="1421" spans="1:30" x14ac:dyDescent="0.3">
      <c r="A1421" t="s">
        <v>2051</v>
      </c>
      <c r="B1421" t="s">
        <v>190</v>
      </c>
      <c r="C1421" t="s">
        <v>190</v>
      </c>
      <c r="D1421" t="s">
        <v>190</v>
      </c>
      <c r="E1421" s="2">
        <v>1619</v>
      </c>
      <c r="F1421" s="27">
        <v>0.15914676103410991</v>
      </c>
      <c r="G1421" s="14">
        <v>117.575757575757</v>
      </c>
      <c r="H1421" s="2">
        <v>1801</v>
      </c>
      <c r="I1421" s="27">
        <v>0.16548745750252689</v>
      </c>
      <c r="J1421" s="14">
        <v>130.909088</v>
      </c>
      <c r="L1421" t="s">
        <v>190</v>
      </c>
      <c r="M1421" t="s">
        <v>190</v>
      </c>
      <c r="N1421" t="s">
        <v>190</v>
      </c>
      <c r="O1421" s="2">
        <v>164018</v>
      </c>
      <c r="P1421" s="27">
        <v>0.189</v>
      </c>
      <c r="Q1421" s="14">
        <v>62.42</v>
      </c>
      <c r="R1421" s="2">
        <v>168894</v>
      </c>
      <c r="S1421" s="27">
        <v>0.187</v>
      </c>
      <c r="T1421" s="14">
        <v>72.73</v>
      </c>
      <c r="V1421" t="s">
        <v>190</v>
      </c>
      <c r="W1421" t="s">
        <v>190</v>
      </c>
      <c r="X1421" t="s">
        <v>190</v>
      </c>
      <c r="Y1421" s="2">
        <v>7477809</v>
      </c>
      <c r="Z1421" s="27">
        <v>0.21099999999999999</v>
      </c>
      <c r="AA1421" s="14">
        <v>717.58</v>
      </c>
      <c r="AB1421" s="2">
        <v>7530762</v>
      </c>
      <c r="AC1421" s="27">
        <v>0.20699999999999999</v>
      </c>
      <c r="AD1421" s="14">
        <v>807.88</v>
      </c>
    </row>
    <row r="1422" spans="1:30" x14ac:dyDescent="0.3">
      <c r="A1422" t="s">
        <v>2059</v>
      </c>
      <c r="B1422" t="s">
        <v>190</v>
      </c>
      <c r="C1422" t="s">
        <v>190</v>
      </c>
      <c r="D1422" t="s">
        <v>190</v>
      </c>
      <c r="E1422" s="2">
        <v>68</v>
      </c>
      <c r="F1422" s="27">
        <v>6.6843605622726827E-3</v>
      </c>
      <c r="G1422" s="14">
        <v>43.636363636363598</v>
      </c>
      <c r="H1422" s="2">
        <v>12</v>
      </c>
      <c r="I1422" s="27">
        <v>1.1026371404943491E-3</v>
      </c>
      <c r="J1422" s="14">
        <v>10.909091</v>
      </c>
      <c r="L1422" t="s">
        <v>190</v>
      </c>
      <c r="M1422" t="s">
        <v>190</v>
      </c>
      <c r="N1422" t="s">
        <v>190</v>
      </c>
      <c r="O1422" s="2">
        <v>9986</v>
      </c>
      <c r="P1422" s="27">
        <v>1.2E-2</v>
      </c>
      <c r="Q1422" s="14">
        <v>421.21</v>
      </c>
      <c r="R1422" s="2">
        <v>9790</v>
      </c>
      <c r="S1422" s="27">
        <v>1.0999999999999999E-2</v>
      </c>
      <c r="T1422" s="14">
        <v>444.24</v>
      </c>
      <c r="V1422" t="s">
        <v>190</v>
      </c>
      <c r="W1422" t="s">
        <v>190</v>
      </c>
      <c r="X1422" t="s">
        <v>190</v>
      </c>
      <c r="Y1422" s="2">
        <v>291373</v>
      </c>
      <c r="Z1422" s="27">
        <v>8.0000000000000002E-3</v>
      </c>
      <c r="AA1422" s="14">
        <v>2187.88</v>
      </c>
      <c r="AB1422" s="2">
        <v>269072</v>
      </c>
      <c r="AC1422" s="27">
        <v>7.0000000000000001E-3</v>
      </c>
      <c r="AD1422" s="14">
        <v>2283.0300000000002</v>
      </c>
    </row>
    <row r="1423" spans="1:30" x14ac:dyDescent="0.3">
      <c r="A1423" t="s">
        <v>2060</v>
      </c>
      <c r="B1423" t="s">
        <v>190</v>
      </c>
      <c r="C1423" t="s">
        <v>190</v>
      </c>
      <c r="D1423" t="s">
        <v>190</v>
      </c>
      <c r="E1423" s="2">
        <v>1551</v>
      </c>
      <c r="F1423" s="27">
        <v>0.15246240047183721</v>
      </c>
      <c r="G1423" s="14">
        <v>109.09090909090899</v>
      </c>
      <c r="H1423" s="2">
        <v>1789</v>
      </c>
      <c r="I1423" s="27">
        <v>0.16438482036203253</v>
      </c>
      <c r="J1423" s="14">
        <v>129.69697600000001</v>
      </c>
      <c r="L1423" t="s">
        <v>190</v>
      </c>
      <c r="M1423" t="s">
        <v>190</v>
      </c>
      <c r="N1423" t="s">
        <v>190</v>
      </c>
      <c r="O1423" s="2">
        <v>154032</v>
      </c>
      <c r="P1423" s="27">
        <v>0.17799999999999999</v>
      </c>
      <c r="Q1423" s="14">
        <v>416.97</v>
      </c>
      <c r="R1423" s="2">
        <v>159104</v>
      </c>
      <c r="S1423" s="27">
        <v>0.17599999999999999</v>
      </c>
      <c r="T1423" s="14">
        <v>443.03</v>
      </c>
      <c r="V1423" t="s">
        <v>190</v>
      </c>
      <c r="W1423" t="s">
        <v>190</v>
      </c>
      <c r="X1423" t="s">
        <v>190</v>
      </c>
      <c r="Y1423" s="2">
        <v>7186436</v>
      </c>
      <c r="Z1423" s="27">
        <v>0.20300000000000001</v>
      </c>
      <c r="AA1423" s="14">
        <v>2256.9699999999998</v>
      </c>
      <c r="AB1423" s="2">
        <v>7261690</v>
      </c>
      <c r="AC1423" s="27">
        <v>0.19900000000000001</v>
      </c>
      <c r="AD1423" s="14">
        <v>2262.42</v>
      </c>
    </row>
    <row r="1424" spans="1:30" x14ac:dyDescent="0.3">
      <c r="A1424" t="s">
        <v>2052</v>
      </c>
      <c r="B1424" t="s">
        <v>190</v>
      </c>
      <c r="C1424" t="s">
        <v>190</v>
      </c>
      <c r="D1424" t="s">
        <v>190</v>
      </c>
      <c r="E1424" s="2">
        <v>233</v>
      </c>
      <c r="F1424" s="27">
        <v>2.290376486778728E-2</v>
      </c>
      <c r="G1424" s="14">
        <v>64.848484848484802</v>
      </c>
      <c r="H1424" s="2">
        <v>221</v>
      </c>
      <c r="I1424" s="27">
        <v>2.0306900670770928E-2</v>
      </c>
      <c r="J1424" s="14">
        <v>65.454544100000007</v>
      </c>
      <c r="L1424" t="s">
        <v>190</v>
      </c>
      <c r="M1424" t="s">
        <v>190</v>
      </c>
      <c r="N1424" t="s">
        <v>190</v>
      </c>
      <c r="O1424" s="2">
        <v>30622</v>
      </c>
      <c r="P1424" s="27">
        <v>3.5000000000000003E-2</v>
      </c>
      <c r="Q1424" s="14">
        <v>45.45</v>
      </c>
      <c r="R1424" s="2">
        <v>37100</v>
      </c>
      <c r="S1424" s="27">
        <v>4.1000000000000002E-2</v>
      </c>
      <c r="T1424" s="14">
        <v>81.819999999999993</v>
      </c>
      <c r="V1424" t="s">
        <v>190</v>
      </c>
      <c r="W1424" t="s">
        <v>190</v>
      </c>
      <c r="X1424" t="s">
        <v>190</v>
      </c>
      <c r="Y1424" s="2">
        <v>1427224</v>
      </c>
      <c r="Z1424" s="27">
        <v>0.04</v>
      </c>
      <c r="AA1424" s="14">
        <v>443.64</v>
      </c>
      <c r="AB1424" s="2">
        <v>1735473</v>
      </c>
      <c r="AC1424" s="27">
        <v>4.8000000000000001E-2</v>
      </c>
      <c r="AD1424" s="14">
        <v>575.76</v>
      </c>
    </row>
    <row r="1425" spans="1:31" x14ac:dyDescent="0.3">
      <c r="A1425" t="s">
        <v>2059</v>
      </c>
      <c r="B1425" t="s">
        <v>190</v>
      </c>
      <c r="C1425" t="s">
        <v>190</v>
      </c>
      <c r="D1425" t="s">
        <v>190</v>
      </c>
      <c r="E1425" s="2">
        <v>12</v>
      </c>
      <c r="F1425" s="27">
        <v>1.1795930404010617E-3</v>
      </c>
      <c r="G1425" s="14">
        <v>11.5151515151515</v>
      </c>
      <c r="H1425" s="2">
        <v>6</v>
      </c>
      <c r="I1425" s="27">
        <v>5.5131857024717454E-4</v>
      </c>
      <c r="J1425" s="14">
        <v>6.0606059999999999</v>
      </c>
      <c r="L1425" t="s">
        <v>190</v>
      </c>
      <c r="M1425" t="s">
        <v>190</v>
      </c>
      <c r="N1425" t="s">
        <v>190</v>
      </c>
      <c r="O1425" s="2">
        <v>2189</v>
      </c>
      <c r="P1425" s="27">
        <v>3.0000000000000001E-3</v>
      </c>
      <c r="Q1425" s="14">
        <v>190.3</v>
      </c>
      <c r="R1425" s="2">
        <v>3269</v>
      </c>
      <c r="S1425" s="27">
        <v>4.0000000000000001E-3</v>
      </c>
      <c r="T1425" s="14">
        <v>269.08999999999997</v>
      </c>
      <c r="V1425" t="s">
        <v>190</v>
      </c>
      <c r="W1425" t="s">
        <v>190</v>
      </c>
      <c r="X1425" t="s">
        <v>190</v>
      </c>
      <c r="Y1425" s="2">
        <v>80853</v>
      </c>
      <c r="Z1425" s="27">
        <v>2E-3</v>
      </c>
      <c r="AA1425" s="14">
        <v>1152.73</v>
      </c>
      <c r="AB1425" s="2">
        <v>87967</v>
      </c>
      <c r="AC1425" s="27">
        <v>2E-3</v>
      </c>
      <c r="AD1425" s="14">
        <v>1367.27</v>
      </c>
    </row>
    <row r="1426" spans="1:31" x14ac:dyDescent="0.3">
      <c r="A1426" t="s">
        <v>2060</v>
      </c>
      <c r="B1426" t="s">
        <v>190</v>
      </c>
      <c r="C1426" t="s">
        <v>190</v>
      </c>
      <c r="D1426" t="s">
        <v>190</v>
      </c>
      <c r="E1426" s="2">
        <v>221</v>
      </c>
      <c r="F1426" s="27">
        <v>2.1724171827386219E-2</v>
      </c>
      <c r="G1426" s="14">
        <v>63.030303030303003</v>
      </c>
      <c r="H1426" s="2">
        <v>215</v>
      </c>
      <c r="I1426" s="27">
        <v>1.9755582100523753E-2</v>
      </c>
      <c r="J1426" s="14">
        <v>64.848489999999998</v>
      </c>
      <c r="L1426" t="s">
        <v>190</v>
      </c>
      <c r="M1426" t="s">
        <v>190</v>
      </c>
      <c r="N1426" t="s">
        <v>190</v>
      </c>
      <c r="O1426" s="2">
        <v>28433</v>
      </c>
      <c r="P1426" s="27">
        <v>3.3000000000000002E-2</v>
      </c>
      <c r="Q1426" s="14">
        <v>187.88</v>
      </c>
      <c r="R1426" s="2">
        <v>33831</v>
      </c>
      <c r="S1426" s="27">
        <v>3.6999999999999998E-2</v>
      </c>
      <c r="T1426" s="14">
        <v>279.39</v>
      </c>
      <c r="V1426" t="s">
        <v>190</v>
      </c>
      <c r="W1426" t="s">
        <v>190</v>
      </c>
      <c r="X1426" t="s">
        <v>190</v>
      </c>
      <c r="Y1426" s="2">
        <v>1346371</v>
      </c>
      <c r="Z1426" s="27">
        <v>3.7999999999999999E-2</v>
      </c>
      <c r="AA1426" s="14">
        <v>1190.3</v>
      </c>
      <c r="AB1426" s="2">
        <v>1647506</v>
      </c>
      <c r="AC1426" s="27">
        <v>4.4999999999999998E-2</v>
      </c>
      <c r="AD1426" s="14">
        <v>1399.39</v>
      </c>
    </row>
    <row r="1427" spans="1:31" x14ac:dyDescent="0.3">
      <c r="A1427" t="s">
        <v>2053</v>
      </c>
      <c r="B1427" t="s">
        <v>190</v>
      </c>
      <c r="C1427" t="s">
        <v>190</v>
      </c>
      <c r="D1427" t="s">
        <v>190</v>
      </c>
      <c r="E1427" s="2">
        <v>212</v>
      </c>
      <c r="F1427" s="27">
        <v>2.0839477047085421E-2</v>
      </c>
      <c r="G1427" s="14">
        <v>62.424242424242401</v>
      </c>
      <c r="H1427" s="2">
        <v>187</v>
      </c>
      <c r="I1427" s="27">
        <v>1.7182762106036937E-2</v>
      </c>
      <c r="J1427" s="14">
        <v>57.5757561</v>
      </c>
      <c r="L1427" t="s">
        <v>190</v>
      </c>
      <c r="M1427" t="s">
        <v>190</v>
      </c>
      <c r="N1427" t="s">
        <v>190</v>
      </c>
      <c r="O1427" s="2">
        <v>25896</v>
      </c>
      <c r="P1427" s="27">
        <v>0.03</v>
      </c>
      <c r="Q1427" s="14">
        <v>155.76</v>
      </c>
      <c r="R1427" s="2">
        <v>28204</v>
      </c>
      <c r="S1427" s="27">
        <v>3.1E-2</v>
      </c>
      <c r="T1427" s="14">
        <v>121.82</v>
      </c>
      <c r="V1427" t="s">
        <v>190</v>
      </c>
      <c r="W1427" t="s">
        <v>190</v>
      </c>
      <c r="X1427" t="s">
        <v>190</v>
      </c>
      <c r="Y1427" s="2">
        <v>1197626</v>
      </c>
      <c r="Z1427" s="27">
        <v>3.4000000000000002E-2</v>
      </c>
      <c r="AA1427" s="14">
        <v>640.61</v>
      </c>
      <c r="AB1427" s="2">
        <v>1341470</v>
      </c>
      <c r="AC1427" s="27">
        <v>3.6999999999999998E-2</v>
      </c>
      <c r="AD1427" s="14">
        <v>718.79</v>
      </c>
    </row>
    <row r="1428" spans="1:31" x14ac:dyDescent="0.3">
      <c r="A1428" t="s">
        <v>2059</v>
      </c>
      <c r="B1428" t="s">
        <v>190</v>
      </c>
      <c r="C1428" t="s">
        <v>190</v>
      </c>
      <c r="D1428" t="s">
        <v>190</v>
      </c>
      <c r="E1428" s="2">
        <v>81</v>
      </c>
      <c r="F1428" s="27">
        <v>7.9622530227071667E-3</v>
      </c>
      <c r="G1428" s="14">
        <v>46.060606060605998</v>
      </c>
      <c r="H1428" s="2">
        <v>26</v>
      </c>
      <c r="I1428" s="27">
        <v>2.3890471377377561E-3</v>
      </c>
      <c r="J1428" s="14">
        <v>19.393940000000001</v>
      </c>
      <c r="L1428" t="s">
        <v>190</v>
      </c>
      <c r="M1428" t="s">
        <v>190</v>
      </c>
      <c r="N1428" t="s">
        <v>190</v>
      </c>
      <c r="O1428" s="2">
        <v>5057</v>
      </c>
      <c r="P1428" s="27">
        <v>6.0000000000000001E-3</v>
      </c>
      <c r="Q1428" s="14">
        <v>301.82</v>
      </c>
      <c r="R1428" s="2">
        <v>5606</v>
      </c>
      <c r="S1428" s="27">
        <v>6.0000000000000001E-3</v>
      </c>
      <c r="T1428" s="14">
        <v>293.94</v>
      </c>
      <c r="V1428" t="s">
        <v>190</v>
      </c>
      <c r="W1428" t="s">
        <v>190</v>
      </c>
      <c r="X1428" t="s">
        <v>190</v>
      </c>
      <c r="Y1428" s="2">
        <v>217063</v>
      </c>
      <c r="Z1428" s="27">
        <v>6.0000000000000001E-3</v>
      </c>
      <c r="AA1428" s="14">
        <v>1968.48</v>
      </c>
      <c r="AB1428" s="2">
        <v>229270</v>
      </c>
      <c r="AC1428" s="27">
        <v>6.0000000000000001E-3</v>
      </c>
      <c r="AD1428" s="14">
        <v>2476.9699999999998</v>
      </c>
    </row>
    <row r="1429" spans="1:31" x14ac:dyDescent="0.3">
      <c r="A1429" t="s">
        <v>2060</v>
      </c>
      <c r="B1429" t="s">
        <v>190</v>
      </c>
      <c r="C1429" t="s">
        <v>190</v>
      </c>
      <c r="D1429" t="s">
        <v>190</v>
      </c>
      <c r="E1429" s="2">
        <v>131</v>
      </c>
      <c r="F1429" s="27">
        <v>1.2877224024378256E-2</v>
      </c>
      <c r="G1429" s="14">
        <v>38.181818181818102</v>
      </c>
      <c r="H1429" s="2">
        <v>161</v>
      </c>
      <c r="I1429" s="27">
        <v>1.4793714968299182E-2</v>
      </c>
      <c r="J1429" s="14">
        <v>55.757576</v>
      </c>
      <c r="L1429" t="s">
        <v>190</v>
      </c>
      <c r="M1429" t="s">
        <v>190</v>
      </c>
      <c r="N1429" t="s">
        <v>190</v>
      </c>
      <c r="O1429" s="2">
        <v>20839</v>
      </c>
      <c r="P1429" s="27">
        <v>2.4E-2</v>
      </c>
      <c r="Q1429" s="14">
        <v>343.03</v>
      </c>
      <c r="R1429" s="2">
        <v>22598</v>
      </c>
      <c r="S1429" s="27">
        <v>2.5000000000000001E-2</v>
      </c>
      <c r="T1429" s="14">
        <v>309.7</v>
      </c>
      <c r="V1429" t="s">
        <v>190</v>
      </c>
      <c r="W1429" t="s">
        <v>190</v>
      </c>
      <c r="X1429" t="s">
        <v>190</v>
      </c>
      <c r="Y1429" s="2">
        <v>980563</v>
      </c>
      <c r="Z1429" s="27">
        <v>2.8000000000000001E-2</v>
      </c>
      <c r="AA1429" s="14">
        <v>2155.7600000000002</v>
      </c>
      <c r="AB1429" s="2">
        <v>1112200</v>
      </c>
      <c r="AC1429" s="27">
        <v>3.1E-2</v>
      </c>
      <c r="AD1429" s="14">
        <v>2586.67</v>
      </c>
    </row>
    <row r="1430" spans="1:31" x14ac:dyDescent="0.3">
      <c r="A1430" s="202"/>
      <c r="B1430" s="202"/>
      <c r="C1430" s="202"/>
      <c r="D1430" s="202"/>
      <c r="E1430" s="202"/>
      <c r="F1430" s="202"/>
      <c r="G1430" s="202"/>
      <c r="H1430" s="202"/>
      <c r="I1430" s="202"/>
      <c r="J1430" s="202"/>
      <c r="K1430" s="202"/>
      <c r="L1430" s="202"/>
      <c r="M1430" s="202"/>
      <c r="N1430" s="202"/>
      <c r="O1430" s="202"/>
      <c r="P1430" s="202"/>
      <c r="Q1430" s="202"/>
      <c r="R1430" s="202"/>
      <c r="S1430" s="202"/>
      <c r="T1430" s="202"/>
      <c r="U1430" s="202"/>
      <c r="V1430" s="202"/>
      <c r="W1430" s="202"/>
      <c r="X1430" s="202"/>
      <c r="Y1430" s="202"/>
      <c r="Z1430" s="202"/>
      <c r="AA1430" s="202"/>
      <c r="AB1430" s="202"/>
      <c r="AC1430" s="202"/>
      <c r="AD1430" s="202"/>
      <c r="AE1430" s="202"/>
    </row>
    <row r="1431" spans="1:31" x14ac:dyDescent="0.3">
      <c r="A1431" s="201" t="s">
        <v>2061</v>
      </c>
      <c r="B1431" s="201"/>
      <c r="C1431" s="201"/>
      <c r="D1431" s="201"/>
      <c r="E1431" s="201"/>
      <c r="F1431" s="201"/>
      <c r="G1431" s="201"/>
      <c r="H1431" s="201"/>
      <c r="I1431" s="201"/>
      <c r="J1431" s="201"/>
      <c r="K1431" s="201"/>
      <c r="L1431" s="201"/>
      <c r="M1431" s="201"/>
      <c r="N1431" s="201"/>
      <c r="O1431" s="201"/>
      <c r="P1431" s="201"/>
      <c r="Q1431" s="201"/>
      <c r="R1431" s="201"/>
      <c r="S1431" s="201"/>
      <c r="T1431" s="201"/>
      <c r="U1431" s="201"/>
      <c r="V1431" s="201"/>
      <c r="W1431" s="201"/>
      <c r="X1431" s="201"/>
      <c r="Y1431" s="201"/>
      <c r="Z1431" s="201"/>
      <c r="AA1431" s="201"/>
      <c r="AB1431" s="201"/>
      <c r="AC1431" s="201"/>
      <c r="AD1431" s="201"/>
      <c r="AE1431" s="201"/>
    </row>
    <row r="1432" spans="1:31" x14ac:dyDescent="0.3">
      <c r="B1432" t="s">
        <v>190</v>
      </c>
      <c r="C1432" t="s">
        <v>190</v>
      </c>
      <c r="D1432" t="s">
        <v>190</v>
      </c>
      <c r="E1432" s="199" t="s">
        <v>1724</v>
      </c>
      <c r="F1432" s="199"/>
      <c r="G1432" s="199" t="s">
        <v>1725</v>
      </c>
      <c r="H1432" s="199" t="s">
        <v>1724</v>
      </c>
      <c r="I1432" s="199"/>
      <c r="J1432" s="199" t="s">
        <v>1725</v>
      </c>
      <c r="K1432" t="s">
        <v>190</v>
      </c>
      <c r="L1432" t="s">
        <v>190</v>
      </c>
      <c r="M1432" t="s">
        <v>190</v>
      </c>
      <c r="N1432" t="s">
        <v>190</v>
      </c>
      <c r="O1432" s="199" t="s">
        <v>1724</v>
      </c>
      <c r="P1432" s="199"/>
      <c r="Q1432" s="199" t="s">
        <v>1725</v>
      </c>
      <c r="R1432" s="199" t="s">
        <v>1724</v>
      </c>
      <c r="S1432" s="199"/>
      <c r="T1432" s="199" t="s">
        <v>1725</v>
      </c>
      <c r="U1432" t="s">
        <v>190</v>
      </c>
      <c r="V1432" t="s">
        <v>190</v>
      </c>
      <c r="W1432" t="s">
        <v>190</v>
      </c>
      <c r="X1432" t="s">
        <v>190</v>
      </c>
      <c r="Y1432" s="199" t="s">
        <v>1724</v>
      </c>
      <c r="Z1432" s="199"/>
      <c r="AA1432" s="199" t="s">
        <v>1725</v>
      </c>
      <c r="AB1432" s="199" t="s">
        <v>1724</v>
      </c>
      <c r="AC1432" s="199"/>
      <c r="AD1432" s="199" t="s">
        <v>1725</v>
      </c>
      <c r="AE1432" t="s">
        <v>190</v>
      </c>
    </row>
    <row r="1433" spans="1:31" x14ac:dyDescent="0.3">
      <c r="A1433" t="s">
        <v>192</v>
      </c>
      <c r="B1433" t="s">
        <v>190</v>
      </c>
      <c r="C1433" t="s">
        <v>190</v>
      </c>
      <c r="D1433" t="s">
        <v>190</v>
      </c>
      <c r="E1433" s="2">
        <v>10173</v>
      </c>
      <c r="F1433" s="27" t="s">
        <v>190</v>
      </c>
      <c r="G1433" s="14">
        <v>131.51515151515099</v>
      </c>
      <c r="H1433" s="2">
        <v>10883</v>
      </c>
      <c r="I1433" s="27" t="s">
        <v>190</v>
      </c>
      <c r="J1433" s="14">
        <v>156.363632</v>
      </c>
      <c r="L1433" t="s">
        <v>190</v>
      </c>
      <c r="M1433" t="s">
        <v>190</v>
      </c>
      <c r="N1433" t="s">
        <v>190</v>
      </c>
      <c r="O1433" s="2">
        <v>865910</v>
      </c>
      <c r="P1433" s="27" t="s">
        <v>190</v>
      </c>
      <c r="Q1433" s="14">
        <v>398.18</v>
      </c>
      <c r="R1433" s="2">
        <v>902231</v>
      </c>
      <c r="S1433" s="27" t="s">
        <v>190</v>
      </c>
      <c r="T1433" s="14">
        <v>475.15</v>
      </c>
      <c r="V1433" t="s">
        <v>190</v>
      </c>
      <c r="W1433" t="s">
        <v>190</v>
      </c>
      <c r="X1433" t="s">
        <v>190</v>
      </c>
      <c r="Y1433" s="2">
        <v>35400693</v>
      </c>
      <c r="Z1433" s="27" t="s">
        <v>190</v>
      </c>
      <c r="AA1433" s="14">
        <v>1443.03</v>
      </c>
      <c r="AB1433" s="2">
        <v>36429855</v>
      </c>
      <c r="AC1433" s="27" t="s">
        <v>190</v>
      </c>
      <c r="AD1433" s="14">
        <v>1813.33</v>
      </c>
    </row>
    <row r="1434" spans="1:31" x14ac:dyDescent="0.3">
      <c r="A1434" t="s">
        <v>2046</v>
      </c>
      <c r="B1434" t="s">
        <v>190</v>
      </c>
      <c r="C1434" t="s">
        <v>190</v>
      </c>
      <c r="D1434" t="s">
        <v>190</v>
      </c>
      <c r="E1434" s="2">
        <v>5331</v>
      </c>
      <c r="F1434" s="27">
        <v>0.52403420819817159</v>
      </c>
      <c r="G1434" s="14">
        <v>195.75757575757501</v>
      </c>
      <c r="H1434" s="2">
        <v>5573</v>
      </c>
      <c r="I1434" s="27">
        <v>0.51208306533125059</v>
      </c>
      <c r="J1434" s="14">
        <v>217.57576</v>
      </c>
      <c r="L1434" t="s">
        <v>190</v>
      </c>
      <c r="M1434" t="s">
        <v>190</v>
      </c>
      <c r="N1434" t="s">
        <v>190</v>
      </c>
      <c r="O1434" s="2">
        <v>427628</v>
      </c>
      <c r="P1434" s="27">
        <v>0.49399999999999999</v>
      </c>
      <c r="Q1434" s="14">
        <v>341.21</v>
      </c>
      <c r="R1434" s="2">
        <v>446014</v>
      </c>
      <c r="S1434" s="27">
        <v>0.49399999999999999</v>
      </c>
      <c r="T1434" s="14">
        <v>411.52</v>
      </c>
      <c r="V1434" t="s">
        <v>190</v>
      </c>
      <c r="W1434" t="s">
        <v>190</v>
      </c>
      <c r="X1434" t="s">
        <v>190</v>
      </c>
      <c r="Y1434" s="2">
        <v>17405072</v>
      </c>
      <c r="Z1434" s="27">
        <v>0.49199999999999999</v>
      </c>
      <c r="AA1434" s="14">
        <v>1794.55</v>
      </c>
      <c r="AB1434" s="2">
        <v>17932063</v>
      </c>
      <c r="AC1434" s="27">
        <v>0.49199999999999999</v>
      </c>
      <c r="AD1434" s="14">
        <v>2207.27</v>
      </c>
    </row>
    <row r="1435" spans="1:31" x14ac:dyDescent="0.3">
      <c r="A1435" t="s">
        <v>2049</v>
      </c>
      <c r="B1435" t="s">
        <v>190</v>
      </c>
      <c r="C1435" t="s">
        <v>190</v>
      </c>
      <c r="D1435" t="s">
        <v>190</v>
      </c>
      <c r="E1435" s="2">
        <v>1351</v>
      </c>
      <c r="F1435" s="27">
        <v>0.13280251646515284</v>
      </c>
      <c r="G1435" s="14">
        <v>121.818181818181</v>
      </c>
      <c r="H1435" s="2">
        <v>1868</v>
      </c>
      <c r="I1435" s="27">
        <v>0.17164384820362033</v>
      </c>
      <c r="J1435" s="14">
        <v>169.090912</v>
      </c>
      <c r="L1435" t="s">
        <v>190</v>
      </c>
      <c r="M1435" t="s">
        <v>190</v>
      </c>
      <c r="N1435" t="s">
        <v>190</v>
      </c>
      <c r="O1435" s="2">
        <v>101033</v>
      </c>
      <c r="P1435" s="27">
        <v>0.11700000000000001</v>
      </c>
      <c r="Q1435" s="14">
        <v>66.06</v>
      </c>
      <c r="R1435" s="2">
        <v>104414</v>
      </c>
      <c r="S1435" s="27">
        <v>0.11600000000000001</v>
      </c>
      <c r="T1435" s="14">
        <v>48.48</v>
      </c>
      <c r="V1435" t="s">
        <v>190</v>
      </c>
      <c r="W1435" t="s">
        <v>190</v>
      </c>
      <c r="X1435" t="s">
        <v>190</v>
      </c>
      <c r="Y1435" s="2">
        <v>3391724</v>
      </c>
      <c r="Z1435" s="27">
        <v>9.6000000000000002E-2</v>
      </c>
      <c r="AA1435" s="14">
        <v>489.7</v>
      </c>
      <c r="AB1435" s="2">
        <v>3334728</v>
      </c>
      <c r="AC1435" s="27">
        <v>9.1999999999999998E-2</v>
      </c>
      <c r="AD1435" s="14">
        <v>715.76</v>
      </c>
    </row>
    <row r="1436" spans="1:31" x14ac:dyDescent="0.3">
      <c r="A1436" t="s">
        <v>2062</v>
      </c>
      <c r="B1436" t="s">
        <v>190</v>
      </c>
      <c r="C1436" t="s">
        <v>190</v>
      </c>
      <c r="D1436" t="s">
        <v>190</v>
      </c>
      <c r="E1436" s="2">
        <v>16</v>
      </c>
      <c r="F1436" s="27">
        <v>1.5727907205347487E-3</v>
      </c>
      <c r="G1436" s="14">
        <v>10.909090909090899</v>
      </c>
      <c r="H1436" s="2">
        <v>0</v>
      </c>
      <c r="I1436" s="27">
        <v>0</v>
      </c>
      <c r="J1436" s="14">
        <v>12.727273</v>
      </c>
      <c r="L1436" t="s">
        <v>190</v>
      </c>
      <c r="M1436" t="s">
        <v>190</v>
      </c>
      <c r="N1436" t="s">
        <v>190</v>
      </c>
      <c r="O1436" s="2">
        <v>1094</v>
      </c>
      <c r="P1436" s="27">
        <v>1E-3</v>
      </c>
      <c r="Q1436" s="14">
        <v>172.12</v>
      </c>
      <c r="R1436" s="2">
        <v>570</v>
      </c>
      <c r="S1436" s="27">
        <v>1E-3</v>
      </c>
      <c r="T1436" s="14">
        <v>121.21</v>
      </c>
      <c r="V1436" t="s">
        <v>190</v>
      </c>
      <c r="W1436" t="s">
        <v>190</v>
      </c>
      <c r="X1436" t="s">
        <v>190</v>
      </c>
      <c r="Y1436" s="2">
        <v>22047</v>
      </c>
      <c r="Z1436" s="27">
        <v>1E-3</v>
      </c>
      <c r="AA1436" s="14">
        <v>593.33000000000004</v>
      </c>
      <c r="AB1436" s="2">
        <v>19163</v>
      </c>
      <c r="AC1436" s="27">
        <v>1E-3</v>
      </c>
      <c r="AD1436" s="14">
        <v>643.03</v>
      </c>
    </row>
    <row r="1437" spans="1:31" x14ac:dyDescent="0.3">
      <c r="A1437" t="s">
        <v>2063</v>
      </c>
      <c r="B1437" t="s">
        <v>190</v>
      </c>
      <c r="C1437" t="s">
        <v>190</v>
      </c>
      <c r="D1437" t="s">
        <v>190</v>
      </c>
      <c r="E1437" s="2">
        <v>1335</v>
      </c>
      <c r="F1437" s="27">
        <v>0.13122972574461811</v>
      </c>
      <c r="G1437" s="14">
        <v>120.60606060606</v>
      </c>
      <c r="H1437" s="2">
        <v>1868</v>
      </c>
      <c r="I1437" s="27">
        <v>0.17164384820362033</v>
      </c>
      <c r="J1437" s="14">
        <v>169.090912</v>
      </c>
      <c r="L1437" t="s">
        <v>190</v>
      </c>
      <c r="M1437" t="s">
        <v>190</v>
      </c>
      <c r="N1437" t="s">
        <v>190</v>
      </c>
      <c r="O1437" s="2">
        <v>99939</v>
      </c>
      <c r="P1437" s="27">
        <v>0.115</v>
      </c>
      <c r="Q1437" s="14">
        <v>194.55</v>
      </c>
      <c r="R1437" s="2">
        <v>103844</v>
      </c>
      <c r="S1437" s="27">
        <v>0.115</v>
      </c>
      <c r="T1437" s="14">
        <v>130.30000000000001</v>
      </c>
      <c r="V1437" t="s">
        <v>190</v>
      </c>
      <c r="W1437" t="s">
        <v>190</v>
      </c>
      <c r="X1437" t="s">
        <v>190</v>
      </c>
      <c r="Y1437" s="2">
        <v>3369677</v>
      </c>
      <c r="Z1437" s="27">
        <v>9.5000000000000001E-2</v>
      </c>
      <c r="AA1437" s="14">
        <v>739.39</v>
      </c>
      <c r="AB1437" s="2">
        <v>3315565</v>
      </c>
      <c r="AC1437" s="27">
        <v>9.0999999999999998E-2</v>
      </c>
      <c r="AD1437" s="14">
        <v>928.48</v>
      </c>
    </row>
    <row r="1438" spans="1:31" x14ac:dyDescent="0.3">
      <c r="A1438" t="s">
        <v>2050</v>
      </c>
      <c r="B1438" t="s">
        <v>190</v>
      </c>
      <c r="C1438" t="s">
        <v>190</v>
      </c>
      <c r="D1438" t="s">
        <v>190</v>
      </c>
      <c r="E1438" s="2">
        <v>1774</v>
      </c>
      <c r="F1438" s="27">
        <v>0.17438317113929028</v>
      </c>
      <c r="G1438" s="14">
        <v>156.969696969696</v>
      </c>
      <c r="H1438" s="2">
        <v>1116</v>
      </c>
      <c r="I1438" s="27">
        <v>0.10254525406597445</v>
      </c>
      <c r="J1438" s="14">
        <v>144.24243200000001</v>
      </c>
      <c r="L1438" t="s">
        <v>190</v>
      </c>
      <c r="M1438" t="s">
        <v>190</v>
      </c>
      <c r="N1438" t="s">
        <v>190</v>
      </c>
      <c r="O1438" s="2">
        <v>122984</v>
      </c>
      <c r="P1438" s="27">
        <v>0.14199999999999999</v>
      </c>
      <c r="Q1438" s="14">
        <v>195.76</v>
      </c>
      <c r="R1438" s="2">
        <v>123730</v>
      </c>
      <c r="S1438" s="27">
        <v>0.13700000000000001</v>
      </c>
      <c r="T1438" s="14">
        <v>256.97000000000003</v>
      </c>
      <c r="V1438" t="s">
        <v>190</v>
      </c>
      <c r="W1438" t="s">
        <v>190</v>
      </c>
      <c r="X1438" t="s">
        <v>190</v>
      </c>
      <c r="Y1438" s="2">
        <v>4741790</v>
      </c>
      <c r="Z1438" s="27">
        <v>0.13400000000000001</v>
      </c>
      <c r="AA1438" s="14">
        <v>1612.12</v>
      </c>
      <c r="AB1438" s="2">
        <v>4816407</v>
      </c>
      <c r="AC1438" s="27">
        <v>0.13200000000000001</v>
      </c>
      <c r="AD1438" s="14">
        <v>1673.33</v>
      </c>
    </row>
    <row r="1439" spans="1:31" x14ac:dyDescent="0.3">
      <c r="A1439" t="s">
        <v>2062</v>
      </c>
      <c r="B1439" t="s">
        <v>190</v>
      </c>
      <c r="C1439" t="s">
        <v>190</v>
      </c>
      <c r="D1439" t="s">
        <v>190</v>
      </c>
      <c r="E1439" s="2">
        <v>0</v>
      </c>
      <c r="F1439" s="27">
        <v>0</v>
      </c>
      <c r="G1439" s="14">
        <v>11.5151515151515</v>
      </c>
      <c r="H1439" s="2">
        <v>0</v>
      </c>
      <c r="I1439" s="27">
        <v>0</v>
      </c>
      <c r="J1439" s="14">
        <v>12.727273</v>
      </c>
      <c r="L1439" t="s">
        <v>190</v>
      </c>
      <c r="M1439" t="s">
        <v>190</v>
      </c>
      <c r="N1439" t="s">
        <v>190</v>
      </c>
      <c r="O1439" s="2">
        <v>2166</v>
      </c>
      <c r="P1439" s="27">
        <v>3.0000000000000001E-3</v>
      </c>
      <c r="Q1439" s="14">
        <v>222.42</v>
      </c>
      <c r="R1439" s="2">
        <v>1795</v>
      </c>
      <c r="S1439" s="27">
        <v>2E-3</v>
      </c>
      <c r="T1439" s="14">
        <v>256.36</v>
      </c>
      <c r="V1439" t="s">
        <v>190</v>
      </c>
      <c r="W1439" t="s">
        <v>190</v>
      </c>
      <c r="X1439" t="s">
        <v>190</v>
      </c>
      <c r="Y1439" s="2">
        <v>56000</v>
      </c>
      <c r="Z1439" s="27">
        <v>2E-3</v>
      </c>
      <c r="AA1439" s="14">
        <v>1068.48</v>
      </c>
      <c r="AB1439" s="2">
        <v>52801</v>
      </c>
      <c r="AC1439" s="27">
        <v>1E-3</v>
      </c>
      <c r="AD1439" s="14">
        <v>1286.67</v>
      </c>
    </row>
    <row r="1440" spans="1:31" x14ac:dyDescent="0.3">
      <c r="A1440" t="s">
        <v>2063</v>
      </c>
      <c r="B1440" t="s">
        <v>190</v>
      </c>
      <c r="C1440" t="s">
        <v>190</v>
      </c>
      <c r="D1440" t="s">
        <v>190</v>
      </c>
      <c r="E1440" s="2">
        <v>1774</v>
      </c>
      <c r="F1440" s="27">
        <v>0.17438317113929028</v>
      </c>
      <c r="G1440" s="14">
        <v>156.969696969696</v>
      </c>
      <c r="H1440" s="2">
        <v>1116</v>
      </c>
      <c r="I1440" s="27">
        <v>0.10254525406597445</v>
      </c>
      <c r="J1440" s="14">
        <v>144.24243200000001</v>
      </c>
      <c r="L1440" t="s">
        <v>190</v>
      </c>
      <c r="M1440" t="s">
        <v>190</v>
      </c>
      <c r="N1440" t="s">
        <v>190</v>
      </c>
      <c r="O1440" s="2">
        <v>120818</v>
      </c>
      <c r="P1440" s="27">
        <v>0.14000000000000001</v>
      </c>
      <c r="Q1440" s="14">
        <v>289.7</v>
      </c>
      <c r="R1440" s="2">
        <v>121935</v>
      </c>
      <c r="S1440" s="27">
        <v>0.13500000000000001</v>
      </c>
      <c r="T1440" s="14">
        <v>365.45</v>
      </c>
      <c r="V1440" t="s">
        <v>190</v>
      </c>
      <c r="W1440" t="s">
        <v>190</v>
      </c>
      <c r="X1440" t="s">
        <v>190</v>
      </c>
      <c r="Y1440" s="2">
        <v>4685790</v>
      </c>
      <c r="Z1440" s="27">
        <v>0.13200000000000001</v>
      </c>
      <c r="AA1440" s="14">
        <v>2006.67</v>
      </c>
      <c r="AB1440" s="2">
        <v>4763606</v>
      </c>
      <c r="AC1440" s="27">
        <v>0.13100000000000001</v>
      </c>
      <c r="AD1440" s="14">
        <v>2226.06</v>
      </c>
    </row>
    <row r="1441" spans="1:30" x14ac:dyDescent="0.3">
      <c r="A1441" t="s">
        <v>2051</v>
      </c>
      <c r="B1441" t="s">
        <v>190</v>
      </c>
      <c r="C1441" t="s">
        <v>190</v>
      </c>
      <c r="D1441" t="s">
        <v>190</v>
      </c>
      <c r="E1441" s="2">
        <v>1971</v>
      </c>
      <c r="F1441" s="27">
        <v>0.19374815688587438</v>
      </c>
      <c r="G1441" s="14">
        <v>173.333333333333</v>
      </c>
      <c r="H1441" s="2">
        <v>2160</v>
      </c>
      <c r="I1441" s="27">
        <v>0.19847468528898282</v>
      </c>
      <c r="J1441" s="14">
        <v>170.30302399999999</v>
      </c>
      <c r="L1441" t="s">
        <v>190</v>
      </c>
      <c r="M1441" t="s">
        <v>190</v>
      </c>
      <c r="N1441" t="s">
        <v>190</v>
      </c>
      <c r="O1441" s="2">
        <v>158515</v>
      </c>
      <c r="P1441" s="27">
        <v>0.183</v>
      </c>
      <c r="Q1441" s="14">
        <v>232.12</v>
      </c>
      <c r="R1441" s="2">
        <v>164579</v>
      </c>
      <c r="S1441" s="27">
        <v>0.182</v>
      </c>
      <c r="T1441" s="14">
        <v>284.85000000000002</v>
      </c>
      <c r="V1441" t="s">
        <v>190</v>
      </c>
      <c r="W1441" t="s">
        <v>190</v>
      </c>
      <c r="X1441" t="s">
        <v>190</v>
      </c>
      <c r="Y1441" s="2">
        <v>7195146</v>
      </c>
      <c r="Z1441" s="27">
        <v>0.20300000000000001</v>
      </c>
      <c r="AA1441" s="14">
        <v>1241.21</v>
      </c>
      <c r="AB1441" s="2">
        <v>7309447</v>
      </c>
      <c r="AC1441" s="27">
        <v>0.20100000000000001</v>
      </c>
      <c r="AD1441" s="14">
        <v>1505.45</v>
      </c>
    </row>
    <row r="1442" spans="1:30" x14ac:dyDescent="0.3">
      <c r="A1442" t="s">
        <v>2062</v>
      </c>
      <c r="B1442" t="s">
        <v>190</v>
      </c>
      <c r="C1442" t="s">
        <v>190</v>
      </c>
      <c r="D1442" t="s">
        <v>190</v>
      </c>
      <c r="E1442" s="2">
        <v>63</v>
      </c>
      <c r="F1442" s="27">
        <v>6.1928634621055733E-3</v>
      </c>
      <c r="G1442" s="14">
        <v>25.4545454545454</v>
      </c>
      <c r="H1442" s="2">
        <v>72</v>
      </c>
      <c r="I1442" s="27">
        <v>6.615822842966094E-3</v>
      </c>
      <c r="J1442" s="14">
        <v>29.69697</v>
      </c>
      <c r="L1442" t="s">
        <v>190</v>
      </c>
      <c r="M1442" t="s">
        <v>190</v>
      </c>
      <c r="N1442" t="s">
        <v>190</v>
      </c>
      <c r="O1442" s="2">
        <v>12669</v>
      </c>
      <c r="P1442" s="27">
        <v>1.4999999999999999E-2</v>
      </c>
      <c r="Q1442" s="14">
        <v>414.55</v>
      </c>
      <c r="R1442" s="2">
        <v>11028</v>
      </c>
      <c r="S1442" s="27">
        <v>1.2E-2</v>
      </c>
      <c r="T1442" s="14">
        <v>502.42</v>
      </c>
      <c r="V1442" t="s">
        <v>190</v>
      </c>
      <c r="W1442" t="s">
        <v>190</v>
      </c>
      <c r="X1442" t="s">
        <v>190</v>
      </c>
      <c r="Y1442" s="2">
        <v>370293</v>
      </c>
      <c r="Z1442" s="27">
        <v>0.01</v>
      </c>
      <c r="AA1442" s="14">
        <v>2784.85</v>
      </c>
      <c r="AB1442" s="2">
        <v>339017</v>
      </c>
      <c r="AC1442" s="27">
        <v>8.9999999999999993E-3</v>
      </c>
      <c r="AD1442" s="14">
        <v>2884.24</v>
      </c>
    </row>
    <row r="1443" spans="1:30" x14ac:dyDescent="0.3">
      <c r="A1443" t="s">
        <v>2063</v>
      </c>
      <c r="B1443" t="s">
        <v>190</v>
      </c>
      <c r="C1443" t="s">
        <v>190</v>
      </c>
      <c r="D1443" t="s">
        <v>190</v>
      </c>
      <c r="E1443" s="2">
        <v>1908</v>
      </c>
      <c r="F1443" s="27">
        <v>0.18755529342376881</v>
      </c>
      <c r="G1443" s="14">
        <v>178.78787878787799</v>
      </c>
      <c r="H1443" s="2">
        <v>2088</v>
      </c>
      <c r="I1443" s="27">
        <v>0.19185886244601671</v>
      </c>
      <c r="J1443" s="14">
        <v>164.84848</v>
      </c>
      <c r="L1443" t="s">
        <v>190</v>
      </c>
      <c r="M1443" t="s">
        <v>190</v>
      </c>
      <c r="N1443" t="s">
        <v>190</v>
      </c>
      <c r="O1443" s="2">
        <v>145846</v>
      </c>
      <c r="P1443" s="27">
        <v>0.16800000000000001</v>
      </c>
      <c r="Q1443" s="14">
        <v>400</v>
      </c>
      <c r="R1443" s="2">
        <v>153551</v>
      </c>
      <c r="S1443" s="27">
        <v>0.17</v>
      </c>
      <c r="T1443" s="14">
        <v>604.24</v>
      </c>
      <c r="V1443" t="s">
        <v>190</v>
      </c>
      <c r="W1443" t="s">
        <v>190</v>
      </c>
      <c r="X1443" t="s">
        <v>190</v>
      </c>
      <c r="Y1443" s="2">
        <v>6824853</v>
      </c>
      <c r="Z1443" s="27">
        <v>0.193</v>
      </c>
      <c r="AA1443" s="14">
        <v>2907.27</v>
      </c>
      <c r="AB1443" s="2">
        <v>6970430</v>
      </c>
      <c r="AC1443" s="27">
        <v>0.191</v>
      </c>
      <c r="AD1443" s="14">
        <v>3454.55</v>
      </c>
    </row>
    <row r="1444" spans="1:30" x14ac:dyDescent="0.3">
      <c r="A1444" t="s">
        <v>2052</v>
      </c>
      <c r="B1444" t="s">
        <v>190</v>
      </c>
      <c r="C1444" t="s">
        <v>190</v>
      </c>
      <c r="D1444" t="s">
        <v>190</v>
      </c>
      <c r="E1444" s="2">
        <v>141</v>
      </c>
      <c r="F1444" s="27">
        <v>1.3860218224712475E-2</v>
      </c>
      <c r="G1444" s="14">
        <v>46.6666666666666</v>
      </c>
      <c r="H1444" s="2">
        <v>271</v>
      </c>
      <c r="I1444" s="27">
        <v>2.4901222089497382E-2</v>
      </c>
      <c r="J1444" s="14">
        <v>89.090909999999994</v>
      </c>
      <c r="L1444" t="s">
        <v>190</v>
      </c>
      <c r="M1444" t="s">
        <v>190</v>
      </c>
      <c r="N1444" t="s">
        <v>190</v>
      </c>
      <c r="O1444" s="2">
        <v>27069</v>
      </c>
      <c r="P1444" s="27">
        <v>3.1E-2</v>
      </c>
      <c r="Q1444" s="14">
        <v>68.48</v>
      </c>
      <c r="R1444" s="2">
        <v>33167</v>
      </c>
      <c r="S1444" s="27">
        <v>3.6999999999999998E-2</v>
      </c>
      <c r="T1444" s="14">
        <v>53.33</v>
      </c>
      <c r="V1444" t="s">
        <v>190</v>
      </c>
      <c r="W1444" t="s">
        <v>190</v>
      </c>
      <c r="X1444" t="s">
        <v>190</v>
      </c>
      <c r="Y1444" s="2">
        <v>1235980</v>
      </c>
      <c r="Z1444" s="27">
        <v>3.5000000000000003E-2</v>
      </c>
      <c r="AA1444" s="14">
        <v>441.21</v>
      </c>
      <c r="AB1444" s="2">
        <v>1503403</v>
      </c>
      <c r="AC1444" s="27">
        <v>4.1000000000000002E-2</v>
      </c>
      <c r="AD1444" s="14">
        <v>581.21</v>
      </c>
    </row>
    <row r="1445" spans="1:30" x14ac:dyDescent="0.3">
      <c r="A1445" t="s">
        <v>2062</v>
      </c>
      <c r="B1445" t="s">
        <v>190</v>
      </c>
      <c r="C1445" t="s">
        <v>190</v>
      </c>
      <c r="D1445" t="s">
        <v>190</v>
      </c>
      <c r="E1445" s="2">
        <v>52</v>
      </c>
      <c r="F1445" s="27">
        <v>5.1115698417379335E-3</v>
      </c>
      <c r="G1445" s="14">
        <v>28.484848484848399</v>
      </c>
      <c r="H1445" s="2">
        <v>0</v>
      </c>
      <c r="I1445" s="27">
        <v>0</v>
      </c>
      <c r="J1445" s="14">
        <v>12.727273</v>
      </c>
      <c r="L1445" t="s">
        <v>190</v>
      </c>
      <c r="M1445" t="s">
        <v>190</v>
      </c>
      <c r="N1445" t="s">
        <v>190</v>
      </c>
      <c r="O1445" s="2">
        <v>4719</v>
      </c>
      <c r="P1445" s="27">
        <v>5.0000000000000001E-3</v>
      </c>
      <c r="Q1445" s="14">
        <v>264</v>
      </c>
      <c r="R1445" s="2">
        <v>5206</v>
      </c>
      <c r="S1445" s="27">
        <v>6.0000000000000001E-3</v>
      </c>
      <c r="T1445" s="14">
        <v>281.82</v>
      </c>
      <c r="V1445" t="s">
        <v>190</v>
      </c>
      <c r="W1445" t="s">
        <v>190</v>
      </c>
      <c r="X1445" t="s">
        <v>190</v>
      </c>
      <c r="Y1445" s="2">
        <v>159353</v>
      </c>
      <c r="Z1445" s="27">
        <v>5.0000000000000001E-3</v>
      </c>
      <c r="AA1445" s="14">
        <v>1561</v>
      </c>
      <c r="AB1445" s="2">
        <v>186088</v>
      </c>
      <c r="AC1445" s="27">
        <v>5.0000000000000001E-3</v>
      </c>
      <c r="AD1445" s="14">
        <v>2036.36</v>
      </c>
    </row>
    <row r="1446" spans="1:30" x14ac:dyDescent="0.3">
      <c r="A1446" t="s">
        <v>2063</v>
      </c>
      <c r="B1446" t="s">
        <v>190</v>
      </c>
      <c r="C1446" t="s">
        <v>190</v>
      </c>
      <c r="D1446" t="s">
        <v>190</v>
      </c>
      <c r="E1446" s="2">
        <v>89</v>
      </c>
      <c r="F1446" s="27">
        <v>8.7486483829745405E-3</v>
      </c>
      <c r="G1446" s="14">
        <v>35.757575757575701</v>
      </c>
      <c r="H1446" s="2">
        <v>271</v>
      </c>
      <c r="I1446" s="27">
        <v>2.4901222089497382E-2</v>
      </c>
      <c r="J1446" s="14">
        <v>89.090909999999994</v>
      </c>
      <c r="L1446" t="s">
        <v>190</v>
      </c>
      <c r="M1446" t="s">
        <v>190</v>
      </c>
      <c r="N1446" t="s">
        <v>190</v>
      </c>
      <c r="O1446" s="2">
        <v>22350</v>
      </c>
      <c r="P1446" s="27">
        <v>2.5999999999999999E-2</v>
      </c>
      <c r="Q1446" s="14">
        <v>255.15</v>
      </c>
      <c r="R1446" s="2">
        <v>27961</v>
      </c>
      <c r="S1446" s="27">
        <v>3.1E-2</v>
      </c>
      <c r="T1446" s="14">
        <v>278.79000000000002</v>
      </c>
      <c r="V1446" t="s">
        <v>190</v>
      </c>
      <c r="W1446" t="s">
        <v>190</v>
      </c>
      <c r="X1446" t="s">
        <v>190</v>
      </c>
      <c r="Y1446" s="2">
        <v>1076627</v>
      </c>
      <c r="Z1446" s="27">
        <v>0.03</v>
      </c>
      <c r="AA1446" s="14">
        <v>1683.03</v>
      </c>
      <c r="AB1446" s="2">
        <v>1317315</v>
      </c>
      <c r="AC1446" s="27">
        <v>3.5999999999999997E-2</v>
      </c>
      <c r="AD1446" s="14">
        <v>2100</v>
      </c>
    </row>
    <row r="1447" spans="1:30" x14ac:dyDescent="0.3">
      <c r="A1447" t="s">
        <v>2053</v>
      </c>
      <c r="B1447" t="s">
        <v>190</v>
      </c>
      <c r="C1447" t="s">
        <v>190</v>
      </c>
      <c r="D1447" t="s">
        <v>190</v>
      </c>
      <c r="E1447" s="2">
        <v>94</v>
      </c>
      <c r="F1447" s="27">
        <v>9.2401454831416499E-3</v>
      </c>
      <c r="G1447" s="14">
        <v>36.969696969696898</v>
      </c>
      <c r="H1447" s="2">
        <v>158</v>
      </c>
      <c r="I1447" s="27">
        <v>1.4518055683175594E-2</v>
      </c>
      <c r="J1447" s="14">
        <v>53.939392099999999</v>
      </c>
      <c r="L1447" t="s">
        <v>190</v>
      </c>
      <c r="M1447" t="s">
        <v>190</v>
      </c>
      <c r="N1447" t="s">
        <v>190</v>
      </c>
      <c r="O1447" s="2">
        <v>18027</v>
      </c>
      <c r="P1447" s="27">
        <v>2.1000000000000001E-2</v>
      </c>
      <c r="Q1447" s="14">
        <v>72.73</v>
      </c>
      <c r="R1447" s="2">
        <v>20124</v>
      </c>
      <c r="S1447" s="27">
        <v>2.1999999999999999E-2</v>
      </c>
      <c r="T1447" s="14">
        <v>91.52</v>
      </c>
      <c r="V1447" t="s">
        <v>190</v>
      </c>
      <c r="W1447" t="s">
        <v>190</v>
      </c>
      <c r="X1447" t="s">
        <v>190</v>
      </c>
      <c r="Y1447" s="2">
        <v>840432</v>
      </c>
      <c r="Z1447" s="27">
        <v>2.4E-2</v>
      </c>
      <c r="AA1447" s="14">
        <v>598.17999999999995</v>
      </c>
      <c r="AB1447" s="2">
        <v>968078</v>
      </c>
      <c r="AC1447" s="27">
        <v>2.7E-2</v>
      </c>
      <c r="AD1447" s="14">
        <v>536.36</v>
      </c>
    </row>
    <row r="1448" spans="1:30" x14ac:dyDescent="0.3">
      <c r="A1448" t="s">
        <v>2062</v>
      </c>
      <c r="B1448" t="s">
        <v>190</v>
      </c>
      <c r="C1448" t="s">
        <v>190</v>
      </c>
      <c r="D1448" t="s">
        <v>190</v>
      </c>
      <c r="E1448" s="2">
        <v>32</v>
      </c>
      <c r="F1448" s="27">
        <v>3.1455814410694975E-3</v>
      </c>
      <c r="G1448" s="14">
        <v>20</v>
      </c>
      <c r="H1448" s="2">
        <v>48</v>
      </c>
      <c r="I1448" s="27">
        <v>4.4105485619773963E-3</v>
      </c>
      <c r="J1448" s="14">
        <v>27.878788</v>
      </c>
      <c r="L1448" t="s">
        <v>190</v>
      </c>
      <c r="M1448" t="s">
        <v>190</v>
      </c>
      <c r="N1448" t="s">
        <v>190</v>
      </c>
      <c r="O1448" s="2">
        <v>6169</v>
      </c>
      <c r="P1448" s="27">
        <v>7.0000000000000001E-3</v>
      </c>
      <c r="Q1448" s="14">
        <v>266</v>
      </c>
      <c r="R1448" s="2">
        <v>7170</v>
      </c>
      <c r="S1448" s="27">
        <v>8.0000000000000002E-3</v>
      </c>
      <c r="T1448" s="14">
        <v>332.73</v>
      </c>
      <c r="V1448" t="s">
        <v>190</v>
      </c>
      <c r="W1448" t="s">
        <v>190</v>
      </c>
      <c r="X1448" t="s">
        <v>190</v>
      </c>
      <c r="Y1448" s="2">
        <v>239913</v>
      </c>
      <c r="Z1448" s="27">
        <v>7.0000000000000001E-3</v>
      </c>
      <c r="AA1448" s="14">
        <v>1732</v>
      </c>
      <c r="AB1448" s="2">
        <v>270358</v>
      </c>
      <c r="AC1448" s="27">
        <v>7.0000000000000001E-3</v>
      </c>
      <c r="AD1448" s="14">
        <v>2232.73</v>
      </c>
    </row>
    <row r="1449" spans="1:30" x14ac:dyDescent="0.3">
      <c r="A1449" t="s">
        <v>2063</v>
      </c>
      <c r="B1449" t="s">
        <v>190</v>
      </c>
      <c r="C1449" t="s">
        <v>190</v>
      </c>
      <c r="D1449" t="s">
        <v>190</v>
      </c>
      <c r="E1449" s="2">
        <v>62</v>
      </c>
      <c r="F1449" s="27">
        <v>6.0945640420721515E-3</v>
      </c>
      <c r="G1449" s="14">
        <v>30.909090909090899</v>
      </c>
      <c r="H1449" s="2">
        <v>110</v>
      </c>
      <c r="I1449" s="27">
        <v>1.0107507121198199E-2</v>
      </c>
      <c r="J1449" s="14">
        <v>49.696968099999999</v>
      </c>
      <c r="L1449" t="s">
        <v>190</v>
      </c>
      <c r="M1449" t="s">
        <v>190</v>
      </c>
      <c r="N1449" t="s">
        <v>190</v>
      </c>
      <c r="O1449" s="2">
        <v>11858</v>
      </c>
      <c r="P1449" s="27">
        <v>1.4E-2</v>
      </c>
      <c r="Q1449" s="14">
        <v>272.73</v>
      </c>
      <c r="R1449" s="2">
        <v>12954</v>
      </c>
      <c r="S1449" s="27">
        <v>1.4E-2</v>
      </c>
      <c r="T1449" s="14">
        <v>330.91</v>
      </c>
      <c r="V1449" t="s">
        <v>190</v>
      </c>
      <c r="W1449" t="s">
        <v>190</v>
      </c>
      <c r="X1449" t="s">
        <v>190</v>
      </c>
      <c r="Y1449" s="2">
        <v>600519</v>
      </c>
      <c r="Z1449" s="27">
        <v>1.7000000000000001E-2</v>
      </c>
      <c r="AA1449" s="14">
        <v>1679.39</v>
      </c>
      <c r="AB1449" s="2">
        <v>697720</v>
      </c>
      <c r="AC1449" s="27">
        <v>1.9E-2</v>
      </c>
      <c r="AD1449" s="14">
        <v>2270.91</v>
      </c>
    </row>
    <row r="1450" spans="1:30" x14ac:dyDescent="0.3">
      <c r="A1450" t="s">
        <v>2054</v>
      </c>
      <c r="B1450" t="s">
        <v>190</v>
      </c>
      <c r="C1450" t="s">
        <v>190</v>
      </c>
      <c r="D1450" t="s">
        <v>190</v>
      </c>
      <c r="E1450" s="2">
        <v>4842</v>
      </c>
      <c r="F1450" s="27">
        <v>0.47596579180182835</v>
      </c>
      <c r="G1450" s="14">
        <v>203.030303030303</v>
      </c>
      <c r="H1450" s="2">
        <v>5310</v>
      </c>
      <c r="I1450" s="27">
        <v>0.48791693466874941</v>
      </c>
      <c r="J1450" s="14">
        <v>205.454544</v>
      </c>
      <c r="L1450" t="s">
        <v>190</v>
      </c>
      <c r="M1450" t="s">
        <v>190</v>
      </c>
      <c r="N1450" t="s">
        <v>190</v>
      </c>
      <c r="O1450" s="2">
        <v>438282</v>
      </c>
      <c r="P1450" s="27">
        <v>0.50600000000000001</v>
      </c>
      <c r="Q1450" s="14">
        <v>190.3</v>
      </c>
      <c r="R1450" s="2">
        <v>456217</v>
      </c>
      <c r="S1450" s="27">
        <v>0.50600000000000001</v>
      </c>
      <c r="T1450" s="14">
        <v>188.48</v>
      </c>
      <c r="V1450" t="s">
        <v>190</v>
      </c>
      <c r="W1450" t="s">
        <v>190</v>
      </c>
      <c r="X1450" t="s">
        <v>190</v>
      </c>
      <c r="Y1450" s="2">
        <v>17995621</v>
      </c>
      <c r="Z1450" s="27">
        <v>0.50800000000000001</v>
      </c>
      <c r="AA1450" s="14">
        <v>1210.9100000000001</v>
      </c>
      <c r="AB1450" s="2">
        <v>18497792</v>
      </c>
      <c r="AC1450" s="27">
        <v>0.50800000000000001</v>
      </c>
      <c r="AD1450" s="14">
        <v>1480</v>
      </c>
    </row>
    <row r="1451" spans="1:30" x14ac:dyDescent="0.3">
      <c r="A1451" t="s">
        <v>2049</v>
      </c>
      <c r="B1451" t="s">
        <v>190</v>
      </c>
      <c r="C1451" t="s">
        <v>190</v>
      </c>
      <c r="D1451" t="s">
        <v>190</v>
      </c>
      <c r="E1451" s="2">
        <v>1249</v>
      </c>
      <c r="F1451" s="27">
        <v>0.12277597562174383</v>
      </c>
      <c r="G1451" s="14">
        <v>166.06060606060601</v>
      </c>
      <c r="H1451" s="2">
        <v>1602</v>
      </c>
      <c r="I1451" s="27">
        <v>0.14720205825599558</v>
      </c>
      <c r="J1451" s="14">
        <v>159.393936</v>
      </c>
      <c r="L1451" t="s">
        <v>190</v>
      </c>
      <c r="M1451" t="s">
        <v>190</v>
      </c>
      <c r="N1451" t="s">
        <v>190</v>
      </c>
      <c r="O1451" s="2">
        <v>96999</v>
      </c>
      <c r="P1451" s="27">
        <v>0.112</v>
      </c>
      <c r="Q1451" s="14">
        <v>35.15</v>
      </c>
      <c r="R1451" s="2">
        <v>100308</v>
      </c>
      <c r="S1451" s="27">
        <v>0.111</v>
      </c>
      <c r="T1451" s="14">
        <v>53.94</v>
      </c>
      <c r="V1451" t="s">
        <v>190</v>
      </c>
      <c r="W1451" t="s">
        <v>190</v>
      </c>
      <c r="X1451" t="s">
        <v>190</v>
      </c>
      <c r="Y1451" s="2">
        <v>3255518</v>
      </c>
      <c r="Z1451" s="27">
        <v>9.1999999999999998E-2</v>
      </c>
      <c r="AA1451" s="14">
        <v>412.73</v>
      </c>
      <c r="AB1451" s="2">
        <v>3199308</v>
      </c>
      <c r="AC1451" s="27">
        <v>8.7999999999999995E-2</v>
      </c>
      <c r="AD1451" s="14">
        <v>523.03</v>
      </c>
    </row>
    <row r="1452" spans="1:30" x14ac:dyDescent="0.3">
      <c r="A1452" t="s">
        <v>2062</v>
      </c>
      <c r="B1452" t="s">
        <v>190</v>
      </c>
      <c r="C1452" t="s">
        <v>190</v>
      </c>
      <c r="D1452" t="s">
        <v>190</v>
      </c>
      <c r="E1452" s="2">
        <v>7</v>
      </c>
      <c r="F1452" s="27">
        <v>6.8809594023395266E-4</v>
      </c>
      <c r="G1452" s="14">
        <v>6.6666666666666599</v>
      </c>
      <c r="H1452" s="2">
        <v>0</v>
      </c>
      <c r="I1452" s="27">
        <v>0</v>
      </c>
      <c r="J1452" s="14">
        <v>12.727273</v>
      </c>
      <c r="L1452" t="s">
        <v>190</v>
      </c>
      <c r="M1452" t="s">
        <v>190</v>
      </c>
      <c r="N1452" t="s">
        <v>190</v>
      </c>
      <c r="O1452" s="2">
        <v>420</v>
      </c>
      <c r="P1452" s="27">
        <v>0</v>
      </c>
      <c r="Q1452" s="14">
        <v>88.48</v>
      </c>
      <c r="R1452" s="2">
        <v>591</v>
      </c>
      <c r="S1452" s="27">
        <v>1E-3</v>
      </c>
      <c r="T1452" s="14">
        <v>150.30000000000001</v>
      </c>
      <c r="V1452" t="s">
        <v>190</v>
      </c>
      <c r="W1452" t="s">
        <v>190</v>
      </c>
      <c r="X1452" t="s">
        <v>190</v>
      </c>
      <c r="Y1452" s="2">
        <v>16986</v>
      </c>
      <c r="Z1452" s="27">
        <v>0</v>
      </c>
      <c r="AA1452" s="14">
        <v>550.91</v>
      </c>
      <c r="AB1452" s="2">
        <v>16086</v>
      </c>
      <c r="AC1452" s="27">
        <v>0</v>
      </c>
      <c r="AD1452" s="14">
        <v>623.03</v>
      </c>
    </row>
    <row r="1453" spans="1:30" x14ac:dyDescent="0.3">
      <c r="A1453" t="s">
        <v>2063</v>
      </c>
      <c r="B1453" t="s">
        <v>190</v>
      </c>
      <c r="C1453" t="s">
        <v>190</v>
      </c>
      <c r="D1453" t="s">
        <v>190</v>
      </c>
      <c r="E1453" s="2">
        <v>1242</v>
      </c>
      <c r="F1453" s="27">
        <v>0.12208787968150987</v>
      </c>
      <c r="G1453" s="14">
        <v>167.272727272727</v>
      </c>
      <c r="H1453" s="2">
        <v>1602</v>
      </c>
      <c r="I1453" s="27">
        <v>0.14720205825599558</v>
      </c>
      <c r="J1453" s="14">
        <v>159.393936</v>
      </c>
      <c r="L1453" t="s">
        <v>190</v>
      </c>
      <c r="M1453" t="s">
        <v>190</v>
      </c>
      <c r="N1453" t="s">
        <v>190</v>
      </c>
      <c r="O1453" s="2">
        <v>96579</v>
      </c>
      <c r="P1453" s="27">
        <v>0.112</v>
      </c>
      <c r="Q1453" s="14">
        <v>98.18</v>
      </c>
      <c r="R1453" s="2">
        <v>99717</v>
      </c>
      <c r="S1453" s="27">
        <v>0.111</v>
      </c>
      <c r="T1453" s="14">
        <v>157.58000000000001</v>
      </c>
      <c r="V1453" t="s">
        <v>190</v>
      </c>
      <c r="W1453" t="s">
        <v>190</v>
      </c>
      <c r="X1453" t="s">
        <v>190</v>
      </c>
      <c r="Y1453" s="2">
        <v>3238532</v>
      </c>
      <c r="Z1453" s="27">
        <v>9.0999999999999998E-2</v>
      </c>
      <c r="AA1453" s="14">
        <v>684.85</v>
      </c>
      <c r="AB1453" s="2">
        <v>3183222</v>
      </c>
      <c r="AC1453" s="27">
        <v>8.6999999999999994E-2</v>
      </c>
      <c r="AD1453" s="14">
        <v>779.39</v>
      </c>
    </row>
    <row r="1454" spans="1:30" x14ac:dyDescent="0.3">
      <c r="A1454" t="s">
        <v>2050</v>
      </c>
      <c r="B1454" t="s">
        <v>190</v>
      </c>
      <c r="C1454" t="s">
        <v>190</v>
      </c>
      <c r="D1454" t="s">
        <v>190</v>
      </c>
      <c r="E1454" s="2">
        <v>1529</v>
      </c>
      <c r="F1454" s="27">
        <v>0.15029981323110195</v>
      </c>
      <c r="G1454" s="14">
        <v>136.363636363636</v>
      </c>
      <c r="H1454" s="2">
        <v>1499</v>
      </c>
      <c r="I1454" s="27">
        <v>0.1377377561334191</v>
      </c>
      <c r="J1454" s="14">
        <v>180.606064</v>
      </c>
      <c r="L1454" t="s">
        <v>190</v>
      </c>
      <c r="M1454" t="s">
        <v>190</v>
      </c>
      <c r="N1454" t="s">
        <v>190</v>
      </c>
      <c r="O1454" s="2">
        <v>120747</v>
      </c>
      <c r="P1454" s="27">
        <v>0.13900000000000001</v>
      </c>
      <c r="Q1454" s="14">
        <v>55.15</v>
      </c>
      <c r="R1454" s="2">
        <v>121711</v>
      </c>
      <c r="S1454" s="27">
        <v>0.13500000000000001</v>
      </c>
      <c r="T1454" s="14">
        <v>62.42</v>
      </c>
      <c r="V1454" t="s">
        <v>190</v>
      </c>
      <c r="W1454" t="s">
        <v>190</v>
      </c>
      <c r="X1454" t="s">
        <v>190</v>
      </c>
      <c r="Y1454" s="2">
        <v>4637444</v>
      </c>
      <c r="Z1454" s="27">
        <v>0.13100000000000001</v>
      </c>
      <c r="AA1454" s="14">
        <v>757.58</v>
      </c>
      <c r="AB1454" s="2">
        <v>4690779</v>
      </c>
      <c r="AC1454" s="27">
        <v>0.129</v>
      </c>
      <c r="AD1454" s="14">
        <v>973.33</v>
      </c>
    </row>
    <row r="1455" spans="1:30" x14ac:dyDescent="0.3">
      <c r="A1455" t="s">
        <v>2062</v>
      </c>
      <c r="B1455" t="s">
        <v>190</v>
      </c>
      <c r="C1455" t="s">
        <v>190</v>
      </c>
      <c r="D1455" t="s">
        <v>190</v>
      </c>
      <c r="E1455" s="2">
        <v>17</v>
      </c>
      <c r="F1455" s="27">
        <v>1.6710901405681707E-3</v>
      </c>
      <c r="G1455" s="14">
        <v>16.969696969696901</v>
      </c>
      <c r="H1455" s="2">
        <v>0</v>
      </c>
      <c r="I1455" s="27">
        <v>0</v>
      </c>
      <c r="J1455" s="14">
        <v>12.727273</v>
      </c>
      <c r="L1455" t="s">
        <v>190</v>
      </c>
      <c r="M1455" t="s">
        <v>190</v>
      </c>
      <c r="N1455" t="s">
        <v>190</v>
      </c>
      <c r="O1455" s="2">
        <v>2033</v>
      </c>
      <c r="P1455" s="27">
        <v>2E-3</v>
      </c>
      <c r="Q1455" s="14">
        <v>242.42</v>
      </c>
      <c r="R1455" s="2">
        <v>2169</v>
      </c>
      <c r="S1455" s="27">
        <v>2E-3</v>
      </c>
      <c r="T1455" s="14">
        <v>231.52</v>
      </c>
      <c r="V1455" t="s">
        <v>190</v>
      </c>
      <c r="W1455" t="s">
        <v>190</v>
      </c>
      <c r="X1455" t="s">
        <v>190</v>
      </c>
      <c r="Y1455" s="2">
        <v>50301</v>
      </c>
      <c r="Z1455" s="27">
        <v>1E-3</v>
      </c>
      <c r="AA1455" s="14">
        <v>1016.36</v>
      </c>
      <c r="AB1455" s="2">
        <v>48072</v>
      </c>
      <c r="AC1455" s="27">
        <v>1E-3</v>
      </c>
      <c r="AD1455" s="14">
        <v>1077.58</v>
      </c>
    </row>
    <row r="1456" spans="1:30" x14ac:dyDescent="0.3">
      <c r="A1456" t="s">
        <v>2063</v>
      </c>
      <c r="B1456" t="s">
        <v>190</v>
      </c>
      <c r="C1456" t="s">
        <v>190</v>
      </c>
      <c r="D1456" t="s">
        <v>190</v>
      </c>
      <c r="E1456" s="2">
        <v>1512</v>
      </c>
      <c r="F1456" s="27">
        <v>0.14862872309053377</v>
      </c>
      <c r="G1456" s="14">
        <v>140.60606060606</v>
      </c>
      <c r="H1456" s="2">
        <v>1499</v>
      </c>
      <c r="I1456" s="27">
        <v>0.1377377561334191</v>
      </c>
      <c r="J1456" s="14">
        <v>180.606064</v>
      </c>
      <c r="L1456" t="s">
        <v>190</v>
      </c>
      <c r="M1456" t="s">
        <v>190</v>
      </c>
      <c r="N1456" t="s">
        <v>190</v>
      </c>
      <c r="O1456" s="2">
        <v>118714</v>
      </c>
      <c r="P1456" s="27">
        <v>0.13700000000000001</v>
      </c>
      <c r="Q1456" s="14">
        <v>241.21</v>
      </c>
      <c r="R1456" s="2">
        <v>119542</v>
      </c>
      <c r="S1456" s="27">
        <v>0.13200000000000001</v>
      </c>
      <c r="T1456" s="14">
        <v>245.45</v>
      </c>
      <c r="V1456" t="s">
        <v>190</v>
      </c>
      <c r="W1456" t="s">
        <v>190</v>
      </c>
      <c r="X1456" t="s">
        <v>190</v>
      </c>
      <c r="Y1456" s="2">
        <v>4587143</v>
      </c>
      <c r="Z1456" s="27">
        <v>0.13</v>
      </c>
      <c r="AA1456" s="14">
        <v>1326.06</v>
      </c>
      <c r="AB1456" s="2">
        <v>4642707</v>
      </c>
      <c r="AC1456" s="27">
        <v>0.127</v>
      </c>
      <c r="AD1456" s="14">
        <v>1306.06</v>
      </c>
    </row>
    <row r="1457" spans="1:31" x14ac:dyDescent="0.3">
      <c r="A1457" t="s">
        <v>2051</v>
      </c>
      <c r="B1457" t="s">
        <v>190</v>
      </c>
      <c r="C1457" t="s">
        <v>190</v>
      </c>
      <c r="D1457" t="s">
        <v>190</v>
      </c>
      <c r="E1457" s="2">
        <v>1619</v>
      </c>
      <c r="F1457" s="27">
        <v>0.15914676103410991</v>
      </c>
      <c r="G1457" s="14">
        <v>117.575757575757</v>
      </c>
      <c r="H1457" s="2">
        <v>1801</v>
      </c>
      <c r="I1457" s="27">
        <v>0.16548745750252689</v>
      </c>
      <c r="J1457" s="14">
        <v>130.909088</v>
      </c>
      <c r="L1457" t="s">
        <v>190</v>
      </c>
      <c r="M1457" t="s">
        <v>190</v>
      </c>
      <c r="N1457" t="s">
        <v>190</v>
      </c>
      <c r="O1457" s="2">
        <v>164018</v>
      </c>
      <c r="P1457" s="27">
        <v>0.189</v>
      </c>
      <c r="Q1457" s="14">
        <v>62.42</v>
      </c>
      <c r="R1457" s="2">
        <v>168894</v>
      </c>
      <c r="S1457" s="27">
        <v>0.187</v>
      </c>
      <c r="T1457" s="14">
        <v>72.73</v>
      </c>
      <c r="V1457" t="s">
        <v>190</v>
      </c>
      <c r="W1457" t="s">
        <v>190</v>
      </c>
      <c r="X1457" t="s">
        <v>190</v>
      </c>
      <c r="Y1457" s="2">
        <v>7477809</v>
      </c>
      <c r="Z1457" s="27">
        <v>0.21099999999999999</v>
      </c>
      <c r="AA1457" s="14">
        <v>717.58</v>
      </c>
      <c r="AB1457" s="2">
        <v>7530762</v>
      </c>
      <c r="AC1457" s="27">
        <v>0.20699999999999999</v>
      </c>
      <c r="AD1457" s="14">
        <v>807.88</v>
      </c>
    </row>
    <row r="1458" spans="1:31" x14ac:dyDescent="0.3">
      <c r="A1458" t="s">
        <v>2062</v>
      </c>
      <c r="B1458" t="s">
        <v>190</v>
      </c>
      <c r="C1458" t="s">
        <v>190</v>
      </c>
      <c r="D1458" t="s">
        <v>190</v>
      </c>
      <c r="E1458" s="2">
        <v>77</v>
      </c>
      <c r="F1458" s="27">
        <v>7.569055342573479E-3</v>
      </c>
      <c r="G1458" s="14">
        <v>32.727272727272698</v>
      </c>
      <c r="H1458" s="2">
        <v>44</v>
      </c>
      <c r="I1458" s="27">
        <v>4.0430028484792794E-3</v>
      </c>
      <c r="J1458" s="14">
        <v>24.848483999999999</v>
      </c>
      <c r="L1458" t="s">
        <v>190</v>
      </c>
      <c r="M1458" t="s">
        <v>190</v>
      </c>
      <c r="N1458" t="s">
        <v>190</v>
      </c>
      <c r="O1458" s="2">
        <v>16051</v>
      </c>
      <c r="P1458" s="27">
        <v>1.9E-2</v>
      </c>
      <c r="Q1458" s="14">
        <v>493.33</v>
      </c>
      <c r="R1458" s="2">
        <v>14573</v>
      </c>
      <c r="S1458" s="27">
        <v>1.6E-2</v>
      </c>
      <c r="T1458" s="14">
        <v>478.79</v>
      </c>
      <c r="V1458" t="s">
        <v>190</v>
      </c>
      <c r="W1458" t="s">
        <v>190</v>
      </c>
      <c r="X1458" t="s">
        <v>190</v>
      </c>
      <c r="Y1458" s="2">
        <v>457918</v>
      </c>
      <c r="Z1458" s="27">
        <v>1.2999999999999999E-2</v>
      </c>
      <c r="AA1458" s="14">
        <v>2775.76</v>
      </c>
      <c r="AB1458" s="2">
        <v>415822</v>
      </c>
      <c r="AC1458" s="27">
        <v>1.0999999999999999E-2</v>
      </c>
      <c r="AD1458" s="14">
        <v>3324.85</v>
      </c>
    </row>
    <row r="1459" spans="1:31" x14ac:dyDescent="0.3">
      <c r="A1459" t="s">
        <v>2063</v>
      </c>
      <c r="B1459" t="s">
        <v>190</v>
      </c>
      <c r="C1459" t="s">
        <v>190</v>
      </c>
      <c r="D1459" t="s">
        <v>190</v>
      </c>
      <c r="E1459" s="2">
        <v>1542</v>
      </c>
      <c r="F1459" s="27">
        <v>0.15157770569153642</v>
      </c>
      <c r="G1459" s="14">
        <v>116.969696969697</v>
      </c>
      <c r="H1459" s="2">
        <v>1757</v>
      </c>
      <c r="I1459" s="27">
        <v>0.16144445465404761</v>
      </c>
      <c r="J1459" s="14">
        <v>129.090912</v>
      </c>
      <c r="L1459" t="s">
        <v>190</v>
      </c>
      <c r="M1459" t="s">
        <v>190</v>
      </c>
      <c r="N1459" t="s">
        <v>190</v>
      </c>
      <c r="O1459" s="2">
        <v>147967</v>
      </c>
      <c r="P1459" s="27">
        <v>0.17100000000000001</v>
      </c>
      <c r="Q1459" s="14">
        <v>495.15</v>
      </c>
      <c r="R1459" s="2">
        <v>154321</v>
      </c>
      <c r="S1459" s="27">
        <v>0.17100000000000001</v>
      </c>
      <c r="T1459" s="14">
        <v>478.79</v>
      </c>
      <c r="V1459" t="s">
        <v>190</v>
      </c>
      <c r="W1459" t="s">
        <v>190</v>
      </c>
      <c r="X1459" t="s">
        <v>190</v>
      </c>
      <c r="Y1459" s="2">
        <v>7019891</v>
      </c>
      <c r="Z1459" s="27">
        <v>0.19800000000000001</v>
      </c>
      <c r="AA1459" s="14">
        <v>2875.15</v>
      </c>
      <c r="AB1459" s="2">
        <v>7114940</v>
      </c>
      <c r="AC1459" s="27">
        <v>0.19500000000000001</v>
      </c>
      <c r="AD1459" s="14">
        <v>3497.58</v>
      </c>
    </row>
    <row r="1460" spans="1:31" x14ac:dyDescent="0.3">
      <c r="A1460" t="s">
        <v>2052</v>
      </c>
      <c r="B1460" t="s">
        <v>190</v>
      </c>
      <c r="C1460" t="s">
        <v>190</v>
      </c>
      <c r="D1460" t="s">
        <v>190</v>
      </c>
      <c r="E1460" s="2">
        <v>233</v>
      </c>
      <c r="F1460" s="27">
        <v>2.290376486778728E-2</v>
      </c>
      <c r="G1460" s="14">
        <v>64.848484848484802</v>
      </c>
      <c r="H1460" s="2">
        <v>221</v>
      </c>
      <c r="I1460" s="27">
        <v>2.0306900670770928E-2</v>
      </c>
      <c r="J1460" s="14">
        <v>65.454544100000007</v>
      </c>
      <c r="L1460" t="s">
        <v>190</v>
      </c>
      <c r="M1460" t="s">
        <v>190</v>
      </c>
      <c r="N1460" t="s">
        <v>190</v>
      </c>
      <c r="O1460" s="2">
        <v>30622</v>
      </c>
      <c r="P1460" s="27">
        <v>3.5000000000000003E-2</v>
      </c>
      <c r="Q1460" s="14">
        <v>45.45</v>
      </c>
      <c r="R1460" s="2">
        <v>37100</v>
      </c>
      <c r="S1460" s="27">
        <v>4.1000000000000002E-2</v>
      </c>
      <c r="T1460" s="14">
        <v>81.819999999999993</v>
      </c>
      <c r="V1460" t="s">
        <v>190</v>
      </c>
      <c r="W1460" t="s">
        <v>190</v>
      </c>
      <c r="X1460" t="s">
        <v>190</v>
      </c>
      <c r="Y1460" s="2">
        <v>1427224</v>
      </c>
      <c r="Z1460" s="27">
        <v>0.04</v>
      </c>
      <c r="AA1460" s="14">
        <v>443.64</v>
      </c>
      <c r="AB1460" s="2">
        <v>1735473</v>
      </c>
      <c r="AC1460" s="27">
        <v>4.8000000000000001E-2</v>
      </c>
      <c r="AD1460" s="14">
        <v>575.76</v>
      </c>
    </row>
    <row r="1461" spans="1:31" x14ac:dyDescent="0.3">
      <c r="A1461" t="s">
        <v>2062</v>
      </c>
      <c r="B1461" t="s">
        <v>190</v>
      </c>
      <c r="C1461" t="s">
        <v>190</v>
      </c>
      <c r="D1461" t="s">
        <v>190</v>
      </c>
      <c r="E1461" s="2">
        <v>16</v>
      </c>
      <c r="F1461" s="27">
        <v>1.5727907205347487E-3</v>
      </c>
      <c r="G1461" s="14">
        <v>11.5151515151515</v>
      </c>
      <c r="H1461" s="2">
        <v>16</v>
      </c>
      <c r="I1461" s="27">
        <v>1.4701828539924653E-3</v>
      </c>
      <c r="J1461" s="14">
        <v>12.727273</v>
      </c>
      <c r="L1461" t="s">
        <v>190</v>
      </c>
      <c r="M1461" t="s">
        <v>190</v>
      </c>
      <c r="N1461" t="s">
        <v>190</v>
      </c>
      <c r="O1461" s="2">
        <v>6484</v>
      </c>
      <c r="P1461" s="27">
        <v>7.0000000000000001E-3</v>
      </c>
      <c r="Q1461" s="14">
        <v>244.85</v>
      </c>
      <c r="R1461" s="2">
        <v>8109</v>
      </c>
      <c r="S1461" s="27">
        <v>8.9999999999999993E-3</v>
      </c>
      <c r="T1461" s="14">
        <v>403.64</v>
      </c>
      <c r="V1461" t="s">
        <v>190</v>
      </c>
      <c r="W1461" t="s">
        <v>190</v>
      </c>
      <c r="X1461" t="s">
        <v>190</v>
      </c>
      <c r="Y1461" s="2">
        <v>238627</v>
      </c>
      <c r="Z1461" s="27">
        <v>7.0000000000000001E-3</v>
      </c>
      <c r="AA1461" s="14">
        <v>1578.79</v>
      </c>
      <c r="AB1461" s="2">
        <v>268598</v>
      </c>
      <c r="AC1461" s="27">
        <v>7.0000000000000001E-3</v>
      </c>
      <c r="AD1461" s="14">
        <v>2291.52</v>
      </c>
    </row>
    <row r="1462" spans="1:31" x14ac:dyDescent="0.3">
      <c r="A1462" t="s">
        <v>2063</v>
      </c>
      <c r="B1462" t="s">
        <v>190</v>
      </c>
      <c r="C1462" t="s">
        <v>190</v>
      </c>
      <c r="D1462" t="s">
        <v>190</v>
      </c>
      <c r="E1462" s="2">
        <v>217</v>
      </c>
      <c r="F1462" s="27">
        <v>2.1330974147252532E-2</v>
      </c>
      <c r="G1462" s="14">
        <v>64.242424242424207</v>
      </c>
      <c r="H1462" s="2">
        <v>205</v>
      </c>
      <c r="I1462" s="27">
        <v>1.883671781677846E-2</v>
      </c>
      <c r="J1462" s="14">
        <v>63.636364</v>
      </c>
      <c r="L1462" t="s">
        <v>190</v>
      </c>
      <c r="M1462" t="s">
        <v>190</v>
      </c>
      <c r="N1462" t="s">
        <v>190</v>
      </c>
      <c r="O1462" s="2">
        <v>24138</v>
      </c>
      <c r="P1462" s="27">
        <v>2.8000000000000001E-2</v>
      </c>
      <c r="Q1462" s="14">
        <v>242.42</v>
      </c>
      <c r="R1462" s="2">
        <v>28991</v>
      </c>
      <c r="S1462" s="27">
        <v>3.2000000000000001E-2</v>
      </c>
      <c r="T1462" s="14">
        <v>410.91</v>
      </c>
      <c r="V1462" t="s">
        <v>190</v>
      </c>
      <c r="W1462" t="s">
        <v>190</v>
      </c>
      <c r="X1462" t="s">
        <v>190</v>
      </c>
      <c r="Y1462" s="2">
        <v>1188597</v>
      </c>
      <c r="Z1462" s="27">
        <v>3.4000000000000002E-2</v>
      </c>
      <c r="AA1462" s="14">
        <v>1563.03</v>
      </c>
      <c r="AB1462" s="2">
        <v>1466875</v>
      </c>
      <c r="AC1462" s="27">
        <v>0.04</v>
      </c>
      <c r="AD1462" s="14">
        <v>2317.58</v>
      </c>
    </row>
    <row r="1463" spans="1:31" x14ac:dyDescent="0.3">
      <c r="A1463" t="s">
        <v>2053</v>
      </c>
      <c r="B1463" t="s">
        <v>190</v>
      </c>
      <c r="C1463" t="s">
        <v>190</v>
      </c>
      <c r="D1463" t="s">
        <v>190</v>
      </c>
      <c r="E1463" s="2">
        <v>212</v>
      </c>
      <c r="F1463" s="27">
        <v>2.0839477047085421E-2</v>
      </c>
      <c r="G1463" s="14">
        <v>62.424242424242401</v>
      </c>
      <c r="H1463" s="2">
        <v>187</v>
      </c>
      <c r="I1463" s="27">
        <v>1.7182762106036937E-2</v>
      </c>
      <c r="J1463" s="14">
        <v>57.5757561</v>
      </c>
      <c r="L1463" t="s">
        <v>190</v>
      </c>
      <c r="M1463" t="s">
        <v>190</v>
      </c>
      <c r="N1463" t="s">
        <v>190</v>
      </c>
      <c r="O1463" s="2">
        <v>25896</v>
      </c>
      <c r="P1463" s="27">
        <v>0.03</v>
      </c>
      <c r="Q1463" s="14">
        <v>155.76</v>
      </c>
      <c r="R1463" s="2">
        <v>28204</v>
      </c>
      <c r="S1463" s="27">
        <v>3.1E-2</v>
      </c>
      <c r="T1463" s="14">
        <v>121.82</v>
      </c>
      <c r="V1463" t="s">
        <v>190</v>
      </c>
      <c r="W1463" t="s">
        <v>190</v>
      </c>
      <c r="X1463" t="s">
        <v>190</v>
      </c>
      <c r="Y1463" s="2">
        <v>1197626</v>
      </c>
      <c r="Z1463" s="27">
        <v>3.4000000000000002E-2</v>
      </c>
      <c r="AA1463" s="14">
        <v>640.61</v>
      </c>
      <c r="AB1463" s="2">
        <v>1341470</v>
      </c>
      <c r="AC1463" s="27">
        <v>3.6999999999999998E-2</v>
      </c>
      <c r="AD1463" s="14">
        <v>718.79</v>
      </c>
    </row>
    <row r="1464" spans="1:31" x14ac:dyDescent="0.3">
      <c r="A1464" t="s">
        <v>2062</v>
      </c>
      <c r="B1464" t="s">
        <v>190</v>
      </c>
      <c r="C1464" t="s">
        <v>190</v>
      </c>
      <c r="D1464" t="s">
        <v>190</v>
      </c>
      <c r="E1464" s="2">
        <v>138</v>
      </c>
      <c r="F1464" s="27">
        <v>1.3565319964612209E-2</v>
      </c>
      <c r="G1464" s="14">
        <v>40</v>
      </c>
      <c r="H1464" s="2">
        <v>84</v>
      </c>
      <c r="I1464" s="27">
        <v>7.7184599834604429E-3</v>
      </c>
      <c r="J1464" s="14">
        <v>36.969695999999999</v>
      </c>
      <c r="L1464" t="s">
        <v>190</v>
      </c>
      <c r="M1464" t="s">
        <v>190</v>
      </c>
      <c r="N1464" t="s">
        <v>190</v>
      </c>
      <c r="O1464" s="2">
        <v>11197</v>
      </c>
      <c r="P1464" s="27">
        <v>1.2999999999999999E-2</v>
      </c>
      <c r="Q1464" s="14">
        <v>361</v>
      </c>
      <c r="R1464" s="2">
        <v>12146</v>
      </c>
      <c r="S1464" s="27">
        <v>1.2999999999999999E-2</v>
      </c>
      <c r="T1464" s="14">
        <v>355.76</v>
      </c>
      <c r="V1464" t="s">
        <v>190</v>
      </c>
      <c r="W1464" t="s">
        <v>190</v>
      </c>
      <c r="X1464" t="s">
        <v>190</v>
      </c>
      <c r="Y1464" s="2">
        <v>467412</v>
      </c>
      <c r="Z1464" s="27">
        <v>1.2999999999999999E-2</v>
      </c>
      <c r="AA1464" s="14">
        <v>2248</v>
      </c>
      <c r="AB1464" s="2">
        <v>502760</v>
      </c>
      <c r="AC1464" s="27">
        <v>1.4E-2</v>
      </c>
      <c r="AD1464" s="14">
        <v>2773.33</v>
      </c>
    </row>
    <row r="1465" spans="1:31" x14ac:dyDescent="0.3">
      <c r="A1465" t="s">
        <v>2063</v>
      </c>
      <c r="B1465" t="s">
        <v>190</v>
      </c>
      <c r="C1465" t="s">
        <v>190</v>
      </c>
      <c r="D1465" t="s">
        <v>190</v>
      </c>
      <c r="E1465" s="2">
        <v>74</v>
      </c>
      <c r="F1465" s="27">
        <v>7.274157082473213E-3</v>
      </c>
      <c r="G1465" s="14">
        <v>43.030303030303003</v>
      </c>
      <c r="H1465" s="2">
        <v>103</v>
      </c>
      <c r="I1465" s="27">
        <v>9.4643021225764949E-3</v>
      </c>
      <c r="J1465" s="14">
        <v>51.515152</v>
      </c>
      <c r="L1465" t="s">
        <v>190</v>
      </c>
      <c r="M1465" t="s">
        <v>190</v>
      </c>
      <c r="N1465" t="s">
        <v>190</v>
      </c>
      <c r="O1465" s="2">
        <v>14699</v>
      </c>
      <c r="P1465" s="27">
        <v>1.7000000000000001E-2</v>
      </c>
      <c r="Q1465" s="14">
        <v>387.88</v>
      </c>
      <c r="R1465" s="2">
        <v>16058</v>
      </c>
      <c r="S1465" s="27">
        <v>1.7999999999999999E-2</v>
      </c>
      <c r="T1465" s="14">
        <v>366.06</v>
      </c>
      <c r="V1465" t="s">
        <v>190</v>
      </c>
      <c r="W1465" t="s">
        <v>190</v>
      </c>
      <c r="X1465" t="s">
        <v>190</v>
      </c>
      <c r="Y1465" s="2">
        <v>730214</v>
      </c>
      <c r="Z1465" s="27">
        <v>2.1000000000000001E-2</v>
      </c>
      <c r="AA1465" s="14">
        <v>2224.2399999999998</v>
      </c>
      <c r="AB1465" s="2">
        <v>838710</v>
      </c>
      <c r="AC1465" s="27">
        <v>2.3E-2</v>
      </c>
      <c r="AD1465" s="14">
        <v>2860</v>
      </c>
    </row>
    <row r="1466" spans="1:31" x14ac:dyDescent="0.3">
      <c r="A1466" s="202"/>
      <c r="B1466" s="202"/>
      <c r="C1466" s="202"/>
      <c r="D1466" s="202"/>
      <c r="E1466" s="202"/>
      <c r="F1466" s="202"/>
      <c r="G1466" s="202"/>
      <c r="H1466" s="202"/>
      <c r="I1466" s="202"/>
      <c r="J1466" s="202"/>
      <c r="K1466" s="202"/>
      <c r="L1466" s="202"/>
      <c r="M1466" s="202"/>
      <c r="N1466" s="202"/>
      <c r="O1466" s="202"/>
      <c r="P1466" s="202"/>
      <c r="Q1466" s="202"/>
      <c r="R1466" s="202"/>
      <c r="S1466" s="202"/>
      <c r="T1466" s="202"/>
      <c r="U1466" s="202"/>
      <c r="V1466" s="202"/>
      <c r="W1466" s="202"/>
      <c r="X1466" s="202"/>
      <c r="Y1466" s="202"/>
      <c r="Z1466" s="202"/>
      <c r="AA1466" s="202"/>
      <c r="AB1466" s="202"/>
      <c r="AC1466" s="202"/>
      <c r="AD1466" s="202"/>
      <c r="AE1466" s="202"/>
    </row>
    <row r="1467" spans="1:31" x14ac:dyDescent="0.3">
      <c r="A1467" s="201" t="s">
        <v>2064</v>
      </c>
      <c r="B1467" s="201"/>
      <c r="C1467" s="201"/>
      <c r="D1467" s="201"/>
      <c r="E1467" s="201"/>
      <c r="F1467" s="201"/>
      <c r="G1467" s="201"/>
      <c r="H1467" s="201"/>
      <c r="I1467" s="201"/>
      <c r="J1467" s="201"/>
      <c r="K1467" s="201"/>
      <c r="L1467" s="201"/>
      <c r="M1467" s="201"/>
      <c r="N1467" s="201"/>
      <c r="O1467" s="201"/>
      <c r="P1467" s="201"/>
      <c r="Q1467" s="201"/>
      <c r="R1467" s="201"/>
      <c r="S1467" s="201"/>
      <c r="T1467" s="201"/>
      <c r="U1467" s="201"/>
      <c r="V1467" s="201"/>
      <c r="W1467" s="201"/>
      <c r="X1467" s="201"/>
      <c r="Y1467" s="201"/>
      <c r="Z1467" s="201"/>
      <c r="AA1467" s="201"/>
      <c r="AB1467" s="201"/>
      <c r="AC1467" s="201"/>
      <c r="AD1467" s="201"/>
      <c r="AE1467" s="201"/>
    </row>
    <row r="1468" spans="1:31" x14ac:dyDescent="0.3">
      <c r="B1468" t="s">
        <v>190</v>
      </c>
      <c r="C1468" t="s">
        <v>190</v>
      </c>
      <c r="D1468" t="s">
        <v>190</v>
      </c>
      <c r="E1468" s="199" t="s">
        <v>1724</v>
      </c>
      <c r="F1468" s="199"/>
      <c r="G1468" s="199" t="s">
        <v>1725</v>
      </c>
      <c r="H1468" s="199" t="s">
        <v>1724</v>
      </c>
      <c r="I1468" s="199"/>
      <c r="J1468" s="199" t="s">
        <v>1725</v>
      </c>
      <c r="K1468" t="s">
        <v>190</v>
      </c>
      <c r="L1468" t="s">
        <v>190</v>
      </c>
      <c r="M1468" t="s">
        <v>190</v>
      </c>
      <c r="N1468" t="s">
        <v>190</v>
      </c>
      <c r="O1468" s="199" t="s">
        <v>1724</v>
      </c>
      <c r="P1468" s="199"/>
      <c r="Q1468" s="199" t="s">
        <v>1725</v>
      </c>
      <c r="R1468" s="199" t="s">
        <v>1724</v>
      </c>
      <c r="S1468" s="199"/>
      <c r="T1468" s="199" t="s">
        <v>1725</v>
      </c>
      <c r="U1468" t="s">
        <v>190</v>
      </c>
      <c r="V1468" t="s">
        <v>190</v>
      </c>
      <c r="W1468" t="s">
        <v>190</v>
      </c>
      <c r="X1468" t="s">
        <v>190</v>
      </c>
      <c r="Y1468" s="199" t="s">
        <v>1724</v>
      </c>
      <c r="Z1468" s="199"/>
      <c r="AA1468" s="199" t="s">
        <v>1725</v>
      </c>
      <c r="AB1468" s="199" t="s">
        <v>1724</v>
      </c>
      <c r="AC1468" s="199"/>
      <c r="AD1468" s="199" t="s">
        <v>1725</v>
      </c>
      <c r="AE1468" t="s">
        <v>190</v>
      </c>
    </row>
    <row r="1469" spans="1:31" x14ac:dyDescent="0.3">
      <c r="A1469" t="s">
        <v>192</v>
      </c>
      <c r="B1469" t="s">
        <v>190</v>
      </c>
      <c r="C1469" t="s">
        <v>190</v>
      </c>
      <c r="D1469" t="s">
        <v>190</v>
      </c>
      <c r="E1469" s="2">
        <v>10173</v>
      </c>
      <c r="F1469" s="27" t="s">
        <v>190</v>
      </c>
      <c r="G1469" s="14">
        <v>131.51515151515099</v>
      </c>
      <c r="H1469" s="2">
        <v>10883</v>
      </c>
      <c r="I1469" s="27" t="s">
        <v>190</v>
      </c>
      <c r="J1469" s="14">
        <v>156.363632</v>
      </c>
      <c r="L1469" t="s">
        <v>190</v>
      </c>
      <c r="M1469" t="s">
        <v>190</v>
      </c>
      <c r="N1469" t="s">
        <v>190</v>
      </c>
      <c r="O1469" s="2">
        <v>865910</v>
      </c>
      <c r="P1469" s="27" t="s">
        <v>190</v>
      </c>
      <c r="Q1469" s="14">
        <v>398.18</v>
      </c>
      <c r="R1469" s="2">
        <v>902231</v>
      </c>
      <c r="S1469" s="27" t="s">
        <v>190</v>
      </c>
      <c r="T1469" s="14">
        <v>475.15</v>
      </c>
      <c r="V1469" t="s">
        <v>190</v>
      </c>
      <c r="W1469" t="s">
        <v>190</v>
      </c>
      <c r="X1469" t="s">
        <v>190</v>
      </c>
      <c r="Y1469" s="2">
        <v>35400693</v>
      </c>
      <c r="Z1469" s="27" t="s">
        <v>190</v>
      </c>
      <c r="AA1469" s="14">
        <v>1443.03</v>
      </c>
      <c r="AB1469" s="2">
        <v>36429855</v>
      </c>
      <c r="AC1469" s="27" t="s">
        <v>190</v>
      </c>
      <c r="AD1469" s="14">
        <v>1813.33</v>
      </c>
    </row>
    <row r="1470" spans="1:31" x14ac:dyDescent="0.3">
      <c r="A1470" t="s">
        <v>2046</v>
      </c>
      <c r="B1470" t="s">
        <v>190</v>
      </c>
      <c r="C1470" t="s">
        <v>190</v>
      </c>
      <c r="D1470" t="s">
        <v>190</v>
      </c>
      <c r="E1470" s="2">
        <v>5331</v>
      </c>
      <c r="F1470" s="27">
        <v>0.52403420819817159</v>
      </c>
      <c r="G1470" s="14">
        <v>195.75757575757501</v>
      </c>
      <c r="H1470" s="2">
        <v>5573</v>
      </c>
      <c r="I1470" s="27">
        <v>0.51208306533125059</v>
      </c>
      <c r="J1470" s="14">
        <v>217.57576</v>
      </c>
      <c r="L1470" t="s">
        <v>190</v>
      </c>
      <c r="M1470" t="s">
        <v>190</v>
      </c>
      <c r="N1470" t="s">
        <v>190</v>
      </c>
      <c r="O1470" s="2">
        <v>427628</v>
      </c>
      <c r="P1470" s="27">
        <v>0.49399999999999999</v>
      </c>
      <c r="Q1470" s="14">
        <v>341.21</v>
      </c>
      <c r="R1470" s="2">
        <v>446014</v>
      </c>
      <c r="S1470" s="27">
        <v>0.49399999999999999</v>
      </c>
      <c r="T1470" s="14">
        <v>411.52</v>
      </c>
      <c r="V1470" t="s">
        <v>190</v>
      </c>
      <c r="W1470" t="s">
        <v>190</v>
      </c>
      <c r="X1470" t="s">
        <v>190</v>
      </c>
      <c r="Y1470" s="2">
        <v>17405072</v>
      </c>
      <c r="Z1470" s="27">
        <v>0.49199999999999999</v>
      </c>
      <c r="AA1470" s="14">
        <v>1794.55</v>
      </c>
      <c r="AB1470" s="2">
        <v>17932063</v>
      </c>
      <c r="AC1470" s="27">
        <v>0.49199999999999999</v>
      </c>
      <c r="AD1470" s="14">
        <v>2207.27</v>
      </c>
    </row>
    <row r="1471" spans="1:31" x14ac:dyDescent="0.3">
      <c r="A1471" t="s">
        <v>2049</v>
      </c>
      <c r="B1471" t="s">
        <v>190</v>
      </c>
      <c r="C1471" t="s">
        <v>190</v>
      </c>
      <c r="D1471" t="s">
        <v>190</v>
      </c>
      <c r="E1471" s="2">
        <v>1351</v>
      </c>
      <c r="F1471" s="27">
        <v>0.13280251646515284</v>
      </c>
      <c r="G1471" s="14">
        <v>121.818181818181</v>
      </c>
      <c r="H1471" s="2">
        <v>1868</v>
      </c>
      <c r="I1471" s="27">
        <v>0.17164384820362033</v>
      </c>
      <c r="J1471" s="14">
        <v>169.090912</v>
      </c>
      <c r="L1471" t="s">
        <v>190</v>
      </c>
      <c r="M1471" t="s">
        <v>190</v>
      </c>
      <c r="N1471" t="s">
        <v>190</v>
      </c>
      <c r="O1471" s="2">
        <v>101033</v>
      </c>
      <c r="P1471" s="27">
        <v>0.11700000000000001</v>
      </c>
      <c r="Q1471" s="14">
        <v>66.06</v>
      </c>
      <c r="R1471" s="2">
        <v>104414</v>
      </c>
      <c r="S1471" s="27">
        <v>0.11600000000000001</v>
      </c>
      <c r="T1471" s="14">
        <v>48.48</v>
      </c>
      <c r="V1471" t="s">
        <v>190</v>
      </c>
      <c r="W1471" t="s">
        <v>190</v>
      </c>
      <c r="X1471" t="s">
        <v>190</v>
      </c>
      <c r="Y1471" s="2">
        <v>3391724</v>
      </c>
      <c r="Z1471" s="27">
        <v>9.6000000000000002E-2</v>
      </c>
      <c r="AA1471" s="14">
        <v>489.7</v>
      </c>
      <c r="AB1471" s="2">
        <v>3334728</v>
      </c>
      <c r="AC1471" s="27">
        <v>9.1999999999999998E-2</v>
      </c>
      <c r="AD1471" s="14">
        <v>715.76</v>
      </c>
    </row>
    <row r="1472" spans="1:31" x14ac:dyDescent="0.3">
      <c r="A1472" t="s">
        <v>2065</v>
      </c>
      <c r="B1472" t="s">
        <v>190</v>
      </c>
      <c r="C1472" t="s">
        <v>190</v>
      </c>
      <c r="D1472" t="s">
        <v>190</v>
      </c>
      <c r="E1472" s="2">
        <v>0</v>
      </c>
      <c r="F1472" s="27">
        <v>0</v>
      </c>
      <c r="G1472" s="14">
        <v>11.5151515151515</v>
      </c>
      <c r="H1472" s="2">
        <v>0</v>
      </c>
      <c r="I1472" s="27">
        <v>0</v>
      </c>
      <c r="J1472" s="14">
        <v>12.727273</v>
      </c>
      <c r="L1472" t="s">
        <v>190</v>
      </c>
      <c r="M1472" t="s">
        <v>190</v>
      </c>
      <c r="N1472" t="s">
        <v>190</v>
      </c>
      <c r="O1472" s="2">
        <v>1185</v>
      </c>
      <c r="P1472" s="27">
        <v>1E-3</v>
      </c>
      <c r="Q1472" s="14">
        <v>158.18</v>
      </c>
      <c r="R1472" s="2">
        <v>1139</v>
      </c>
      <c r="S1472" s="27">
        <v>1E-3</v>
      </c>
      <c r="T1472" s="14">
        <v>140.61000000000001</v>
      </c>
      <c r="V1472" t="s">
        <v>190</v>
      </c>
      <c r="W1472" t="s">
        <v>190</v>
      </c>
      <c r="X1472" t="s">
        <v>190</v>
      </c>
      <c r="Y1472" s="2">
        <v>37293</v>
      </c>
      <c r="Z1472" s="27">
        <v>1E-3</v>
      </c>
      <c r="AA1472" s="14">
        <v>725.45</v>
      </c>
      <c r="AB1472" s="2">
        <v>46698</v>
      </c>
      <c r="AC1472" s="27">
        <v>1E-3</v>
      </c>
      <c r="AD1472" s="14">
        <v>1167.27</v>
      </c>
    </row>
    <row r="1473" spans="1:30" x14ac:dyDescent="0.3">
      <c r="A1473" t="s">
        <v>2066</v>
      </c>
      <c r="B1473" t="s">
        <v>190</v>
      </c>
      <c r="C1473" t="s">
        <v>190</v>
      </c>
      <c r="D1473" t="s">
        <v>190</v>
      </c>
      <c r="E1473" s="2">
        <v>1351</v>
      </c>
      <c r="F1473" s="27">
        <v>0.13280251646515284</v>
      </c>
      <c r="G1473" s="14">
        <v>121.818181818181</v>
      </c>
      <c r="H1473" s="2">
        <v>1868</v>
      </c>
      <c r="I1473" s="27">
        <v>0.17164384820362033</v>
      </c>
      <c r="J1473" s="14">
        <v>169.090912</v>
      </c>
      <c r="L1473" t="s">
        <v>190</v>
      </c>
      <c r="M1473" t="s">
        <v>190</v>
      </c>
      <c r="N1473" t="s">
        <v>190</v>
      </c>
      <c r="O1473" s="2">
        <v>99848</v>
      </c>
      <c r="P1473" s="27">
        <v>0.115</v>
      </c>
      <c r="Q1473" s="14">
        <v>169.09</v>
      </c>
      <c r="R1473" s="2">
        <v>103275</v>
      </c>
      <c r="S1473" s="27">
        <v>0.114</v>
      </c>
      <c r="T1473" s="14">
        <v>149.09</v>
      </c>
      <c r="V1473" t="s">
        <v>190</v>
      </c>
      <c r="W1473" t="s">
        <v>190</v>
      </c>
      <c r="X1473" t="s">
        <v>190</v>
      </c>
      <c r="Y1473" s="2">
        <v>3354431</v>
      </c>
      <c r="Z1473" s="27">
        <v>9.5000000000000001E-2</v>
      </c>
      <c r="AA1473" s="14">
        <v>827.27</v>
      </c>
      <c r="AB1473" s="2">
        <v>3288030</v>
      </c>
      <c r="AC1473" s="27">
        <v>0.09</v>
      </c>
      <c r="AD1473" s="14">
        <v>1340</v>
      </c>
    </row>
    <row r="1474" spans="1:30" x14ac:dyDescent="0.3">
      <c r="A1474" t="s">
        <v>2050</v>
      </c>
      <c r="B1474" t="s">
        <v>190</v>
      </c>
      <c r="C1474" t="s">
        <v>190</v>
      </c>
      <c r="D1474" t="s">
        <v>190</v>
      </c>
      <c r="E1474" s="2">
        <v>1774</v>
      </c>
      <c r="F1474" s="27">
        <v>0.17438317113929028</v>
      </c>
      <c r="G1474" s="14">
        <v>156.969696969696</v>
      </c>
      <c r="H1474" s="2">
        <v>1116</v>
      </c>
      <c r="I1474" s="27">
        <v>0.10254525406597445</v>
      </c>
      <c r="J1474" s="14">
        <v>144.24243200000001</v>
      </c>
      <c r="L1474" t="s">
        <v>190</v>
      </c>
      <c r="M1474" t="s">
        <v>190</v>
      </c>
      <c r="N1474" t="s">
        <v>190</v>
      </c>
      <c r="O1474" s="2">
        <v>122984</v>
      </c>
      <c r="P1474" s="27">
        <v>0.14199999999999999</v>
      </c>
      <c r="Q1474" s="14">
        <v>195.76</v>
      </c>
      <c r="R1474" s="2">
        <v>123730</v>
      </c>
      <c r="S1474" s="27">
        <v>0.13700000000000001</v>
      </c>
      <c r="T1474" s="14">
        <v>256.97000000000003</v>
      </c>
      <c r="V1474" t="s">
        <v>190</v>
      </c>
      <c r="W1474" t="s">
        <v>190</v>
      </c>
      <c r="X1474" t="s">
        <v>190</v>
      </c>
      <c r="Y1474" s="2">
        <v>4741790</v>
      </c>
      <c r="Z1474" s="27">
        <v>0.13400000000000001</v>
      </c>
      <c r="AA1474" s="14">
        <v>1612.12</v>
      </c>
      <c r="AB1474" s="2">
        <v>4816407</v>
      </c>
      <c r="AC1474" s="27">
        <v>0.13200000000000001</v>
      </c>
      <c r="AD1474" s="14">
        <v>1673.33</v>
      </c>
    </row>
    <row r="1475" spans="1:30" x14ac:dyDescent="0.3">
      <c r="A1475" t="s">
        <v>2065</v>
      </c>
      <c r="B1475" t="s">
        <v>190</v>
      </c>
      <c r="C1475" t="s">
        <v>190</v>
      </c>
      <c r="D1475" t="s">
        <v>190</v>
      </c>
      <c r="E1475" s="2">
        <v>0</v>
      </c>
      <c r="F1475" s="27">
        <v>0</v>
      </c>
      <c r="G1475" s="14">
        <v>11.5151515151515</v>
      </c>
      <c r="H1475" s="2">
        <v>0</v>
      </c>
      <c r="I1475" s="27">
        <v>0</v>
      </c>
      <c r="J1475" s="14">
        <v>12.727273</v>
      </c>
      <c r="L1475" t="s">
        <v>190</v>
      </c>
      <c r="M1475" t="s">
        <v>190</v>
      </c>
      <c r="N1475" t="s">
        <v>190</v>
      </c>
      <c r="O1475" s="2">
        <v>1143</v>
      </c>
      <c r="P1475" s="27">
        <v>1E-3</v>
      </c>
      <c r="Q1475" s="14">
        <v>152.72999999999999</v>
      </c>
      <c r="R1475" s="2">
        <v>1306</v>
      </c>
      <c r="S1475" s="27">
        <v>1E-3</v>
      </c>
      <c r="T1475" s="14">
        <v>196.36</v>
      </c>
      <c r="V1475" t="s">
        <v>190</v>
      </c>
      <c r="W1475" t="s">
        <v>190</v>
      </c>
      <c r="X1475" t="s">
        <v>190</v>
      </c>
      <c r="Y1475" s="2">
        <v>41345</v>
      </c>
      <c r="Z1475" s="27">
        <v>1E-3</v>
      </c>
      <c r="AA1475" s="14">
        <v>853.33</v>
      </c>
      <c r="AB1475" s="2">
        <v>42696</v>
      </c>
      <c r="AC1475" s="27">
        <v>1E-3</v>
      </c>
      <c r="AD1475" s="14">
        <v>1030.9100000000001</v>
      </c>
    </row>
    <row r="1476" spans="1:30" x14ac:dyDescent="0.3">
      <c r="A1476" t="s">
        <v>2066</v>
      </c>
      <c r="B1476" t="s">
        <v>190</v>
      </c>
      <c r="C1476" t="s">
        <v>190</v>
      </c>
      <c r="D1476" t="s">
        <v>190</v>
      </c>
      <c r="E1476" s="2">
        <v>1774</v>
      </c>
      <c r="F1476" s="27">
        <v>0.17438317113929028</v>
      </c>
      <c r="G1476" s="14">
        <v>156.969696969696</v>
      </c>
      <c r="H1476" s="2">
        <v>1116</v>
      </c>
      <c r="I1476" s="27">
        <v>0.10254525406597445</v>
      </c>
      <c r="J1476" s="14">
        <v>144.24243200000001</v>
      </c>
      <c r="L1476" t="s">
        <v>190</v>
      </c>
      <c r="M1476" t="s">
        <v>190</v>
      </c>
      <c r="N1476" t="s">
        <v>190</v>
      </c>
      <c r="O1476" s="2">
        <v>121841</v>
      </c>
      <c r="P1476" s="27">
        <v>0.14099999999999999</v>
      </c>
      <c r="Q1476" s="14">
        <v>254.55</v>
      </c>
      <c r="R1476" s="2">
        <v>122424</v>
      </c>
      <c r="S1476" s="27">
        <v>0.13600000000000001</v>
      </c>
      <c r="T1476" s="14">
        <v>330.3</v>
      </c>
      <c r="V1476" t="s">
        <v>190</v>
      </c>
      <c r="W1476" t="s">
        <v>190</v>
      </c>
      <c r="X1476" t="s">
        <v>190</v>
      </c>
      <c r="Y1476" s="2">
        <v>4700445</v>
      </c>
      <c r="Z1476" s="27">
        <v>0.13300000000000001</v>
      </c>
      <c r="AA1476" s="14">
        <v>1869.09</v>
      </c>
      <c r="AB1476" s="2">
        <v>4773711</v>
      </c>
      <c r="AC1476" s="27">
        <v>0.13100000000000001</v>
      </c>
      <c r="AD1476" s="14">
        <v>1983.64</v>
      </c>
    </row>
    <row r="1477" spans="1:30" x14ac:dyDescent="0.3">
      <c r="A1477" t="s">
        <v>2051</v>
      </c>
      <c r="B1477" t="s">
        <v>190</v>
      </c>
      <c r="C1477" t="s">
        <v>190</v>
      </c>
      <c r="D1477" t="s">
        <v>190</v>
      </c>
      <c r="E1477" s="2">
        <v>1971</v>
      </c>
      <c r="F1477" s="27">
        <v>0.19374815688587438</v>
      </c>
      <c r="G1477" s="14">
        <v>173.333333333333</v>
      </c>
      <c r="H1477" s="2">
        <v>2160</v>
      </c>
      <c r="I1477" s="27">
        <v>0.19847468528898282</v>
      </c>
      <c r="J1477" s="14">
        <v>170.30302399999999</v>
      </c>
      <c r="L1477" t="s">
        <v>190</v>
      </c>
      <c r="M1477" t="s">
        <v>190</v>
      </c>
      <c r="N1477" t="s">
        <v>190</v>
      </c>
      <c r="O1477" s="2">
        <v>158515</v>
      </c>
      <c r="P1477" s="27">
        <v>0.183</v>
      </c>
      <c r="Q1477" s="14">
        <v>232.12</v>
      </c>
      <c r="R1477" s="2">
        <v>164579</v>
      </c>
      <c r="S1477" s="27">
        <v>0.182</v>
      </c>
      <c r="T1477" s="14">
        <v>284.85000000000002</v>
      </c>
      <c r="V1477" t="s">
        <v>190</v>
      </c>
      <c r="W1477" t="s">
        <v>190</v>
      </c>
      <c r="X1477" t="s">
        <v>190</v>
      </c>
      <c r="Y1477" s="2">
        <v>7195146</v>
      </c>
      <c r="Z1477" s="27">
        <v>0.20300000000000001</v>
      </c>
      <c r="AA1477" s="14">
        <v>1241.21</v>
      </c>
      <c r="AB1477" s="2">
        <v>7309447</v>
      </c>
      <c r="AC1477" s="27">
        <v>0.20100000000000001</v>
      </c>
      <c r="AD1477" s="14">
        <v>1505.45</v>
      </c>
    </row>
    <row r="1478" spans="1:30" x14ac:dyDescent="0.3">
      <c r="A1478" t="s">
        <v>2065</v>
      </c>
      <c r="B1478" t="s">
        <v>190</v>
      </c>
      <c r="C1478" t="s">
        <v>190</v>
      </c>
      <c r="D1478" t="s">
        <v>190</v>
      </c>
      <c r="E1478" s="2">
        <v>8</v>
      </c>
      <c r="F1478" s="27">
        <v>7.8639536026737437E-4</v>
      </c>
      <c r="G1478" s="14">
        <v>7.8787878787878798</v>
      </c>
      <c r="H1478" s="2">
        <v>13</v>
      </c>
      <c r="I1478" s="27">
        <v>1.1945235688688781E-3</v>
      </c>
      <c r="J1478" s="14">
        <v>11.515152</v>
      </c>
      <c r="L1478" t="s">
        <v>190</v>
      </c>
      <c r="M1478" t="s">
        <v>190</v>
      </c>
      <c r="N1478" t="s">
        <v>190</v>
      </c>
      <c r="O1478" s="2">
        <v>4215</v>
      </c>
      <c r="P1478" s="27">
        <v>5.0000000000000001E-3</v>
      </c>
      <c r="Q1478" s="14">
        <v>266.06</v>
      </c>
      <c r="R1478" s="2">
        <v>4629</v>
      </c>
      <c r="S1478" s="27">
        <v>5.0000000000000001E-3</v>
      </c>
      <c r="T1478" s="14">
        <v>321.82</v>
      </c>
      <c r="V1478" t="s">
        <v>190</v>
      </c>
      <c r="W1478" t="s">
        <v>190</v>
      </c>
      <c r="X1478" t="s">
        <v>190</v>
      </c>
      <c r="Y1478" s="2">
        <v>142612</v>
      </c>
      <c r="Z1478" s="27">
        <v>4.0000000000000001E-3</v>
      </c>
      <c r="AA1478" s="14">
        <v>1775.76</v>
      </c>
      <c r="AB1478" s="2">
        <v>135733</v>
      </c>
      <c r="AC1478" s="27">
        <v>4.0000000000000001E-3</v>
      </c>
      <c r="AD1478" s="14">
        <v>1958.79</v>
      </c>
    </row>
    <row r="1479" spans="1:30" x14ac:dyDescent="0.3">
      <c r="A1479" t="s">
        <v>2066</v>
      </c>
      <c r="B1479" t="s">
        <v>190</v>
      </c>
      <c r="C1479" t="s">
        <v>190</v>
      </c>
      <c r="D1479" t="s">
        <v>190</v>
      </c>
      <c r="E1479" s="2">
        <v>1963</v>
      </c>
      <c r="F1479" s="27">
        <v>0.19296176152560701</v>
      </c>
      <c r="G1479" s="14">
        <v>175.15151515151501</v>
      </c>
      <c r="H1479" s="2">
        <v>2147</v>
      </c>
      <c r="I1479" s="27">
        <v>0.19728016172011395</v>
      </c>
      <c r="J1479" s="14">
        <v>169.090912</v>
      </c>
      <c r="L1479" t="s">
        <v>190</v>
      </c>
      <c r="M1479" t="s">
        <v>190</v>
      </c>
      <c r="N1479" t="s">
        <v>190</v>
      </c>
      <c r="O1479" s="2">
        <v>154300</v>
      </c>
      <c r="P1479" s="27">
        <v>0.17799999999999999</v>
      </c>
      <c r="Q1479" s="14">
        <v>366.67</v>
      </c>
      <c r="R1479" s="2">
        <v>159950</v>
      </c>
      <c r="S1479" s="27">
        <v>0.17699999999999999</v>
      </c>
      <c r="T1479" s="14">
        <v>445.45</v>
      </c>
      <c r="V1479" t="s">
        <v>190</v>
      </c>
      <c r="W1479" t="s">
        <v>190</v>
      </c>
      <c r="X1479" t="s">
        <v>190</v>
      </c>
      <c r="Y1479" s="2">
        <v>7052534</v>
      </c>
      <c r="Z1479" s="27">
        <v>0.19900000000000001</v>
      </c>
      <c r="AA1479" s="14">
        <v>2341.21</v>
      </c>
      <c r="AB1479" s="2">
        <v>7173714</v>
      </c>
      <c r="AC1479" s="27">
        <v>0.19700000000000001</v>
      </c>
      <c r="AD1479" s="14">
        <v>2529.09</v>
      </c>
    </row>
    <row r="1480" spans="1:30" x14ac:dyDescent="0.3">
      <c r="A1480" t="s">
        <v>2052</v>
      </c>
      <c r="B1480" t="s">
        <v>190</v>
      </c>
      <c r="C1480" t="s">
        <v>190</v>
      </c>
      <c r="D1480" t="s">
        <v>190</v>
      </c>
      <c r="E1480" s="2">
        <v>141</v>
      </c>
      <c r="F1480" s="27">
        <v>1.3860218224712475E-2</v>
      </c>
      <c r="G1480" s="14">
        <v>46.6666666666666</v>
      </c>
      <c r="H1480" s="2">
        <v>271</v>
      </c>
      <c r="I1480" s="27">
        <v>2.4901222089497382E-2</v>
      </c>
      <c r="J1480" s="14">
        <v>89.090909999999994</v>
      </c>
      <c r="L1480" t="s">
        <v>190</v>
      </c>
      <c r="M1480" t="s">
        <v>190</v>
      </c>
      <c r="N1480" t="s">
        <v>190</v>
      </c>
      <c r="O1480" s="2">
        <v>27069</v>
      </c>
      <c r="P1480" s="27">
        <v>3.1E-2</v>
      </c>
      <c r="Q1480" s="14">
        <v>68.48</v>
      </c>
      <c r="R1480" s="2">
        <v>33167</v>
      </c>
      <c r="S1480" s="27">
        <v>3.6999999999999998E-2</v>
      </c>
      <c r="T1480" s="14">
        <v>53.33</v>
      </c>
      <c r="V1480" t="s">
        <v>190</v>
      </c>
      <c r="W1480" t="s">
        <v>190</v>
      </c>
      <c r="X1480" t="s">
        <v>190</v>
      </c>
      <c r="Y1480" s="2">
        <v>1235980</v>
      </c>
      <c r="Z1480" s="27">
        <v>3.5000000000000003E-2</v>
      </c>
      <c r="AA1480" s="14">
        <v>441.21</v>
      </c>
      <c r="AB1480" s="2">
        <v>1503403</v>
      </c>
      <c r="AC1480" s="27">
        <v>4.1000000000000002E-2</v>
      </c>
      <c r="AD1480" s="14">
        <v>581.21</v>
      </c>
    </row>
    <row r="1481" spans="1:30" x14ac:dyDescent="0.3">
      <c r="A1481" t="s">
        <v>2065</v>
      </c>
      <c r="B1481" t="s">
        <v>190</v>
      </c>
      <c r="C1481" t="s">
        <v>190</v>
      </c>
      <c r="D1481" t="s">
        <v>190</v>
      </c>
      <c r="E1481" s="2">
        <v>8</v>
      </c>
      <c r="F1481" s="27">
        <v>7.8639536026737437E-4</v>
      </c>
      <c r="G1481" s="14">
        <v>7.8787878787878798</v>
      </c>
      <c r="H1481" s="2">
        <v>0</v>
      </c>
      <c r="I1481" s="27">
        <v>0</v>
      </c>
      <c r="J1481" s="14">
        <v>12.727273</v>
      </c>
      <c r="L1481" t="s">
        <v>190</v>
      </c>
      <c r="M1481" t="s">
        <v>190</v>
      </c>
      <c r="N1481" t="s">
        <v>190</v>
      </c>
      <c r="O1481" s="2">
        <v>1396</v>
      </c>
      <c r="P1481" s="27">
        <v>2E-3</v>
      </c>
      <c r="Q1481" s="14">
        <v>143.03</v>
      </c>
      <c r="R1481" s="2">
        <v>1849</v>
      </c>
      <c r="S1481" s="27">
        <v>2E-3</v>
      </c>
      <c r="T1481" s="14">
        <v>180</v>
      </c>
      <c r="V1481" t="s">
        <v>190</v>
      </c>
      <c r="W1481" t="s">
        <v>190</v>
      </c>
      <c r="X1481" t="s">
        <v>190</v>
      </c>
      <c r="Y1481" s="2">
        <v>55151</v>
      </c>
      <c r="Z1481" s="27">
        <v>2E-3</v>
      </c>
      <c r="AA1481" s="14">
        <v>1024.24</v>
      </c>
      <c r="AB1481" s="2">
        <v>65179</v>
      </c>
      <c r="AC1481" s="27">
        <v>2E-3</v>
      </c>
      <c r="AD1481" s="14">
        <v>1267.8800000000001</v>
      </c>
    </row>
    <row r="1482" spans="1:30" x14ac:dyDescent="0.3">
      <c r="A1482" t="s">
        <v>2066</v>
      </c>
      <c r="B1482" t="s">
        <v>190</v>
      </c>
      <c r="C1482" t="s">
        <v>190</v>
      </c>
      <c r="D1482" t="s">
        <v>190</v>
      </c>
      <c r="E1482" s="2">
        <v>133</v>
      </c>
      <c r="F1482" s="27">
        <v>1.3073822864445099E-2</v>
      </c>
      <c r="G1482" s="14">
        <v>45.454545454545404</v>
      </c>
      <c r="H1482" s="2">
        <v>271</v>
      </c>
      <c r="I1482" s="27">
        <v>2.4901222089497382E-2</v>
      </c>
      <c r="J1482" s="14">
        <v>89.090909999999994</v>
      </c>
      <c r="L1482" t="s">
        <v>190</v>
      </c>
      <c r="M1482" t="s">
        <v>190</v>
      </c>
      <c r="N1482" t="s">
        <v>190</v>
      </c>
      <c r="O1482" s="2">
        <v>25673</v>
      </c>
      <c r="P1482" s="27">
        <v>0.03</v>
      </c>
      <c r="Q1482" s="14">
        <v>151.52000000000001</v>
      </c>
      <c r="R1482" s="2">
        <v>31318</v>
      </c>
      <c r="S1482" s="27">
        <v>3.5000000000000003E-2</v>
      </c>
      <c r="T1482" s="14">
        <v>183.03</v>
      </c>
      <c r="V1482" t="s">
        <v>190</v>
      </c>
      <c r="W1482" t="s">
        <v>190</v>
      </c>
      <c r="X1482" t="s">
        <v>190</v>
      </c>
      <c r="Y1482" s="2">
        <v>1180829</v>
      </c>
      <c r="Z1482" s="27">
        <v>3.3000000000000002E-2</v>
      </c>
      <c r="AA1482" s="14">
        <v>1187.27</v>
      </c>
      <c r="AB1482" s="2">
        <v>1438224</v>
      </c>
      <c r="AC1482" s="27">
        <v>3.9E-2</v>
      </c>
      <c r="AD1482" s="14">
        <v>1383.03</v>
      </c>
    </row>
    <row r="1483" spans="1:30" x14ac:dyDescent="0.3">
      <c r="A1483" t="s">
        <v>2053</v>
      </c>
      <c r="B1483" t="s">
        <v>190</v>
      </c>
      <c r="C1483" t="s">
        <v>190</v>
      </c>
      <c r="D1483" t="s">
        <v>190</v>
      </c>
      <c r="E1483" s="2">
        <v>94</v>
      </c>
      <c r="F1483" s="27">
        <v>9.2401454831416499E-3</v>
      </c>
      <c r="G1483" s="14">
        <v>36.969696969696898</v>
      </c>
      <c r="H1483" s="2">
        <v>158</v>
      </c>
      <c r="I1483" s="27">
        <v>1.4518055683175594E-2</v>
      </c>
      <c r="J1483" s="14">
        <v>53.939392099999999</v>
      </c>
      <c r="L1483" t="s">
        <v>190</v>
      </c>
      <c r="M1483" t="s">
        <v>190</v>
      </c>
      <c r="N1483" t="s">
        <v>190</v>
      </c>
      <c r="O1483" s="2">
        <v>18027</v>
      </c>
      <c r="P1483" s="27">
        <v>2.1000000000000001E-2</v>
      </c>
      <c r="Q1483" s="14">
        <v>72.73</v>
      </c>
      <c r="R1483" s="2">
        <v>20124</v>
      </c>
      <c r="S1483" s="27">
        <v>2.1999999999999999E-2</v>
      </c>
      <c r="T1483" s="14">
        <v>91.52</v>
      </c>
      <c r="V1483" t="s">
        <v>190</v>
      </c>
      <c r="W1483" t="s">
        <v>190</v>
      </c>
      <c r="X1483" t="s">
        <v>190</v>
      </c>
      <c r="Y1483" s="2">
        <v>840432</v>
      </c>
      <c r="Z1483" s="27">
        <v>2.4E-2</v>
      </c>
      <c r="AA1483" s="14">
        <v>598.17999999999995</v>
      </c>
      <c r="AB1483" s="2">
        <v>968078</v>
      </c>
      <c r="AC1483" s="27">
        <v>2.7E-2</v>
      </c>
      <c r="AD1483" s="14">
        <v>536.36</v>
      </c>
    </row>
    <row r="1484" spans="1:30" x14ac:dyDescent="0.3">
      <c r="A1484" t="s">
        <v>2065</v>
      </c>
      <c r="B1484" t="s">
        <v>190</v>
      </c>
      <c r="C1484" t="s">
        <v>190</v>
      </c>
      <c r="D1484" t="s">
        <v>190</v>
      </c>
      <c r="E1484" s="2">
        <v>7</v>
      </c>
      <c r="F1484" s="27">
        <v>6.8809594023395266E-4</v>
      </c>
      <c r="G1484" s="14">
        <v>6.6666666666666599</v>
      </c>
      <c r="H1484" s="2">
        <v>36</v>
      </c>
      <c r="I1484" s="27">
        <v>3.307911421483047E-3</v>
      </c>
      <c r="J1484" s="14">
        <v>26.060606</v>
      </c>
      <c r="L1484" t="s">
        <v>190</v>
      </c>
      <c r="M1484" t="s">
        <v>190</v>
      </c>
      <c r="N1484" t="s">
        <v>190</v>
      </c>
      <c r="O1484" s="2">
        <v>2556</v>
      </c>
      <c r="P1484" s="27">
        <v>3.0000000000000001E-3</v>
      </c>
      <c r="Q1484" s="14">
        <v>175.15</v>
      </c>
      <c r="R1484" s="2">
        <v>3291</v>
      </c>
      <c r="S1484" s="27">
        <v>4.0000000000000001E-3</v>
      </c>
      <c r="T1484" s="14">
        <v>243.03</v>
      </c>
      <c r="V1484" t="s">
        <v>190</v>
      </c>
      <c r="W1484" t="s">
        <v>190</v>
      </c>
      <c r="X1484" t="s">
        <v>190</v>
      </c>
      <c r="Y1484" s="2">
        <v>109148</v>
      </c>
      <c r="Z1484" s="27">
        <v>3.0000000000000001E-3</v>
      </c>
      <c r="AA1484" s="14">
        <v>1393.94</v>
      </c>
      <c r="AB1484" s="2">
        <v>127888</v>
      </c>
      <c r="AC1484" s="27">
        <v>4.0000000000000001E-3</v>
      </c>
      <c r="AD1484" s="14">
        <v>1620.61</v>
      </c>
    </row>
    <row r="1485" spans="1:30" x14ac:dyDescent="0.3">
      <c r="A1485" t="s">
        <v>2066</v>
      </c>
      <c r="B1485" t="s">
        <v>190</v>
      </c>
      <c r="C1485" t="s">
        <v>190</v>
      </c>
      <c r="D1485" t="s">
        <v>190</v>
      </c>
      <c r="E1485" s="2">
        <v>87</v>
      </c>
      <c r="F1485" s="27">
        <v>8.552049542907697E-3</v>
      </c>
      <c r="G1485" s="14">
        <v>36.969696969696898</v>
      </c>
      <c r="H1485" s="2">
        <v>122</v>
      </c>
      <c r="I1485" s="27">
        <v>1.1210144261692548E-2</v>
      </c>
      <c r="J1485" s="14">
        <v>50.303031900000001</v>
      </c>
      <c r="L1485" t="s">
        <v>190</v>
      </c>
      <c r="M1485" t="s">
        <v>190</v>
      </c>
      <c r="N1485" t="s">
        <v>190</v>
      </c>
      <c r="O1485" s="2">
        <v>15471</v>
      </c>
      <c r="P1485" s="27">
        <v>1.7999999999999999E-2</v>
      </c>
      <c r="Q1485" s="14">
        <v>200</v>
      </c>
      <c r="R1485" s="2">
        <v>16833</v>
      </c>
      <c r="S1485" s="27">
        <v>1.9E-2</v>
      </c>
      <c r="T1485" s="14">
        <v>263.02999999999997</v>
      </c>
      <c r="V1485" t="s">
        <v>190</v>
      </c>
      <c r="W1485" t="s">
        <v>190</v>
      </c>
      <c r="X1485" t="s">
        <v>190</v>
      </c>
      <c r="Y1485" s="2">
        <v>731284</v>
      </c>
      <c r="Z1485" s="27">
        <v>2.1000000000000001E-2</v>
      </c>
      <c r="AA1485" s="14">
        <v>1424.24</v>
      </c>
      <c r="AB1485" s="2">
        <v>840190</v>
      </c>
      <c r="AC1485" s="27">
        <v>2.3E-2</v>
      </c>
      <c r="AD1485" s="14">
        <v>1789.7</v>
      </c>
    </row>
    <row r="1486" spans="1:30" x14ac:dyDescent="0.3">
      <c r="A1486" t="s">
        <v>2054</v>
      </c>
      <c r="B1486" t="s">
        <v>190</v>
      </c>
      <c r="C1486" t="s">
        <v>190</v>
      </c>
      <c r="D1486" t="s">
        <v>190</v>
      </c>
      <c r="E1486" s="2">
        <v>4842</v>
      </c>
      <c r="F1486" s="27">
        <v>0.47596579180182835</v>
      </c>
      <c r="G1486" s="14">
        <v>203.030303030303</v>
      </c>
      <c r="H1486" s="2">
        <v>5310</v>
      </c>
      <c r="I1486" s="27">
        <v>0.48791693466874941</v>
      </c>
      <c r="J1486" s="14">
        <v>205.454544</v>
      </c>
      <c r="L1486" t="s">
        <v>190</v>
      </c>
      <c r="M1486" t="s">
        <v>190</v>
      </c>
      <c r="N1486" t="s">
        <v>190</v>
      </c>
      <c r="O1486" s="2">
        <v>438282</v>
      </c>
      <c r="P1486" s="27">
        <v>0.50600000000000001</v>
      </c>
      <c r="Q1486" s="14">
        <v>190.3</v>
      </c>
      <c r="R1486" s="2">
        <v>456217</v>
      </c>
      <c r="S1486" s="27">
        <v>0.50600000000000001</v>
      </c>
      <c r="T1486" s="14">
        <v>188.48</v>
      </c>
      <c r="V1486" t="s">
        <v>190</v>
      </c>
      <c r="W1486" t="s">
        <v>190</v>
      </c>
      <c r="X1486" t="s">
        <v>190</v>
      </c>
      <c r="Y1486" s="2">
        <v>17995621</v>
      </c>
      <c r="Z1486" s="27">
        <v>0.50800000000000001</v>
      </c>
      <c r="AA1486" s="14">
        <v>1210.9100000000001</v>
      </c>
      <c r="AB1486" s="2">
        <v>18497792</v>
      </c>
      <c r="AC1486" s="27">
        <v>0.50800000000000001</v>
      </c>
      <c r="AD1486" s="14">
        <v>1480</v>
      </c>
    </row>
    <row r="1487" spans="1:30" x14ac:dyDescent="0.3">
      <c r="A1487" t="s">
        <v>2049</v>
      </c>
      <c r="B1487" t="s">
        <v>190</v>
      </c>
      <c r="C1487" t="s">
        <v>190</v>
      </c>
      <c r="D1487" t="s">
        <v>190</v>
      </c>
      <c r="E1487" s="2">
        <v>1249</v>
      </c>
      <c r="F1487" s="27">
        <v>0.12277597562174383</v>
      </c>
      <c r="G1487" s="14">
        <v>166.06060606060601</v>
      </c>
      <c r="H1487" s="2">
        <v>1602</v>
      </c>
      <c r="I1487" s="27">
        <v>0.14720205825599558</v>
      </c>
      <c r="J1487" s="14">
        <v>159.393936</v>
      </c>
      <c r="L1487" t="s">
        <v>190</v>
      </c>
      <c r="M1487" t="s">
        <v>190</v>
      </c>
      <c r="N1487" t="s">
        <v>190</v>
      </c>
      <c r="O1487" s="2">
        <v>96999</v>
      </c>
      <c r="P1487" s="27">
        <v>0.112</v>
      </c>
      <c r="Q1487" s="14">
        <v>35.15</v>
      </c>
      <c r="R1487" s="2">
        <v>100308</v>
      </c>
      <c r="S1487" s="27">
        <v>0.111</v>
      </c>
      <c r="T1487" s="14">
        <v>53.94</v>
      </c>
      <c r="V1487" t="s">
        <v>190</v>
      </c>
      <c r="W1487" t="s">
        <v>190</v>
      </c>
      <c r="X1487" t="s">
        <v>190</v>
      </c>
      <c r="Y1487" s="2">
        <v>3255518</v>
      </c>
      <c r="Z1487" s="27">
        <v>9.1999999999999998E-2</v>
      </c>
      <c r="AA1487" s="14">
        <v>412.73</v>
      </c>
      <c r="AB1487" s="2">
        <v>3199308</v>
      </c>
      <c r="AC1487" s="27">
        <v>8.7999999999999995E-2</v>
      </c>
      <c r="AD1487" s="14">
        <v>523.03</v>
      </c>
    </row>
    <row r="1488" spans="1:30" x14ac:dyDescent="0.3">
      <c r="A1488" t="s">
        <v>2065</v>
      </c>
      <c r="B1488" t="s">
        <v>190</v>
      </c>
      <c r="C1488" t="s">
        <v>190</v>
      </c>
      <c r="D1488" t="s">
        <v>190</v>
      </c>
      <c r="E1488" s="2">
        <v>7</v>
      </c>
      <c r="F1488" s="27">
        <v>6.8809594023395266E-4</v>
      </c>
      <c r="G1488" s="14">
        <v>6.6666666666666599</v>
      </c>
      <c r="H1488" s="2">
        <v>0</v>
      </c>
      <c r="I1488" s="27">
        <v>0</v>
      </c>
      <c r="J1488" s="14">
        <v>12.727273</v>
      </c>
      <c r="L1488" t="s">
        <v>190</v>
      </c>
      <c r="M1488" t="s">
        <v>190</v>
      </c>
      <c r="N1488" t="s">
        <v>190</v>
      </c>
      <c r="O1488" s="2">
        <v>757</v>
      </c>
      <c r="P1488" s="27">
        <v>1E-3</v>
      </c>
      <c r="Q1488" s="14">
        <v>115.76</v>
      </c>
      <c r="R1488" s="2">
        <v>923</v>
      </c>
      <c r="S1488" s="27">
        <v>1E-3</v>
      </c>
      <c r="T1488" s="14">
        <v>168.48</v>
      </c>
      <c r="V1488" t="s">
        <v>190</v>
      </c>
      <c r="W1488" t="s">
        <v>190</v>
      </c>
      <c r="X1488" t="s">
        <v>190</v>
      </c>
      <c r="Y1488" s="2">
        <v>22979</v>
      </c>
      <c r="Z1488" s="27">
        <v>1E-3</v>
      </c>
      <c r="AA1488" s="14">
        <v>681.21</v>
      </c>
      <c r="AB1488" s="2">
        <v>24483</v>
      </c>
      <c r="AC1488" s="27">
        <v>1E-3</v>
      </c>
      <c r="AD1488" s="14">
        <v>789.7</v>
      </c>
    </row>
    <row r="1489" spans="1:31" x14ac:dyDescent="0.3">
      <c r="A1489" t="s">
        <v>2066</v>
      </c>
      <c r="B1489" t="s">
        <v>190</v>
      </c>
      <c r="C1489" t="s">
        <v>190</v>
      </c>
      <c r="D1489" t="s">
        <v>190</v>
      </c>
      <c r="E1489" s="2">
        <v>1242</v>
      </c>
      <c r="F1489" s="27">
        <v>0.12208787968150987</v>
      </c>
      <c r="G1489" s="14">
        <v>167.272727272727</v>
      </c>
      <c r="H1489" s="2">
        <v>1602</v>
      </c>
      <c r="I1489" s="27">
        <v>0.14720205825599558</v>
      </c>
      <c r="J1489" s="14">
        <v>159.393936</v>
      </c>
      <c r="L1489" t="s">
        <v>190</v>
      </c>
      <c r="M1489" t="s">
        <v>190</v>
      </c>
      <c r="N1489" t="s">
        <v>190</v>
      </c>
      <c r="O1489" s="2">
        <v>96242</v>
      </c>
      <c r="P1489" s="27">
        <v>0.111</v>
      </c>
      <c r="Q1489" s="14">
        <v>121</v>
      </c>
      <c r="R1489" s="2">
        <v>99385</v>
      </c>
      <c r="S1489" s="27">
        <v>0.11</v>
      </c>
      <c r="T1489" s="14">
        <v>180</v>
      </c>
      <c r="V1489" t="s">
        <v>190</v>
      </c>
      <c r="W1489" t="s">
        <v>190</v>
      </c>
      <c r="X1489" t="s">
        <v>190</v>
      </c>
      <c r="Y1489" s="2">
        <v>3232539</v>
      </c>
      <c r="Z1489" s="27">
        <v>9.0999999999999998E-2</v>
      </c>
      <c r="AA1489" s="14">
        <v>795</v>
      </c>
      <c r="AB1489" s="2">
        <v>3174825</v>
      </c>
      <c r="AC1489" s="27">
        <v>8.6999999999999994E-2</v>
      </c>
      <c r="AD1489" s="14">
        <v>903.03</v>
      </c>
    </row>
    <row r="1490" spans="1:31" x14ac:dyDescent="0.3">
      <c r="A1490" t="s">
        <v>2050</v>
      </c>
      <c r="B1490" t="s">
        <v>190</v>
      </c>
      <c r="C1490" t="s">
        <v>190</v>
      </c>
      <c r="D1490" t="s">
        <v>190</v>
      </c>
      <c r="E1490" s="2">
        <v>1529</v>
      </c>
      <c r="F1490" s="27">
        <v>0.15029981323110195</v>
      </c>
      <c r="G1490" s="14">
        <v>136.363636363636</v>
      </c>
      <c r="H1490" s="2">
        <v>1499</v>
      </c>
      <c r="I1490" s="27">
        <v>0.1377377561334191</v>
      </c>
      <c r="J1490" s="14">
        <v>180.606064</v>
      </c>
      <c r="L1490" t="s">
        <v>190</v>
      </c>
      <c r="M1490" t="s">
        <v>190</v>
      </c>
      <c r="N1490" t="s">
        <v>190</v>
      </c>
      <c r="O1490" s="2">
        <v>120747</v>
      </c>
      <c r="P1490" s="27">
        <v>0.13900000000000001</v>
      </c>
      <c r="Q1490" s="14">
        <v>55.15</v>
      </c>
      <c r="R1490" s="2">
        <v>121711</v>
      </c>
      <c r="S1490" s="27">
        <v>0.13500000000000001</v>
      </c>
      <c r="T1490" s="14">
        <v>62.42</v>
      </c>
      <c r="V1490" t="s">
        <v>190</v>
      </c>
      <c r="W1490" t="s">
        <v>190</v>
      </c>
      <c r="X1490" t="s">
        <v>190</v>
      </c>
      <c r="Y1490" s="2">
        <v>4637444</v>
      </c>
      <c r="Z1490" s="27">
        <v>0.13100000000000001</v>
      </c>
      <c r="AA1490" s="14">
        <v>757.58</v>
      </c>
      <c r="AB1490" s="2">
        <v>4690779</v>
      </c>
      <c r="AC1490" s="27">
        <v>0.129</v>
      </c>
      <c r="AD1490" s="14">
        <v>973.33</v>
      </c>
    </row>
    <row r="1491" spans="1:31" x14ac:dyDescent="0.3">
      <c r="A1491" t="s">
        <v>2065</v>
      </c>
      <c r="B1491" t="s">
        <v>190</v>
      </c>
      <c r="C1491" t="s">
        <v>190</v>
      </c>
      <c r="D1491" t="s">
        <v>190</v>
      </c>
      <c r="E1491" s="2">
        <v>0</v>
      </c>
      <c r="F1491" s="27">
        <v>0</v>
      </c>
      <c r="G1491" s="14">
        <v>11.5151515151515</v>
      </c>
      <c r="H1491" s="2">
        <v>0</v>
      </c>
      <c r="I1491" s="27">
        <v>0</v>
      </c>
      <c r="J1491" s="14">
        <v>12.727273</v>
      </c>
      <c r="L1491" t="s">
        <v>190</v>
      </c>
      <c r="M1491" t="s">
        <v>190</v>
      </c>
      <c r="N1491" t="s">
        <v>190</v>
      </c>
      <c r="O1491" s="2">
        <v>1032</v>
      </c>
      <c r="P1491" s="27">
        <v>1E-3</v>
      </c>
      <c r="Q1491" s="14">
        <v>156.97</v>
      </c>
      <c r="R1491" s="2">
        <v>1349</v>
      </c>
      <c r="S1491" s="27">
        <v>1E-3</v>
      </c>
      <c r="T1491" s="14">
        <v>194.55</v>
      </c>
      <c r="V1491" t="s">
        <v>190</v>
      </c>
      <c r="W1491" t="s">
        <v>190</v>
      </c>
      <c r="X1491" t="s">
        <v>190</v>
      </c>
      <c r="Y1491" s="2">
        <v>31516</v>
      </c>
      <c r="Z1491" s="27">
        <v>1E-3</v>
      </c>
      <c r="AA1491" s="14">
        <v>925.45</v>
      </c>
      <c r="AB1491" s="2">
        <v>32258</v>
      </c>
      <c r="AC1491" s="27">
        <v>1E-3</v>
      </c>
      <c r="AD1491" s="14">
        <v>1048.48</v>
      </c>
    </row>
    <row r="1492" spans="1:31" x14ac:dyDescent="0.3">
      <c r="A1492" t="s">
        <v>2066</v>
      </c>
      <c r="B1492" t="s">
        <v>190</v>
      </c>
      <c r="C1492" t="s">
        <v>190</v>
      </c>
      <c r="D1492" t="s">
        <v>190</v>
      </c>
      <c r="E1492" s="2">
        <v>1529</v>
      </c>
      <c r="F1492" s="27">
        <v>0.15029981323110195</v>
      </c>
      <c r="G1492" s="14">
        <v>136.363636363636</v>
      </c>
      <c r="H1492" s="2">
        <v>1499</v>
      </c>
      <c r="I1492" s="27">
        <v>0.1377377561334191</v>
      </c>
      <c r="J1492" s="14">
        <v>180.606064</v>
      </c>
      <c r="L1492" t="s">
        <v>190</v>
      </c>
      <c r="M1492" t="s">
        <v>190</v>
      </c>
      <c r="N1492" t="s">
        <v>190</v>
      </c>
      <c r="O1492" s="2">
        <v>119715</v>
      </c>
      <c r="P1492" s="27">
        <v>0.13800000000000001</v>
      </c>
      <c r="Q1492" s="14">
        <v>160.61000000000001</v>
      </c>
      <c r="R1492" s="2">
        <v>120362</v>
      </c>
      <c r="S1492" s="27">
        <v>0.13300000000000001</v>
      </c>
      <c r="T1492" s="14">
        <v>210.91</v>
      </c>
      <c r="V1492" t="s">
        <v>190</v>
      </c>
      <c r="W1492" t="s">
        <v>190</v>
      </c>
      <c r="X1492" t="s">
        <v>190</v>
      </c>
      <c r="Y1492" s="2">
        <v>4605928</v>
      </c>
      <c r="Z1492" s="27">
        <v>0.13</v>
      </c>
      <c r="AA1492" s="14">
        <v>1169.7</v>
      </c>
      <c r="AB1492" s="2">
        <v>4658521</v>
      </c>
      <c r="AC1492" s="27">
        <v>0.128</v>
      </c>
      <c r="AD1492" s="14">
        <v>1229.7</v>
      </c>
    </row>
    <row r="1493" spans="1:31" x14ac:dyDescent="0.3">
      <c r="A1493" t="s">
        <v>2051</v>
      </c>
      <c r="B1493" t="s">
        <v>190</v>
      </c>
      <c r="C1493" t="s">
        <v>190</v>
      </c>
      <c r="D1493" t="s">
        <v>190</v>
      </c>
      <c r="E1493" s="2">
        <v>1619</v>
      </c>
      <c r="F1493" s="27">
        <v>0.15914676103410991</v>
      </c>
      <c r="G1493" s="14">
        <v>117.575757575757</v>
      </c>
      <c r="H1493" s="2">
        <v>1801</v>
      </c>
      <c r="I1493" s="27">
        <v>0.16548745750252689</v>
      </c>
      <c r="J1493" s="14">
        <v>130.909088</v>
      </c>
      <c r="L1493" t="s">
        <v>190</v>
      </c>
      <c r="M1493" t="s">
        <v>190</v>
      </c>
      <c r="N1493" t="s">
        <v>190</v>
      </c>
      <c r="O1493" s="2">
        <v>164018</v>
      </c>
      <c r="P1493" s="27">
        <v>0.189</v>
      </c>
      <c r="Q1493" s="14">
        <v>62.42</v>
      </c>
      <c r="R1493" s="2">
        <v>168894</v>
      </c>
      <c r="S1493" s="27">
        <v>0.187</v>
      </c>
      <c r="T1493" s="14">
        <v>72.73</v>
      </c>
      <c r="V1493" t="s">
        <v>190</v>
      </c>
      <c r="W1493" t="s">
        <v>190</v>
      </c>
      <c r="X1493" t="s">
        <v>190</v>
      </c>
      <c r="Y1493" s="2">
        <v>7477809</v>
      </c>
      <c r="Z1493" s="27">
        <v>0.21099999999999999</v>
      </c>
      <c r="AA1493" s="14">
        <v>717.58</v>
      </c>
      <c r="AB1493" s="2">
        <v>7530762</v>
      </c>
      <c r="AC1493" s="27">
        <v>0.20699999999999999</v>
      </c>
      <c r="AD1493" s="14">
        <v>807.88</v>
      </c>
    </row>
    <row r="1494" spans="1:31" x14ac:dyDescent="0.3">
      <c r="A1494" t="s">
        <v>2065</v>
      </c>
      <c r="B1494" t="s">
        <v>190</v>
      </c>
      <c r="C1494" t="s">
        <v>190</v>
      </c>
      <c r="D1494" t="s">
        <v>190</v>
      </c>
      <c r="E1494" s="2">
        <v>65</v>
      </c>
      <c r="F1494" s="27">
        <v>6.3894623021724176E-3</v>
      </c>
      <c r="G1494" s="14">
        <v>39.393939393939398</v>
      </c>
      <c r="H1494" s="2">
        <v>12</v>
      </c>
      <c r="I1494" s="27">
        <v>1.1026371404943491E-3</v>
      </c>
      <c r="J1494" s="14">
        <v>10.909091</v>
      </c>
      <c r="L1494" t="s">
        <v>190</v>
      </c>
      <c r="M1494" t="s">
        <v>190</v>
      </c>
      <c r="N1494" t="s">
        <v>190</v>
      </c>
      <c r="O1494" s="2">
        <v>5727</v>
      </c>
      <c r="P1494" s="27">
        <v>7.0000000000000001E-3</v>
      </c>
      <c r="Q1494" s="14">
        <v>316.36</v>
      </c>
      <c r="R1494" s="2">
        <v>4973</v>
      </c>
      <c r="S1494" s="27">
        <v>6.0000000000000001E-3</v>
      </c>
      <c r="T1494" s="14">
        <v>328.48</v>
      </c>
      <c r="V1494" t="s">
        <v>190</v>
      </c>
      <c r="W1494" t="s">
        <v>190</v>
      </c>
      <c r="X1494" t="s">
        <v>190</v>
      </c>
      <c r="Y1494" s="2">
        <v>167253</v>
      </c>
      <c r="Z1494" s="27">
        <v>5.0000000000000001E-3</v>
      </c>
      <c r="AA1494" s="14">
        <v>1575.15</v>
      </c>
      <c r="AB1494" s="2">
        <v>150200</v>
      </c>
      <c r="AC1494" s="27">
        <v>4.0000000000000001E-3</v>
      </c>
      <c r="AD1494" s="14">
        <v>2046.06</v>
      </c>
    </row>
    <row r="1495" spans="1:31" x14ac:dyDescent="0.3">
      <c r="A1495" t="s">
        <v>2066</v>
      </c>
      <c r="B1495" t="s">
        <v>190</v>
      </c>
      <c r="C1495" t="s">
        <v>190</v>
      </c>
      <c r="D1495" t="s">
        <v>190</v>
      </c>
      <c r="E1495" s="2">
        <v>1554</v>
      </c>
      <c r="F1495" s="27">
        <v>0.15275729873193747</v>
      </c>
      <c r="G1495" s="14">
        <v>109.09090909090899</v>
      </c>
      <c r="H1495" s="2">
        <v>1789</v>
      </c>
      <c r="I1495" s="27">
        <v>0.16438482036203253</v>
      </c>
      <c r="J1495" s="14">
        <v>129.69697600000001</v>
      </c>
      <c r="L1495" t="s">
        <v>190</v>
      </c>
      <c r="M1495" t="s">
        <v>190</v>
      </c>
      <c r="N1495" t="s">
        <v>190</v>
      </c>
      <c r="O1495" s="2">
        <v>158291</v>
      </c>
      <c r="P1495" s="27">
        <v>0.183</v>
      </c>
      <c r="Q1495" s="14">
        <v>317.58</v>
      </c>
      <c r="R1495" s="2">
        <v>163921</v>
      </c>
      <c r="S1495" s="27">
        <v>0.182</v>
      </c>
      <c r="T1495" s="14">
        <v>333.94</v>
      </c>
      <c r="V1495" t="s">
        <v>190</v>
      </c>
      <c r="W1495" t="s">
        <v>190</v>
      </c>
      <c r="X1495" t="s">
        <v>190</v>
      </c>
      <c r="Y1495" s="2">
        <v>7310556</v>
      </c>
      <c r="Z1495" s="27">
        <v>0.20699999999999999</v>
      </c>
      <c r="AA1495" s="14">
        <v>1698.79</v>
      </c>
      <c r="AB1495" s="2">
        <v>7380562</v>
      </c>
      <c r="AC1495" s="27">
        <v>0.20300000000000001</v>
      </c>
      <c r="AD1495" s="14">
        <v>2178.79</v>
      </c>
    </row>
    <row r="1496" spans="1:31" x14ac:dyDescent="0.3">
      <c r="A1496" t="s">
        <v>2052</v>
      </c>
      <c r="B1496" t="s">
        <v>190</v>
      </c>
      <c r="C1496" t="s">
        <v>190</v>
      </c>
      <c r="D1496" t="s">
        <v>190</v>
      </c>
      <c r="E1496" s="2">
        <v>233</v>
      </c>
      <c r="F1496" s="27">
        <v>2.290376486778728E-2</v>
      </c>
      <c r="G1496" s="14">
        <v>64.848484848484802</v>
      </c>
      <c r="H1496" s="2">
        <v>221</v>
      </c>
      <c r="I1496" s="27">
        <v>2.0306900670770928E-2</v>
      </c>
      <c r="J1496" s="14">
        <v>65.454544100000007</v>
      </c>
      <c r="L1496" t="s">
        <v>190</v>
      </c>
      <c r="M1496" t="s">
        <v>190</v>
      </c>
      <c r="N1496" t="s">
        <v>190</v>
      </c>
      <c r="O1496" s="2">
        <v>30622</v>
      </c>
      <c r="P1496" s="27">
        <v>3.5000000000000003E-2</v>
      </c>
      <c r="Q1496" s="14">
        <v>45.45</v>
      </c>
      <c r="R1496" s="2">
        <v>37100</v>
      </c>
      <c r="S1496" s="27">
        <v>4.1000000000000002E-2</v>
      </c>
      <c r="T1496" s="14">
        <v>81.819999999999993</v>
      </c>
      <c r="V1496" t="s">
        <v>190</v>
      </c>
      <c r="W1496" t="s">
        <v>190</v>
      </c>
      <c r="X1496" t="s">
        <v>190</v>
      </c>
      <c r="Y1496" s="2">
        <v>1427224</v>
      </c>
      <c r="Z1496" s="27">
        <v>0.04</v>
      </c>
      <c r="AA1496" s="14">
        <v>443.64</v>
      </c>
      <c r="AB1496" s="2">
        <v>1735473</v>
      </c>
      <c r="AC1496" s="27">
        <v>4.8000000000000001E-2</v>
      </c>
      <c r="AD1496" s="14">
        <v>575.76</v>
      </c>
    </row>
    <row r="1497" spans="1:31" x14ac:dyDescent="0.3">
      <c r="A1497" t="s">
        <v>2065</v>
      </c>
      <c r="B1497" t="s">
        <v>190</v>
      </c>
      <c r="C1497" t="s">
        <v>190</v>
      </c>
      <c r="D1497" t="s">
        <v>190</v>
      </c>
      <c r="E1497" s="2">
        <v>7</v>
      </c>
      <c r="F1497" s="27">
        <v>6.8809594023395266E-4</v>
      </c>
      <c r="G1497" s="14">
        <v>6.6666666666666599</v>
      </c>
      <c r="H1497" s="2">
        <v>10</v>
      </c>
      <c r="I1497" s="27">
        <v>9.1886428374529086E-4</v>
      </c>
      <c r="J1497" s="14">
        <v>10.909091</v>
      </c>
      <c r="L1497" t="s">
        <v>190</v>
      </c>
      <c r="M1497" t="s">
        <v>190</v>
      </c>
      <c r="N1497" t="s">
        <v>190</v>
      </c>
      <c r="O1497" s="2">
        <v>2267</v>
      </c>
      <c r="P1497" s="27">
        <v>3.0000000000000001E-3</v>
      </c>
      <c r="Q1497" s="14">
        <v>174.55</v>
      </c>
      <c r="R1497" s="2">
        <v>2613</v>
      </c>
      <c r="S1497" s="27">
        <v>3.0000000000000001E-3</v>
      </c>
      <c r="T1497" s="14">
        <v>220.61</v>
      </c>
      <c r="V1497" t="s">
        <v>190</v>
      </c>
      <c r="W1497" t="s">
        <v>190</v>
      </c>
      <c r="X1497" t="s">
        <v>190</v>
      </c>
      <c r="Y1497" s="2">
        <v>80307</v>
      </c>
      <c r="Z1497" s="27">
        <v>2E-3</v>
      </c>
      <c r="AA1497" s="14">
        <v>1112.1199999999999</v>
      </c>
      <c r="AB1497" s="2">
        <v>85876</v>
      </c>
      <c r="AC1497" s="27">
        <v>2E-3</v>
      </c>
      <c r="AD1497" s="14">
        <v>1426.67</v>
      </c>
    </row>
    <row r="1498" spans="1:31" x14ac:dyDescent="0.3">
      <c r="A1498" t="s">
        <v>2066</v>
      </c>
      <c r="B1498" t="s">
        <v>190</v>
      </c>
      <c r="C1498" t="s">
        <v>190</v>
      </c>
      <c r="D1498" t="s">
        <v>190</v>
      </c>
      <c r="E1498" s="2">
        <v>226</v>
      </c>
      <c r="F1498" s="27">
        <v>2.2215668927553327E-2</v>
      </c>
      <c r="G1498" s="14">
        <v>64.242424242424207</v>
      </c>
      <c r="H1498" s="2">
        <v>211</v>
      </c>
      <c r="I1498" s="27">
        <v>1.9388036387025635E-2</v>
      </c>
      <c r="J1498" s="14">
        <v>64.242424</v>
      </c>
      <c r="L1498" t="s">
        <v>190</v>
      </c>
      <c r="M1498" t="s">
        <v>190</v>
      </c>
      <c r="N1498" t="s">
        <v>190</v>
      </c>
      <c r="O1498" s="2">
        <v>28355</v>
      </c>
      <c r="P1498" s="27">
        <v>3.3000000000000002E-2</v>
      </c>
      <c r="Q1498" s="14">
        <v>180</v>
      </c>
      <c r="R1498" s="2">
        <v>34487</v>
      </c>
      <c r="S1498" s="27">
        <v>3.7999999999999999E-2</v>
      </c>
      <c r="T1498" s="14">
        <v>223.64</v>
      </c>
      <c r="V1498" t="s">
        <v>190</v>
      </c>
      <c r="W1498" t="s">
        <v>190</v>
      </c>
      <c r="X1498" t="s">
        <v>190</v>
      </c>
      <c r="Y1498" s="2">
        <v>1346917</v>
      </c>
      <c r="Z1498" s="27">
        <v>3.7999999999999999E-2</v>
      </c>
      <c r="AA1498" s="14">
        <v>1196.3599999999999</v>
      </c>
      <c r="AB1498" s="2">
        <v>1649597</v>
      </c>
      <c r="AC1498" s="27">
        <v>4.4999999999999998E-2</v>
      </c>
      <c r="AD1498" s="14">
        <v>1463.03</v>
      </c>
    </row>
    <row r="1499" spans="1:31" x14ac:dyDescent="0.3">
      <c r="A1499" t="s">
        <v>2053</v>
      </c>
      <c r="B1499" t="s">
        <v>190</v>
      </c>
      <c r="C1499" t="s">
        <v>190</v>
      </c>
      <c r="D1499" t="s">
        <v>190</v>
      </c>
      <c r="E1499" s="2">
        <v>212</v>
      </c>
      <c r="F1499" s="27">
        <v>2.0839477047085421E-2</v>
      </c>
      <c r="G1499" s="14">
        <v>62.424242424242401</v>
      </c>
      <c r="H1499" s="2">
        <v>187</v>
      </c>
      <c r="I1499" s="27">
        <v>1.7182762106036937E-2</v>
      </c>
      <c r="J1499" s="14">
        <v>57.5757561</v>
      </c>
      <c r="L1499" t="s">
        <v>190</v>
      </c>
      <c r="M1499" t="s">
        <v>190</v>
      </c>
      <c r="N1499" t="s">
        <v>190</v>
      </c>
      <c r="O1499" s="2">
        <v>25896</v>
      </c>
      <c r="P1499" s="27">
        <v>0.03</v>
      </c>
      <c r="Q1499" s="14">
        <v>155.76</v>
      </c>
      <c r="R1499" s="2">
        <v>28204</v>
      </c>
      <c r="S1499" s="27">
        <v>3.1E-2</v>
      </c>
      <c r="T1499" s="14">
        <v>121.82</v>
      </c>
      <c r="V1499" t="s">
        <v>190</v>
      </c>
      <c r="W1499" t="s">
        <v>190</v>
      </c>
      <c r="X1499" t="s">
        <v>190</v>
      </c>
      <c r="Y1499" s="2">
        <v>1197626</v>
      </c>
      <c r="Z1499" s="27">
        <v>3.4000000000000002E-2</v>
      </c>
      <c r="AA1499" s="14">
        <v>640.61</v>
      </c>
      <c r="AB1499" s="2">
        <v>1341470</v>
      </c>
      <c r="AC1499" s="27">
        <v>3.6999999999999998E-2</v>
      </c>
      <c r="AD1499" s="14">
        <v>718.79</v>
      </c>
    </row>
    <row r="1500" spans="1:31" x14ac:dyDescent="0.3">
      <c r="A1500" t="s">
        <v>2065</v>
      </c>
      <c r="B1500" t="s">
        <v>190</v>
      </c>
      <c r="C1500" t="s">
        <v>190</v>
      </c>
      <c r="D1500" t="s">
        <v>190</v>
      </c>
      <c r="E1500" s="2">
        <v>91</v>
      </c>
      <c r="F1500" s="27">
        <v>8.9452472230413839E-3</v>
      </c>
      <c r="G1500" s="14">
        <v>43.636363636363598</v>
      </c>
      <c r="H1500" s="2">
        <v>61</v>
      </c>
      <c r="I1500" s="27">
        <v>5.6050721308462739E-3</v>
      </c>
      <c r="J1500" s="14">
        <v>30.909089999999999</v>
      </c>
      <c r="L1500" t="s">
        <v>190</v>
      </c>
      <c r="M1500" t="s">
        <v>190</v>
      </c>
      <c r="N1500" t="s">
        <v>190</v>
      </c>
      <c r="O1500" s="2">
        <v>5228</v>
      </c>
      <c r="P1500" s="27">
        <v>6.0000000000000001E-3</v>
      </c>
      <c r="Q1500" s="14">
        <v>256.36</v>
      </c>
      <c r="R1500" s="2">
        <v>5708</v>
      </c>
      <c r="S1500" s="27">
        <v>6.0000000000000001E-3</v>
      </c>
      <c r="T1500" s="14">
        <v>275.76</v>
      </c>
      <c r="V1500" t="s">
        <v>190</v>
      </c>
      <c r="W1500" t="s">
        <v>190</v>
      </c>
      <c r="X1500" t="s">
        <v>190</v>
      </c>
      <c r="Y1500" s="2">
        <v>235286</v>
      </c>
      <c r="Z1500" s="27">
        <v>7.0000000000000001E-3</v>
      </c>
      <c r="AA1500" s="14">
        <v>1815.76</v>
      </c>
      <c r="AB1500" s="2">
        <v>253568</v>
      </c>
      <c r="AC1500" s="27">
        <v>7.0000000000000001E-3</v>
      </c>
      <c r="AD1500" s="14">
        <v>2459.39</v>
      </c>
    </row>
    <row r="1501" spans="1:31" x14ac:dyDescent="0.3">
      <c r="A1501" t="s">
        <v>2066</v>
      </c>
      <c r="B1501" t="s">
        <v>190</v>
      </c>
      <c r="C1501" t="s">
        <v>190</v>
      </c>
      <c r="D1501" t="s">
        <v>190</v>
      </c>
      <c r="E1501" s="2">
        <v>121</v>
      </c>
      <c r="F1501" s="27">
        <v>1.1894229824044039E-2</v>
      </c>
      <c r="G1501" s="14">
        <v>40.606060606060602</v>
      </c>
      <c r="H1501" s="2">
        <v>126</v>
      </c>
      <c r="I1501" s="27">
        <v>1.1577689975190665E-2</v>
      </c>
      <c r="J1501" s="14">
        <v>53.3333321</v>
      </c>
      <c r="L1501" t="s">
        <v>190</v>
      </c>
      <c r="M1501" t="s">
        <v>190</v>
      </c>
      <c r="N1501" t="s">
        <v>190</v>
      </c>
      <c r="O1501" s="2">
        <v>20668</v>
      </c>
      <c r="P1501" s="27">
        <v>2.4E-2</v>
      </c>
      <c r="Q1501" s="14">
        <v>289.7</v>
      </c>
      <c r="R1501" s="2">
        <v>22496</v>
      </c>
      <c r="S1501" s="27">
        <v>2.5000000000000001E-2</v>
      </c>
      <c r="T1501" s="14">
        <v>285.45</v>
      </c>
      <c r="V1501" t="s">
        <v>190</v>
      </c>
      <c r="W1501" t="s">
        <v>190</v>
      </c>
      <c r="X1501" t="s">
        <v>190</v>
      </c>
      <c r="Y1501" s="2">
        <v>962340</v>
      </c>
      <c r="Z1501" s="27">
        <v>2.7E-2</v>
      </c>
      <c r="AA1501" s="14">
        <v>1888.48</v>
      </c>
      <c r="AB1501" s="2">
        <v>1087902</v>
      </c>
      <c r="AC1501" s="27">
        <v>0.03</v>
      </c>
      <c r="AD1501" s="14">
        <v>2521.21</v>
      </c>
    </row>
    <row r="1502" spans="1:31" x14ac:dyDescent="0.3">
      <c r="A1502" s="202"/>
      <c r="B1502" s="202"/>
      <c r="C1502" s="202"/>
      <c r="D1502" s="202"/>
      <c r="E1502" s="202"/>
      <c r="F1502" s="202"/>
      <c r="G1502" s="202"/>
      <c r="H1502" s="202"/>
      <c r="I1502" s="202"/>
      <c r="J1502" s="202"/>
      <c r="K1502" s="202"/>
      <c r="L1502" s="202"/>
      <c r="M1502" s="202"/>
      <c r="N1502" s="202"/>
      <c r="O1502" s="202"/>
      <c r="P1502" s="202"/>
      <c r="Q1502" s="202"/>
      <c r="R1502" s="202"/>
      <c r="S1502" s="202"/>
      <c r="T1502" s="202"/>
      <c r="U1502" s="202"/>
      <c r="V1502" s="202"/>
      <c r="W1502" s="202"/>
      <c r="X1502" s="202"/>
      <c r="Y1502" s="202"/>
      <c r="Z1502" s="202"/>
      <c r="AA1502" s="202"/>
      <c r="AB1502" s="202"/>
      <c r="AC1502" s="202"/>
      <c r="AD1502" s="202"/>
      <c r="AE1502" s="202"/>
    </row>
    <row r="1503" spans="1:31" x14ac:dyDescent="0.3">
      <c r="A1503" s="201" t="s">
        <v>2067</v>
      </c>
      <c r="B1503" s="201"/>
      <c r="C1503" s="201"/>
      <c r="D1503" s="201"/>
      <c r="E1503" s="201"/>
      <c r="F1503" s="201"/>
      <c r="G1503" s="201"/>
      <c r="H1503" s="201"/>
      <c r="I1503" s="201"/>
      <c r="J1503" s="201"/>
      <c r="K1503" s="201"/>
      <c r="L1503" s="201"/>
      <c r="M1503" s="201"/>
      <c r="N1503" s="201"/>
      <c r="O1503" s="201"/>
      <c r="P1503" s="201"/>
      <c r="Q1503" s="201"/>
      <c r="R1503" s="201"/>
      <c r="S1503" s="201"/>
      <c r="T1503" s="201"/>
      <c r="U1503" s="201"/>
      <c r="V1503" s="201"/>
      <c r="W1503" s="201"/>
      <c r="X1503" s="201"/>
      <c r="Y1503" s="201"/>
      <c r="Z1503" s="201"/>
      <c r="AA1503" s="201"/>
      <c r="AB1503" s="201"/>
      <c r="AC1503" s="201"/>
      <c r="AD1503" s="201"/>
      <c r="AE1503" s="201"/>
    </row>
    <row r="1504" spans="1:31" x14ac:dyDescent="0.3">
      <c r="B1504" t="s">
        <v>190</v>
      </c>
      <c r="C1504" t="s">
        <v>190</v>
      </c>
      <c r="D1504" t="s">
        <v>190</v>
      </c>
      <c r="E1504" s="199" t="s">
        <v>1724</v>
      </c>
      <c r="F1504" s="199"/>
      <c r="G1504" s="199" t="s">
        <v>1725</v>
      </c>
      <c r="H1504" s="199" t="s">
        <v>1724</v>
      </c>
      <c r="I1504" s="199"/>
      <c r="J1504" s="199" t="s">
        <v>1725</v>
      </c>
      <c r="K1504" t="s">
        <v>190</v>
      </c>
      <c r="L1504" t="s">
        <v>190</v>
      </c>
      <c r="M1504" t="s">
        <v>190</v>
      </c>
      <c r="N1504" t="s">
        <v>190</v>
      </c>
      <c r="O1504" s="199" t="s">
        <v>1724</v>
      </c>
      <c r="P1504" s="199"/>
      <c r="Q1504" s="199" t="s">
        <v>1725</v>
      </c>
      <c r="R1504" s="199" t="s">
        <v>1724</v>
      </c>
      <c r="S1504" s="199"/>
      <c r="T1504" s="199" t="s">
        <v>1725</v>
      </c>
      <c r="U1504" t="s">
        <v>190</v>
      </c>
      <c r="V1504" t="s">
        <v>190</v>
      </c>
      <c r="W1504" t="s">
        <v>190</v>
      </c>
      <c r="X1504" t="s">
        <v>190</v>
      </c>
      <c r="Y1504" s="199" t="s">
        <v>1724</v>
      </c>
      <c r="Z1504" s="199"/>
      <c r="AA1504" s="199" t="s">
        <v>1725</v>
      </c>
      <c r="AB1504" s="199" t="s">
        <v>1724</v>
      </c>
      <c r="AC1504" s="199"/>
      <c r="AD1504" s="199" t="s">
        <v>1725</v>
      </c>
      <c r="AE1504" t="s">
        <v>190</v>
      </c>
    </row>
    <row r="1505" spans="1:30" x14ac:dyDescent="0.3">
      <c r="A1505" t="s">
        <v>192</v>
      </c>
      <c r="B1505" t="s">
        <v>190</v>
      </c>
      <c r="C1505" t="s">
        <v>190</v>
      </c>
      <c r="D1505" t="s">
        <v>190</v>
      </c>
      <c r="E1505" s="2">
        <v>7573</v>
      </c>
      <c r="F1505" s="27" t="s">
        <v>190</v>
      </c>
      <c r="G1505" s="14">
        <v>232.72727272727201</v>
      </c>
      <c r="H1505" s="2">
        <v>7413</v>
      </c>
      <c r="I1505" s="27" t="s">
        <v>190</v>
      </c>
      <c r="J1505" s="14">
        <v>252.121216</v>
      </c>
      <c r="L1505" t="s">
        <v>190</v>
      </c>
      <c r="M1505" t="s">
        <v>190</v>
      </c>
      <c r="N1505" t="s">
        <v>190</v>
      </c>
      <c r="O1505" s="2">
        <v>667878</v>
      </c>
      <c r="P1505" s="27" t="s">
        <v>190</v>
      </c>
      <c r="Q1505" s="14">
        <v>401.82</v>
      </c>
      <c r="R1505" s="2">
        <v>697509</v>
      </c>
      <c r="S1505" s="27" t="s">
        <v>190</v>
      </c>
      <c r="T1505" s="14">
        <v>475.15</v>
      </c>
      <c r="V1505" t="s">
        <v>190</v>
      </c>
      <c r="W1505" t="s">
        <v>190</v>
      </c>
      <c r="X1505" t="s">
        <v>190</v>
      </c>
      <c r="Y1505" s="2">
        <v>28753451</v>
      </c>
      <c r="Z1505" s="27" t="s">
        <v>190</v>
      </c>
      <c r="AA1505" s="14">
        <v>1511.52</v>
      </c>
      <c r="AB1505" s="2">
        <v>29895819</v>
      </c>
      <c r="AC1505" s="27" t="s">
        <v>190</v>
      </c>
      <c r="AD1505" s="14">
        <v>1806.06</v>
      </c>
    </row>
    <row r="1506" spans="1:30" x14ac:dyDescent="0.3">
      <c r="A1506" t="s">
        <v>2046</v>
      </c>
      <c r="B1506" t="s">
        <v>190</v>
      </c>
      <c r="C1506" t="s">
        <v>190</v>
      </c>
      <c r="D1506" t="s">
        <v>190</v>
      </c>
      <c r="E1506" s="2">
        <v>3980</v>
      </c>
      <c r="F1506" s="27">
        <v>0.52555130067344513</v>
      </c>
      <c r="G1506" s="14">
        <v>207.272727272727</v>
      </c>
      <c r="H1506" s="2">
        <v>3705</v>
      </c>
      <c r="I1506" s="27">
        <v>0.49979765277215704</v>
      </c>
      <c r="J1506" s="14">
        <v>228.484848</v>
      </c>
      <c r="L1506" t="s">
        <v>190</v>
      </c>
      <c r="M1506" t="s">
        <v>190</v>
      </c>
      <c r="N1506" t="s">
        <v>190</v>
      </c>
      <c r="O1506" s="2">
        <v>326595</v>
      </c>
      <c r="P1506" s="27">
        <v>0.48899999999999999</v>
      </c>
      <c r="Q1506" s="14">
        <v>342.42</v>
      </c>
      <c r="R1506" s="2">
        <v>341600</v>
      </c>
      <c r="S1506" s="27">
        <v>0.49</v>
      </c>
      <c r="T1506" s="14">
        <v>417.58</v>
      </c>
      <c r="V1506" t="s">
        <v>190</v>
      </c>
      <c r="W1506" t="s">
        <v>190</v>
      </c>
      <c r="X1506" t="s">
        <v>190</v>
      </c>
      <c r="Y1506" s="2">
        <v>14013348</v>
      </c>
      <c r="Z1506" s="27">
        <v>0.48699999999999999</v>
      </c>
      <c r="AA1506" s="14">
        <v>1812.73</v>
      </c>
      <c r="AB1506" s="2">
        <v>14597335</v>
      </c>
      <c r="AC1506" s="27">
        <v>0.48799999999999999</v>
      </c>
      <c r="AD1506" s="14">
        <v>2040.61</v>
      </c>
    </row>
    <row r="1507" spans="1:30" x14ac:dyDescent="0.3">
      <c r="A1507" t="s">
        <v>2050</v>
      </c>
      <c r="B1507" t="s">
        <v>190</v>
      </c>
      <c r="C1507" t="s">
        <v>190</v>
      </c>
      <c r="D1507" t="s">
        <v>190</v>
      </c>
      <c r="E1507" s="2">
        <v>1774</v>
      </c>
      <c r="F1507" s="27">
        <v>0.23425326818962103</v>
      </c>
      <c r="G1507" s="14">
        <v>156.969696969696</v>
      </c>
      <c r="H1507" s="2">
        <v>1116</v>
      </c>
      <c r="I1507" s="27">
        <v>0.15054633751517604</v>
      </c>
      <c r="J1507" s="14">
        <v>144.24243200000001</v>
      </c>
      <c r="L1507" t="s">
        <v>190</v>
      </c>
      <c r="M1507" t="s">
        <v>190</v>
      </c>
      <c r="N1507" t="s">
        <v>190</v>
      </c>
      <c r="O1507" s="2">
        <v>122984</v>
      </c>
      <c r="P1507" s="27">
        <v>0.184</v>
      </c>
      <c r="Q1507" s="14">
        <v>195.76</v>
      </c>
      <c r="R1507" s="2">
        <v>123730</v>
      </c>
      <c r="S1507" s="27">
        <v>0.17699999999999999</v>
      </c>
      <c r="T1507" s="14">
        <v>256.97000000000003</v>
      </c>
      <c r="V1507" t="s">
        <v>190</v>
      </c>
      <c r="W1507" t="s">
        <v>190</v>
      </c>
      <c r="X1507" t="s">
        <v>190</v>
      </c>
      <c r="Y1507" s="2">
        <v>4741790</v>
      </c>
      <c r="Z1507" s="27">
        <v>0.16500000000000001</v>
      </c>
      <c r="AA1507" s="14">
        <v>1612.12</v>
      </c>
      <c r="AB1507" s="2">
        <v>4816407</v>
      </c>
      <c r="AC1507" s="27">
        <v>0.161</v>
      </c>
      <c r="AD1507" s="14">
        <v>1673.33</v>
      </c>
    </row>
    <row r="1508" spans="1:30" x14ac:dyDescent="0.3">
      <c r="A1508" t="s">
        <v>2068</v>
      </c>
      <c r="B1508" t="s">
        <v>190</v>
      </c>
      <c r="C1508" t="s">
        <v>190</v>
      </c>
      <c r="D1508" t="s">
        <v>190</v>
      </c>
      <c r="E1508" s="2">
        <v>0</v>
      </c>
      <c r="F1508" s="27">
        <v>0</v>
      </c>
      <c r="G1508" s="14">
        <v>11.5151515151515</v>
      </c>
      <c r="H1508" s="2">
        <v>31</v>
      </c>
      <c r="I1508" s="27">
        <v>4.1818427087548897E-3</v>
      </c>
      <c r="J1508" s="14">
        <v>30.30303</v>
      </c>
      <c r="L1508" t="s">
        <v>190</v>
      </c>
      <c r="M1508" t="s">
        <v>190</v>
      </c>
      <c r="N1508" t="s">
        <v>190</v>
      </c>
      <c r="O1508" s="2">
        <v>3400</v>
      </c>
      <c r="P1508" s="27">
        <v>5.0000000000000001E-3</v>
      </c>
      <c r="Q1508" s="14">
        <v>282.42</v>
      </c>
      <c r="R1508" s="2">
        <v>3396</v>
      </c>
      <c r="S1508" s="27">
        <v>5.0000000000000001E-3</v>
      </c>
      <c r="T1508" s="14">
        <v>292.12</v>
      </c>
      <c r="V1508" t="s">
        <v>190</v>
      </c>
      <c r="W1508" t="s">
        <v>190</v>
      </c>
      <c r="X1508" t="s">
        <v>190</v>
      </c>
      <c r="Y1508" s="2">
        <v>98594</v>
      </c>
      <c r="Z1508" s="27">
        <v>3.0000000000000001E-3</v>
      </c>
      <c r="AA1508" s="14">
        <v>1432.12</v>
      </c>
      <c r="AB1508" s="2">
        <v>116693</v>
      </c>
      <c r="AC1508" s="27">
        <v>4.0000000000000001E-3</v>
      </c>
      <c r="AD1508" s="14">
        <v>1748.48</v>
      </c>
    </row>
    <row r="1509" spans="1:30" x14ac:dyDescent="0.3">
      <c r="A1509" t="s">
        <v>2069</v>
      </c>
      <c r="B1509" t="s">
        <v>190</v>
      </c>
      <c r="C1509" t="s">
        <v>190</v>
      </c>
      <c r="D1509" t="s">
        <v>190</v>
      </c>
      <c r="E1509" s="2">
        <v>1774</v>
      </c>
      <c r="F1509" s="27">
        <v>0.23425326818962103</v>
      </c>
      <c r="G1509" s="14">
        <v>156.969696969696</v>
      </c>
      <c r="H1509" s="2">
        <v>1085</v>
      </c>
      <c r="I1509" s="27">
        <v>0.14636449480642116</v>
      </c>
      <c r="J1509" s="14">
        <v>144.24243200000001</v>
      </c>
      <c r="L1509" t="s">
        <v>190</v>
      </c>
      <c r="M1509" t="s">
        <v>190</v>
      </c>
      <c r="N1509" t="s">
        <v>190</v>
      </c>
      <c r="O1509" s="2">
        <v>119584</v>
      </c>
      <c r="P1509" s="27">
        <v>0.17899999999999999</v>
      </c>
      <c r="Q1509" s="14">
        <v>336.97</v>
      </c>
      <c r="R1509" s="2">
        <v>120334</v>
      </c>
      <c r="S1509" s="27">
        <v>0.17299999999999999</v>
      </c>
      <c r="T1509" s="14">
        <v>397.58</v>
      </c>
      <c r="V1509" t="s">
        <v>190</v>
      </c>
      <c r="W1509" t="s">
        <v>190</v>
      </c>
      <c r="X1509" t="s">
        <v>190</v>
      </c>
      <c r="Y1509" s="2">
        <v>4643196</v>
      </c>
      <c r="Z1509" s="27">
        <v>0.161</v>
      </c>
      <c r="AA1509" s="14">
        <v>2314.5500000000002</v>
      </c>
      <c r="AB1509" s="2">
        <v>4699714</v>
      </c>
      <c r="AC1509" s="27">
        <v>0.157</v>
      </c>
      <c r="AD1509" s="14">
        <v>2644.24</v>
      </c>
    </row>
    <row r="1510" spans="1:30" x14ac:dyDescent="0.3">
      <c r="A1510" t="s">
        <v>2051</v>
      </c>
      <c r="B1510" t="s">
        <v>190</v>
      </c>
      <c r="C1510" t="s">
        <v>190</v>
      </c>
      <c r="D1510" t="s">
        <v>190</v>
      </c>
      <c r="E1510" s="2">
        <v>1971</v>
      </c>
      <c r="F1510" s="27">
        <v>0.26026673709230158</v>
      </c>
      <c r="G1510" s="14">
        <v>173.333333333333</v>
      </c>
      <c r="H1510" s="2">
        <v>2160</v>
      </c>
      <c r="I1510" s="27">
        <v>0.29138000809388909</v>
      </c>
      <c r="J1510" s="14">
        <v>170.30302399999999</v>
      </c>
      <c r="L1510" t="s">
        <v>190</v>
      </c>
      <c r="M1510" t="s">
        <v>190</v>
      </c>
      <c r="N1510" t="s">
        <v>190</v>
      </c>
      <c r="O1510" s="2">
        <v>158515</v>
      </c>
      <c r="P1510" s="27">
        <v>0.23699999999999999</v>
      </c>
      <c r="Q1510" s="14">
        <v>232.12</v>
      </c>
      <c r="R1510" s="2">
        <v>164579</v>
      </c>
      <c r="S1510" s="27">
        <v>0.23599999999999999</v>
      </c>
      <c r="T1510" s="14">
        <v>284.85000000000002</v>
      </c>
      <c r="V1510" t="s">
        <v>190</v>
      </c>
      <c r="W1510" t="s">
        <v>190</v>
      </c>
      <c r="X1510" t="s">
        <v>190</v>
      </c>
      <c r="Y1510" s="2">
        <v>7195146</v>
      </c>
      <c r="Z1510" s="27">
        <v>0.25</v>
      </c>
      <c r="AA1510" s="14">
        <v>1241.21</v>
      </c>
      <c r="AB1510" s="2">
        <v>7309447</v>
      </c>
      <c r="AC1510" s="27">
        <v>0.24399999999999999</v>
      </c>
      <c r="AD1510" s="14">
        <v>1505.45</v>
      </c>
    </row>
    <row r="1511" spans="1:30" x14ac:dyDescent="0.3">
      <c r="A1511" t="s">
        <v>2068</v>
      </c>
      <c r="B1511" t="s">
        <v>190</v>
      </c>
      <c r="C1511" t="s">
        <v>190</v>
      </c>
      <c r="D1511" t="s">
        <v>190</v>
      </c>
      <c r="E1511" s="2">
        <v>68</v>
      </c>
      <c r="F1511" s="27">
        <v>8.9792684537171527E-3</v>
      </c>
      <c r="G1511" s="14">
        <v>26.060606060605998</v>
      </c>
      <c r="H1511" s="2">
        <v>72</v>
      </c>
      <c r="I1511" s="27">
        <v>9.7126669364629697E-3</v>
      </c>
      <c r="J1511" s="14">
        <v>31.515152</v>
      </c>
      <c r="L1511" t="s">
        <v>190</v>
      </c>
      <c r="M1511" t="s">
        <v>190</v>
      </c>
      <c r="N1511" t="s">
        <v>190</v>
      </c>
      <c r="O1511" s="2">
        <v>8088</v>
      </c>
      <c r="P1511" s="27">
        <v>1.2E-2</v>
      </c>
      <c r="Q1511" s="14">
        <v>381.82</v>
      </c>
      <c r="R1511" s="2">
        <v>8698</v>
      </c>
      <c r="S1511" s="27">
        <v>1.2E-2</v>
      </c>
      <c r="T1511" s="14">
        <v>476.36</v>
      </c>
      <c r="V1511" t="s">
        <v>190</v>
      </c>
      <c r="W1511" t="s">
        <v>190</v>
      </c>
      <c r="X1511" t="s">
        <v>190</v>
      </c>
      <c r="Y1511" s="2">
        <v>246088</v>
      </c>
      <c r="Z1511" s="27">
        <v>8.9999999999999993E-3</v>
      </c>
      <c r="AA1511" s="14">
        <v>2269.6999999999998</v>
      </c>
      <c r="AB1511" s="2">
        <v>237441</v>
      </c>
      <c r="AC1511" s="27">
        <v>8.0000000000000002E-3</v>
      </c>
      <c r="AD1511" s="14">
        <v>2704.24</v>
      </c>
    </row>
    <row r="1512" spans="1:30" x14ac:dyDescent="0.3">
      <c r="A1512" t="s">
        <v>2069</v>
      </c>
      <c r="B1512" t="s">
        <v>190</v>
      </c>
      <c r="C1512" t="s">
        <v>190</v>
      </c>
      <c r="D1512" t="s">
        <v>190</v>
      </c>
      <c r="E1512" s="2">
        <v>1903</v>
      </c>
      <c r="F1512" s="27">
        <v>0.25128746863858442</v>
      </c>
      <c r="G1512" s="14">
        <v>175.75757575757501</v>
      </c>
      <c r="H1512" s="2">
        <v>2088</v>
      </c>
      <c r="I1512" s="27">
        <v>0.28166734115742614</v>
      </c>
      <c r="J1512" s="14">
        <v>166.66667200000001</v>
      </c>
      <c r="L1512" t="s">
        <v>190</v>
      </c>
      <c r="M1512" t="s">
        <v>190</v>
      </c>
      <c r="N1512" t="s">
        <v>190</v>
      </c>
      <c r="O1512" s="2">
        <v>150427</v>
      </c>
      <c r="P1512" s="27">
        <v>0.22500000000000001</v>
      </c>
      <c r="Q1512" s="14">
        <v>451.52</v>
      </c>
      <c r="R1512" s="2">
        <v>155881</v>
      </c>
      <c r="S1512" s="27">
        <v>0.223</v>
      </c>
      <c r="T1512" s="14">
        <v>573.33000000000004</v>
      </c>
      <c r="V1512" t="s">
        <v>190</v>
      </c>
      <c r="W1512" t="s">
        <v>190</v>
      </c>
      <c r="X1512" t="s">
        <v>190</v>
      </c>
      <c r="Y1512" s="2">
        <v>6949058</v>
      </c>
      <c r="Z1512" s="27">
        <v>0.24199999999999999</v>
      </c>
      <c r="AA1512" s="14">
        <v>2674.55</v>
      </c>
      <c r="AB1512" s="2">
        <v>7072006</v>
      </c>
      <c r="AC1512" s="27">
        <v>0.23699999999999999</v>
      </c>
      <c r="AD1512" s="14">
        <v>3147.27</v>
      </c>
    </row>
    <row r="1513" spans="1:30" x14ac:dyDescent="0.3">
      <c r="A1513" t="s">
        <v>2052</v>
      </c>
      <c r="B1513" t="s">
        <v>190</v>
      </c>
      <c r="C1513" t="s">
        <v>190</v>
      </c>
      <c r="D1513" t="s">
        <v>190</v>
      </c>
      <c r="E1513" s="2">
        <v>141</v>
      </c>
      <c r="F1513" s="27">
        <v>1.8618777234913508E-2</v>
      </c>
      <c r="G1513" s="14">
        <v>46.6666666666666</v>
      </c>
      <c r="H1513" s="2">
        <v>271</v>
      </c>
      <c r="I1513" s="27">
        <v>3.655739916363146E-2</v>
      </c>
      <c r="J1513" s="14">
        <v>89.090909999999994</v>
      </c>
      <c r="L1513" t="s">
        <v>190</v>
      </c>
      <c r="M1513" t="s">
        <v>190</v>
      </c>
      <c r="N1513" t="s">
        <v>190</v>
      </c>
      <c r="O1513" s="2">
        <v>27069</v>
      </c>
      <c r="P1513" s="27">
        <v>4.1000000000000002E-2</v>
      </c>
      <c r="Q1513" s="14">
        <v>68.48</v>
      </c>
      <c r="R1513" s="2">
        <v>33167</v>
      </c>
      <c r="S1513" s="27">
        <v>4.8000000000000001E-2</v>
      </c>
      <c r="T1513" s="14">
        <v>53.33</v>
      </c>
      <c r="V1513" t="s">
        <v>190</v>
      </c>
      <c r="W1513" t="s">
        <v>190</v>
      </c>
      <c r="X1513" t="s">
        <v>190</v>
      </c>
      <c r="Y1513" s="2">
        <v>1235980</v>
      </c>
      <c r="Z1513" s="27">
        <v>4.2999999999999997E-2</v>
      </c>
      <c r="AA1513" s="14">
        <v>441.21</v>
      </c>
      <c r="AB1513" s="2">
        <v>1503403</v>
      </c>
      <c r="AC1513" s="27">
        <v>0.05</v>
      </c>
      <c r="AD1513" s="14">
        <v>581.21</v>
      </c>
    </row>
    <row r="1514" spans="1:30" x14ac:dyDescent="0.3">
      <c r="A1514" t="s">
        <v>2068</v>
      </c>
      <c r="B1514" t="s">
        <v>190</v>
      </c>
      <c r="C1514" t="s">
        <v>190</v>
      </c>
      <c r="D1514" t="s">
        <v>190</v>
      </c>
      <c r="E1514" s="2">
        <v>0</v>
      </c>
      <c r="F1514" s="27">
        <v>0</v>
      </c>
      <c r="G1514" s="14">
        <v>11.5151515151515</v>
      </c>
      <c r="H1514" s="2">
        <v>24</v>
      </c>
      <c r="I1514" s="27">
        <v>3.2375556454876568E-3</v>
      </c>
      <c r="J1514" s="14">
        <v>17.575758</v>
      </c>
      <c r="L1514" t="s">
        <v>190</v>
      </c>
      <c r="M1514" t="s">
        <v>190</v>
      </c>
      <c r="N1514" t="s">
        <v>190</v>
      </c>
      <c r="O1514" s="2">
        <v>2595</v>
      </c>
      <c r="P1514" s="27">
        <v>4.0000000000000001E-3</v>
      </c>
      <c r="Q1514" s="14">
        <v>220</v>
      </c>
      <c r="R1514" s="2">
        <v>2926</v>
      </c>
      <c r="S1514" s="27">
        <v>4.0000000000000001E-3</v>
      </c>
      <c r="T1514" s="14">
        <v>226.67</v>
      </c>
      <c r="V1514" t="s">
        <v>190</v>
      </c>
      <c r="W1514" t="s">
        <v>190</v>
      </c>
      <c r="X1514" t="s">
        <v>190</v>
      </c>
      <c r="Y1514" s="2">
        <v>88476</v>
      </c>
      <c r="Z1514" s="27">
        <v>3.0000000000000001E-3</v>
      </c>
      <c r="AA1514" s="14">
        <v>1175.76</v>
      </c>
      <c r="AB1514" s="2">
        <v>103519</v>
      </c>
      <c r="AC1514" s="27">
        <v>3.0000000000000001E-3</v>
      </c>
      <c r="AD1514" s="14">
        <v>1493.33</v>
      </c>
    </row>
    <row r="1515" spans="1:30" x14ac:dyDescent="0.3">
      <c r="A1515" t="s">
        <v>2069</v>
      </c>
      <c r="B1515" t="s">
        <v>190</v>
      </c>
      <c r="C1515" t="s">
        <v>190</v>
      </c>
      <c r="D1515" t="s">
        <v>190</v>
      </c>
      <c r="E1515" s="2">
        <v>141</v>
      </c>
      <c r="F1515" s="27">
        <v>1.8618777234913508E-2</v>
      </c>
      <c r="G1515" s="14">
        <v>46.6666666666666</v>
      </c>
      <c r="H1515" s="2">
        <v>247</v>
      </c>
      <c r="I1515" s="27">
        <v>3.33198435181438E-2</v>
      </c>
      <c r="J1515" s="14">
        <v>87.878784199999998</v>
      </c>
      <c r="L1515" t="s">
        <v>190</v>
      </c>
      <c r="M1515" t="s">
        <v>190</v>
      </c>
      <c r="N1515" t="s">
        <v>190</v>
      </c>
      <c r="O1515" s="2">
        <v>24474</v>
      </c>
      <c r="P1515" s="27">
        <v>3.6999999999999998E-2</v>
      </c>
      <c r="Q1515" s="14">
        <v>226.67</v>
      </c>
      <c r="R1515" s="2">
        <v>30241</v>
      </c>
      <c r="S1515" s="27">
        <v>4.2999999999999997E-2</v>
      </c>
      <c r="T1515" s="14">
        <v>231.52</v>
      </c>
      <c r="V1515" t="s">
        <v>190</v>
      </c>
      <c r="W1515" t="s">
        <v>190</v>
      </c>
      <c r="X1515" t="s">
        <v>190</v>
      </c>
      <c r="Y1515" s="2">
        <v>1147504</v>
      </c>
      <c r="Z1515" s="27">
        <v>0.04</v>
      </c>
      <c r="AA1515" s="14">
        <v>1264.8499999999999</v>
      </c>
      <c r="AB1515" s="2">
        <v>1399884</v>
      </c>
      <c r="AC1515" s="27">
        <v>4.7E-2</v>
      </c>
      <c r="AD1515" s="14">
        <v>1574.55</v>
      </c>
    </row>
    <row r="1516" spans="1:30" x14ac:dyDescent="0.3">
      <c r="A1516" t="s">
        <v>2053</v>
      </c>
      <c r="B1516" t="s">
        <v>190</v>
      </c>
      <c r="C1516" t="s">
        <v>190</v>
      </c>
      <c r="D1516" t="s">
        <v>190</v>
      </c>
      <c r="E1516" s="2">
        <v>94</v>
      </c>
      <c r="F1516" s="27">
        <v>1.2412518156609006E-2</v>
      </c>
      <c r="G1516" s="14">
        <v>36.969696969696898</v>
      </c>
      <c r="H1516" s="2">
        <v>158</v>
      </c>
      <c r="I1516" s="27">
        <v>2.1313907999460407E-2</v>
      </c>
      <c r="J1516" s="14">
        <v>53.939392099999999</v>
      </c>
      <c r="L1516" t="s">
        <v>190</v>
      </c>
      <c r="M1516" t="s">
        <v>190</v>
      </c>
      <c r="N1516" t="s">
        <v>190</v>
      </c>
      <c r="O1516" s="2">
        <v>18027</v>
      </c>
      <c r="P1516" s="27">
        <v>2.7E-2</v>
      </c>
      <c r="Q1516" s="14">
        <v>72.73</v>
      </c>
      <c r="R1516" s="2">
        <v>20124</v>
      </c>
      <c r="S1516" s="27">
        <v>2.9000000000000001E-2</v>
      </c>
      <c r="T1516" s="14">
        <v>91.52</v>
      </c>
      <c r="V1516" t="s">
        <v>190</v>
      </c>
      <c r="W1516" t="s">
        <v>190</v>
      </c>
      <c r="X1516" t="s">
        <v>190</v>
      </c>
      <c r="Y1516" s="2">
        <v>840432</v>
      </c>
      <c r="Z1516" s="27">
        <v>2.9000000000000001E-2</v>
      </c>
      <c r="AA1516" s="14">
        <v>598.17999999999995</v>
      </c>
      <c r="AB1516" s="2">
        <v>968078</v>
      </c>
      <c r="AC1516" s="27">
        <v>3.2000000000000001E-2</v>
      </c>
      <c r="AD1516" s="14">
        <v>536.36</v>
      </c>
    </row>
    <row r="1517" spans="1:30" x14ac:dyDescent="0.3">
      <c r="A1517" t="s">
        <v>2068</v>
      </c>
      <c r="B1517" t="s">
        <v>190</v>
      </c>
      <c r="C1517" t="s">
        <v>190</v>
      </c>
      <c r="D1517" t="s">
        <v>190</v>
      </c>
      <c r="E1517" s="2">
        <v>26</v>
      </c>
      <c r="F1517" s="27">
        <v>3.4332497028918526E-3</v>
      </c>
      <c r="G1517" s="14">
        <v>20</v>
      </c>
      <c r="H1517" s="2">
        <v>36</v>
      </c>
      <c r="I1517" s="27">
        <v>4.8563334682314848E-3</v>
      </c>
      <c r="J1517" s="14">
        <v>26.060606</v>
      </c>
      <c r="L1517" t="s">
        <v>190</v>
      </c>
      <c r="M1517" t="s">
        <v>190</v>
      </c>
      <c r="N1517" t="s">
        <v>190</v>
      </c>
      <c r="O1517" s="2">
        <v>4621</v>
      </c>
      <c r="P1517" s="27">
        <v>7.0000000000000001E-3</v>
      </c>
      <c r="Q1517" s="14">
        <v>236.97</v>
      </c>
      <c r="R1517" s="2">
        <v>5339</v>
      </c>
      <c r="S1517" s="27">
        <v>8.0000000000000002E-3</v>
      </c>
      <c r="T1517" s="14">
        <v>295.14999999999998</v>
      </c>
      <c r="V1517" t="s">
        <v>190</v>
      </c>
      <c r="W1517" t="s">
        <v>190</v>
      </c>
      <c r="X1517" t="s">
        <v>190</v>
      </c>
      <c r="Y1517" s="2">
        <v>188785</v>
      </c>
      <c r="Z1517" s="27">
        <v>7.0000000000000001E-3</v>
      </c>
      <c r="AA1517" s="14">
        <v>1692.12</v>
      </c>
      <c r="AB1517" s="2">
        <v>210974</v>
      </c>
      <c r="AC1517" s="27">
        <v>7.0000000000000001E-3</v>
      </c>
      <c r="AD1517" s="14">
        <v>1998.79</v>
      </c>
    </row>
    <row r="1518" spans="1:30" x14ac:dyDescent="0.3">
      <c r="A1518" t="s">
        <v>2069</v>
      </c>
      <c r="B1518" t="s">
        <v>190</v>
      </c>
      <c r="C1518" t="s">
        <v>190</v>
      </c>
      <c r="D1518" t="s">
        <v>190</v>
      </c>
      <c r="E1518" s="2">
        <v>68</v>
      </c>
      <c r="F1518" s="27">
        <v>8.9792684537171527E-3</v>
      </c>
      <c r="G1518" s="14">
        <v>29.090909090909101</v>
      </c>
      <c r="H1518" s="2">
        <v>122</v>
      </c>
      <c r="I1518" s="27">
        <v>1.6457574531228921E-2</v>
      </c>
      <c r="J1518" s="14">
        <v>50.303031900000001</v>
      </c>
      <c r="L1518" t="s">
        <v>190</v>
      </c>
      <c r="M1518" t="s">
        <v>190</v>
      </c>
      <c r="N1518" t="s">
        <v>190</v>
      </c>
      <c r="O1518" s="2">
        <v>13406</v>
      </c>
      <c r="P1518" s="27">
        <v>0.02</v>
      </c>
      <c r="Q1518" s="14">
        <v>249.09</v>
      </c>
      <c r="R1518" s="2">
        <v>14785</v>
      </c>
      <c r="S1518" s="27">
        <v>2.1000000000000001E-2</v>
      </c>
      <c r="T1518" s="14">
        <v>295.14999999999998</v>
      </c>
      <c r="V1518" t="s">
        <v>190</v>
      </c>
      <c r="W1518" t="s">
        <v>190</v>
      </c>
      <c r="X1518" t="s">
        <v>190</v>
      </c>
      <c r="Y1518" s="2">
        <v>651647</v>
      </c>
      <c r="Z1518" s="27">
        <v>2.3E-2</v>
      </c>
      <c r="AA1518" s="14">
        <v>1721.82</v>
      </c>
      <c r="AB1518" s="2">
        <v>757104</v>
      </c>
      <c r="AC1518" s="27">
        <v>2.5000000000000001E-2</v>
      </c>
      <c r="AD1518" s="14">
        <v>2107.88</v>
      </c>
    </row>
    <row r="1519" spans="1:30" x14ac:dyDescent="0.3">
      <c r="A1519" t="s">
        <v>2054</v>
      </c>
      <c r="B1519" t="s">
        <v>190</v>
      </c>
      <c r="C1519" t="s">
        <v>190</v>
      </c>
      <c r="D1519" t="s">
        <v>190</v>
      </c>
      <c r="E1519" s="2">
        <v>3593</v>
      </c>
      <c r="F1519" s="27">
        <v>0.47444869932655487</v>
      </c>
      <c r="G1519" s="14">
        <v>152.12121212121201</v>
      </c>
      <c r="H1519" s="2">
        <v>3708</v>
      </c>
      <c r="I1519" s="27">
        <v>0.50020234722784296</v>
      </c>
      <c r="J1519" s="14">
        <v>192.121216</v>
      </c>
      <c r="L1519" t="s">
        <v>190</v>
      </c>
      <c r="M1519" t="s">
        <v>190</v>
      </c>
      <c r="N1519" t="s">
        <v>190</v>
      </c>
      <c r="O1519" s="2">
        <v>341283</v>
      </c>
      <c r="P1519" s="27">
        <v>0.51100000000000001</v>
      </c>
      <c r="Q1519" s="14">
        <v>185.45</v>
      </c>
      <c r="R1519" s="2">
        <v>355909</v>
      </c>
      <c r="S1519" s="27">
        <v>0.51</v>
      </c>
      <c r="T1519" s="14">
        <v>172.12</v>
      </c>
      <c r="V1519" t="s">
        <v>190</v>
      </c>
      <c r="W1519" t="s">
        <v>190</v>
      </c>
      <c r="X1519" t="s">
        <v>190</v>
      </c>
      <c r="Y1519" s="2">
        <v>14740103</v>
      </c>
      <c r="Z1519" s="27">
        <v>0.51300000000000001</v>
      </c>
      <c r="AA1519" s="14">
        <v>1149.0899999999999</v>
      </c>
      <c r="AB1519" s="2">
        <v>15298484</v>
      </c>
      <c r="AC1519" s="27">
        <v>0.51200000000000001</v>
      </c>
      <c r="AD1519" s="14">
        <v>1304.24</v>
      </c>
    </row>
    <row r="1520" spans="1:30" x14ac:dyDescent="0.3">
      <c r="A1520" t="s">
        <v>2050</v>
      </c>
      <c r="B1520" t="s">
        <v>190</v>
      </c>
      <c r="C1520" t="s">
        <v>190</v>
      </c>
      <c r="D1520" t="s">
        <v>190</v>
      </c>
      <c r="E1520" s="2">
        <v>1529</v>
      </c>
      <c r="F1520" s="27">
        <v>0.2019014921431401</v>
      </c>
      <c r="G1520" s="14">
        <v>136.363636363636</v>
      </c>
      <c r="H1520" s="2">
        <v>1499</v>
      </c>
      <c r="I1520" s="27">
        <v>0.20221232969108324</v>
      </c>
      <c r="J1520" s="14">
        <v>180.606064</v>
      </c>
      <c r="L1520" t="s">
        <v>190</v>
      </c>
      <c r="M1520" t="s">
        <v>190</v>
      </c>
      <c r="N1520" t="s">
        <v>190</v>
      </c>
      <c r="O1520" s="2">
        <v>120747</v>
      </c>
      <c r="P1520" s="27">
        <v>0.18099999999999999</v>
      </c>
      <c r="Q1520" s="14">
        <v>55.15</v>
      </c>
      <c r="R1520" s="2">
        <v>121711</v>
      </c>
      <c r="S1520" s="27">
        <v>0.17399999999999999</v>
      </c>
      <c r="T1520" s="14">
        <v>62.42</v>
      </c>
      <c r="V1520" t="s">
        <v>190</v>
      </c>
      <c r="W1520" t="s">
        <v>190</v>
      </c>
      <c r="X1520" t="s">
        <v>190</v>
      </c>
      <c r="Y1520" s="2">
        <v>4637444</v>
      </c>
      <c r="Z1520" s="27">
        <v>0.161</v>
      </c>
      <c r="AA1520" s="14">
        <v>757.58</v>
      </c>
      <c r="AB1520" s="2">
        <v>4690779</v>
      </c>
      <c r="AC1520" s="27">
        <v>0.157</v>
      </c>
      <c r="AD1520" s="14">
        <v>973.33</v>
      </c>
    </row>
    <row r="1521" spans="1:31" x14ac:dyDescent="0.3">
      <c r="A1521" t="s">
        <v>2068</v>
      </c>
      <c r="B1521" t="s">
        <v>190</v>
      </c>
      <c r="C1521" t="s">
        <v>190</v>
      </c>
      <c r="D1521" t="s">
        <v>190</v>
      </c>
      <c r="E1521" s="2">
        <v>17</v>
      </c>
      <c r="F1521" s="27">
        <v>2.2448171134292882E-3</v>
      </c>
      <c r="G1521" s="14">
        <v>15.757575757575699</v>
      </c>
      <c r="H1521" s="2">
        <v>0</v>
      </c>
      <c r="I1521" s="27">
        <v>0</v>
      </c>
      <c r="J1521" s="14">
        <v>12.727273</v>
      </c>
      <c r="L1521" t="s">
        <v>190</v>
      </c>
      <c r="M1521" t="s">
        <v>190</v>
      </c>
      <c r="N1521" t="s">
        <v>190</v>
      </c>
      <c r="O1521" s="2">
        <v>2550</v>
      </c>
      <c r="P1521" s="27">
        <v>4.0000000000000001E-3</v>
      </c>
      <c r="Q1521" s="14">
        <v>221.21</v>
      </c>
      <c r="R1521" s="2">
        <v>3456</v>
      </c>
      <c r="S1521" s="27">
        <v>5.0000000000000001E-3</v>
      </c>
      <c r="T1521" s="14">
        <v>273.33</v>
      </c>
      <c r="V1521" t="s">
        <v>190</v>
      </c>
      <c r="W1521" t="s">
        <v>190</v>
      </c>
      <c r="X1521" t="s">
        <v>190</v>
      </c>
      <c r="Y1521" s="2">
        <v>73701</v>
      </c>
      <c r="Z1521" s="27">
        <v>3.0000000000000001E-3</v>
      </c>
      <c r="AA1521" s="14">
        <v>1336.36</v>
      </c>
      <c r="AB1521" s="2">
        <v>91710</v>
      </c>
      <c r="AC1521" s="27">
        <v>3.0000000000000001E-3</v>
      </c>
      <c r="AD1521" s="14">
        <v>1526.06</v>
      </c>
    </row>
    <row r="1522" spans="1:31" x14ac:dyDescent="0.3">
      <c r="A1522" t="s">
        <v>2069</v>
      </c>
      <c r="B1522" t="s">
        <v>190</v>
      </c>
      <c r="C1522" t="s">
        <v>190</v>
      </c>
      <c r="D1522" t="s">
        <v>190</v>
      </c>
      <c r="E1522" s="2">
        <v>1512</v>
      </c>
      <c r="F1522" s="27">
        <v>0.19965667502971082</v>
      </c>
      <c r="G1522" s="14">
        <v>137.575757575757</v>
      </c>
      <c r="H1522" s="2">
        <v>1499</v>
      </c>
      <c r="I1522" s="27">
        <v>0.20221232969108324</v>
      </c>
      <c r="J1522" s="14">
        <v>180.606064</v>
      </c>
      <c r="L1522" t="s">
        <v>190</v>
      </c>
      <c r="M1522" t="s">
        <v>190</v>
      </c>
      <c r="N1522" t="s">
        <v>190</v>
      </c>
      <c r="O1522" s="2">
        <v>118197</v>
      </c>
      <c r="P1522" s="27">
        <v>0.17699999999999999</v>
      </c>
      <c r="Q1522" s="14">
        <v>225.45</v>
      </c>
      <c r="R1522" s="2">
        <v>118255</v>
      </c>
      <c r="S1522" s="27">
        <v>0.17</v>
      </c>
      <c r="T1522" s="14">
        <v>285.45</v>
      </c>
      <c r="V1522" t="s">
        <v>190</v>
      </c>
      <c r="W1522" t="s">
        <v>190</v>
      </c>
      <c r="X1522" t="s">
        <v>190</v>
      </c>
      <c r="Y1522" s="2">
        <v>4563743</v>
      </c>
      <c r="Z1522" s="27">
        <v>0.159</v>
      </c>
      <c r="AA1522" s="14">
        <v>1517.58</v>
      </c>
      <c r="AB1522" s="2">
        <v>4599069</v>
      </c>
      <c r="AC1522" s="27">
        <v>0.154</v>
      </c>
      <c r="AD1522" s="14">
        <v>1652.73</v>
      </c>
    </row>
    <row r="1523" spans="1:31" x14ac:dyDescent="0.3">
      <c r="A1523" t="s">
        <v>2051</v>
      </c>
      <c r="B1523" t="s">
        <v>190</v>
      </c>
      <c r="C1523" t="s">
        <v>190</v>
      </c>
      <c r="D1523" t="s">
        <v>190</v>
      </c>
      <c r="E1523" s="2">
        <v>1619</v>
      </c>
      <c r="F1523" s="27">
        <v>0.21378581803776575</v>
      </c>
      <c r="G1523" s="14">
        <v>117.575757575757</v>
      </c>
      <c r="H1523" s="2">
        <v>1801</v>
      </c>
      <c r="I1523" s="27">
        <v>0.24295157156346958</v>
      </c>
      <c r="J1523" s="14">
        <v>130.909088</v>
      </c>
      <c r="L1523" t="s">
        <v>190</v>
      </c>
      <c r="M1523" t="s">
        <v>190</v>
      </c>
      <c r="N1523" t="s">
        <v>190</v>
      </c>
      <c r="O1523" s="2">
        <v>164018</v>
      </c>
      <c r="P1523" s="27">
        <v>0.246</v>
      </c>
      <c r="Q1523" s="14">
        <v>62.42</v>
      </c>
      <c r="R1523" s="2">
        <v>168894</v>
      </c>
      <c r="S1523" s="27">
        <v>0.24199999999999999</v>
      </c>
      <c r="T1523" s="14">
        <v>72.73</v>
      </c>
      <c r="V1523" t="s">
        <v>190</v>
      </c>
      <c r="W1523" t="s">
        <v>190</v>
      </c>
      <c r="X1523" t="s">
        <v>190</v>
      </c>
      <c r="Y1523" s="2">
        <v>7477809</v>
      </c>
      <c r="Z1523" s="27">
        <v>0.26</v>
      </c>
      <c r="AA1523" s="14">
        <v>717.58</v>
      </c>
      <c r="AB1523" s="2">
        <v>7530762</v>
      </c>
      <c r="AC1523" s="27">
        <v>0.252</v>
      </c>
      <c r="AD1523" s="14">
        <v>807.88</v>
      </c>
    </row>
    <row r="1524" spans="1:31" x14ac:dyDescent="0.3">
      <c r="A1524" t="s">
        <v>2068</v>
      </c>
      <c r="B1524" t="s">
        <v>190</v>
      </c>
      <c r="C1524" t="s">
        <v>190</v>
      </c>
      <c r="D1524" t="s">
        <v>190</v>
      </c>
      <c r="E1524" s="2">
        <v>31</v>
      </c>
      <c r="F1524" s="27">
        <v>4.0934900303710555E-3</v>
      </c>
      <c r="G1524" s="14">
        <v>23.030303030302999</v>
      </c>
      <c r="H1524" s="2">
        <v>52</v>
      </c>
      <c r="I1524" s="27">
        <v>7.01470389855659E-3</v>
      </c>
      <c r="J1524" s="14">
        <v>28.484848</v>
      </c>
      <c r="L1524" t="s">
        <v>190</v>
      </c>
      <c r="M1524" t="s">
        <v>190</v>
      </c>
      <c r="N1524" t="s">
        <v>190</v>
      </c>
      <c r="O1524" s="2">
        <v>10315</v>
      </c>
      <c r="P1524" s="27">
        <v>1.4999999999999999E-2</v>
      </c>
      <c r="Q1524" s="14">
        <v>439.39</v>
      </c>
      <c r="R1524" s="2">
        <v>10058</v>
      </c>
      <c r="S1524" s="27">
        <v>1.4E-2</v>
      </c>
      <c r="T1524" s="14">
        <v>443.03</v>
      </c>
      <c r="V1524" t="s">
        <v>190</v>
      </c>
      <c r="W1524" t="s">
        <v>190</v>
      </c>
      <c r="X1524" t="s">
        <v>190</v>
      </c>
      <c r="Y1524" s="2">
        <v>310982</v>
      </c>
      <c r="Z1524" s="27">
        <v>1.0999999999999999E-2</v>
      </c>
      <c r="AA1524" s="14">
        <v>1994.55</v>
      </c>
      <c r="AB1524" s="2">
        <v>287766</v>
      </c>
      <c r="AC1524" s="27">
        <v>0.01</v>
      </c>
      <c r="AD1524" s="14">
        <v>3018.18</v>
      </c>
    </row>
    <row r="1525" spans="1:31" x14ac:dyDescent="0.3">
      <c r="A1525" t="s">
        <v>2069</v>
      </c>
      <c r="B1525" t="s">
        <v>190</v>
      </c>
      <c r="C1525" t="s">
        <v>190</v>
      </c>
      <c r="D1525" t="s">
        <v>190</v>
      </c>
      <c r="E1525" s="2">
        <v>1588</v>
      </c>
      <c r="F1525" s="27">
        <v>0.20969232800739468</v>
      </c>
      <c r="G1525" s="14">
        <v>116.969696969697</v>
      </c>
      <c r="H1525" s="2">
        <v>1749</v>
      </c>
      <c r="I1525" s="27">
        <v>0.23593686766491298</v>
      </c>
      <c r="J1525" s="14">
        <v>127.878784</v>
      </c>
      <c r="L1525" t="s">
        <v>190</v>
      </c>
      <c r="M1525" t="s">
        <v>190</v>
      </c>
      <c r="N1525" t="s">
        <v>190</v>
      </c>
      <c r="O1525" s="2">
        <v>153703</v>
      </c>
      <c r="P1525" s="27">
        <v>0.23</v>
      </c>
      <c r="Q1525" s="14">
        <v>443.64</v>
      </c>
      <c r="R1525" s="2">
        <v>158836</v>
      </c>
      <c r="S1525" s="27">
        <v>0.22800000000000001</v>
      </c>
      <c r="T1525" s="14">
        <v>463.03</v>
      </c>
      <c r="V1525" t="s">
        <v>190</v>
      </c>
      <c r="W1525" t="s">
        <v>190</v>
      </c>
      <c r="X1525" t="s">
        <v>190</v>
      </c>
      <c r="Y1525" s="2">
        <v>7166827</v>
      </c>
      <c r="Z1525" s="27">
        <v>0.249</v>
      </c>
      <c r="AA1525" s="14">
        <v>2067.27</v>
      </c>
      <c r="AB1525" s="2">
        <v>7242996</v>
      </c>
      <c r="AC1525" s="27">
        <v>0.24199999999999999</v>
      </c>
      <c r="AD1525" s="14">
        <v>3152.12</v>
      </c>
    </row>
    <row r="1526" spans="1:31" x14ac:dyDescent="0.3">
      <c r="A1526" t="s">
        <v>2052</v>
      </c>
      <c r="B1526" t="s">
        <v>190</v>
      </c>
      <c r="C1526" t="s">
        <v>190</v>
      </c>
      <c r="D1526" t="s">
        <v>190</v>
      </c>
      <c r="E1526" s="2">
        <v>233</v>
      </c>
      <c r="F1526" s="27">
        <v>3.0767199260530832E-2</v>
      </c>
      <c r="G1526" s="14">
        <v>64.848484848484802</v>
      </c>
      <c r="H1526" s="2">
        <v>221</v>
      </c>
      <c r="I1526" s="27">
        <v>2.9812491568865507E-2</v>
      </c>
      <c r="J1526" s="14">
        <v>65.454544100000007</v>
      </c>
      <c r="L1526" t="s">
        <v>190</v>
      </c>
      <c r="M1526" t="s">
        <v>190</v>
      </c>
      <c r="N1526" t="s">
        <v>190</v>
      </c>
      <c r="O1526" s="2">
        <v>30622</v>
      </c>
      <c r="P1526" s="27">
        <v>4.5999999999999999E-2</v>
      </c>
      <c r="Q1526" s="14">
        <v>45.45</v>
      </c>
      <c r="R1526" s="2">
        <v>37100</v>
      </c>
      <c r="S1526" s="27">
        <v>5.2999999999999999E-2</v>
      </c>
      <c r="T1526" s="14">
        <v>81.819999999999993</v>
      </c>
      <c r="V1526" t="s">
        <v>190</v>
      </c>
      <c r="W1526" t="s">
        <v>190</v>
      </c>
      <c r="X1526" t="s">
        <v>190</v>
      </c>
      <c r="Y1526" s="2">
        <v>1427224</v>
      </c>
      <c r="Z1526" s="27">
        <v>0.05</v>
      </c>
      <c r="AA1526" s="14">
        <v>443.64</v>
      </c>
      <c r="AB1526" s="2">
        <v>1735473</v>
      </c>
      <c r="AC1526" s="27">
        <v>5.8000000000000003E-2</v>
      </c>
      <c r="AD1526" s="14">
        <v>575.76</v>
      </c>
    </row>
    <row r="1527" spans="1:31" x14ac:dyDescent="0.3">
      <c r="A1527" t="s">
        <v>2068</v>
      </c>
      <c r="B1527" t="s">
        <v>190</v>
      </c>
      <c r="C1527" t="s">
        <v>190</v>
      </c>
      <c r="D1527" t="s">
        <v>190</v>
      </c>
      <c r="E1527" s="2">
        <v>7</v>
      </c>
      <c r="F1527" s="27">
        <v>9.2433645847088343E-4</v>
      </c>
      <c r="G1527" s="14">
        <v>6.6666666666666599</v>
      </c>
      <c r="H1527" s="2">
        <v>16</v>
      </c>
      <c r="I1527" s="27">
        <v>2.1583704303251047E-3</v>
      </c>
      <c r="J1527" s="14">
        <v>12.727273</v>
      </c>
      <c r="L1527" t="s">
        <v>190</v>
      </c>
      <c r="M1527" t="s">
        <v>190</v>
      </c>
      <c r="N1527" t="s">
        <v>190</v>
      </c>
      <c r="O1527" s="2">
        <v>3825</v>
      </c>
      <c r="P1527" s="27">
        <v>6.0000000000000001E-3</v>
      </c>
      <c r="Q1527" s="14">
        <v>207.27</v>
      </c>
      <c r="R1527" s="2">
        <v>4852</v>
      </c>
      <c r="S1527" s="27">
        <v>7.0000000000000001E-3</v>
      </c>
      <c r="T1527" s="14">
        <v>302.42</v>
      </c>
      <c r="V1527" t="s">
        <v>190</v>
      </c>
      <c r="W1527" t="s">
        <v>190</v>
      </c>
      <c r="X1527" t="s">
        <v>190</v>
      </c>
      <c r="Y1527" s="2">
        <v>147284</v>
      </c>
      <c r="Z1527" s="27">
        <v>5.0000000000000001E-3</v>
      </c>
      <c r="AA1527" s="14">
        <v>1443.03</v>
      </c>
      <c r="AB1527" s="2">
        <v>161818</v>
      </c>
      <c r="AC1527" s="27">
        <v>5.0000000000000001E-3</v>
      </c>
      <c r="AD1527" s="14">
        <v>1815.76</v>
      </c>
    </row>
    <row r="1528" spans="1:31" x14ac:dyDescent="0.3">
      <c r="A1528" t="s">
        <v>2069</v>
      </c>
      <c r="B1528" t="s">
        <v>190</v>
      </c>
      <c r="C1528" t="s">
        <v>190</v>
      </c>
      <c r="D1528" t="s">
        <v>190</v>
      </c>
      <c r="E1528" s="2">
        <v>226</v>
      </c>
      <c r="F1528" s="27">
        <v>2.9842862802059951E-2</v>
      </c>
      <c r="G1528" s="14">
        <v>64.242424242424207</v>
      </c>
      <c r="H1528" s="2">
        <v>205</v>
      </c>
      <c r="I1528" s="27">
        <v>2.7654121138540402E-2</v>
      </c>
      <c r="J1528" s="14">
        <v>63.636364</v>
      </c>
      <c r="L1528" t="s">
        <v>190</v>
      </c>
      <c r="M1528" t="s">
        <v>190</v>
      </c>
      <c r="N1528" t="s">
        <v>190</v>
      </c>
      <c r="O1528" s="2">
        <v>26797</v>
      </c>
      <c r="P1528" s="27">
        <v>0.04</v>
      </c>
      <c r="Q1528" s="14">
        <v>206.06</v>
      </c>
      <c r="R1528" s="2">
        <v>32248</v>
      </c>
      <c r="S1528" s="27">
        <v>4.5999999999999999E-2</v>
      </c>
      <c r="T1528" s="14">
        <v>303.02999999999997</v>
      </c>
      <c r="V1528" t="s">
        <v>190</v>
      </c>
      <c r="W1528" t="s">
        <v>190</v>
      </c>
      <c r="X1528" t="s">
        <v>190</v>
      </c>
      <c r="Y1528" s="2">
        <v>1279940</v>
      </c>
      <c r="Z1528" s="27">
        <v>4.4999999999999998E-2</v>
      </c>
      <c r="AA1528" s="14">
        <v>1496.97</v>
      </c>
      <c r="AB1528" s="2">
        <v>1573655</v>
      </c>
      <c r="AC1528" s="27">
        <v>5.2999999999999999E-2</v>
      </c>
      <c r="AD1528" s="14">
        <v>1766.06</v>
      </c>
    </row>
    <row r="1529" spans="1:31" x14ac:dyDescent="0.3">
      <c r="A1529" t="s">
        <v>2053</v>
      </c>
      <c r="B1529" t="s">
        <v>190</v>
      </c>
      <c r="C1529" t="s">
        <v>190</v>
      </c>
      <c r="D1529" t="s">
        <v>190</v>
      </c>
      <c r="E1529" s="2">
        <v>212</v>
      </c>
      <c r="F1529" s="27">
        <v>2.7994189885118183E-2</v>
      </c>
      <c r="G1529" s="14">
        <v>62.424242424242401</v>
      </c>
      <c r="H1529" s="2">
        <v>187</v>
      </c>
      <c r="I1529" s="27">
        <v>2.5225954404424659E-2</v>
      </c>
      <c r="J1529" s="14">
        <v>57.5757561</v>
      </c>
      <c r="L1529" t="s">
        <v>190</v>
      </c>
      <c r="M1529" t="s">
        <v>190</v>
      </c>
      <c r="N1529" t="s">
        <v>190</v>
      </c>
      <c r="O1529" s="2">
        <v>25896</v>
      </c>
      <c r="P1529" s="27">
        <v>3.9E-2</v>
      </c>
      <c r="Q1529" s="14">
        <v>155.76</v>
      </c>
      <c r="R1529" s="2">
        <v>28204</v>
      </c>
      <c r="S1529" s="27">
        <v>0.04</v>
      </c>
      <c r="T1529" s="14">
        <v>121.82</v>
      </c>
      <c r="V1529" t="s">
        <v>190</v>
      </c>
      <c r="W1529" t="s">
        <v>190</v>
      </c>
      <c r="X1529" t="s">
        <v>190</v>
      </c>
      <c r="Y1529" s="2">
        <v>1197626</v>
      </c>
      <c r="Z1529" s="27">
        <v>4.2000000000000003E-2</v>
      </c>
      <c r="AA1529" s="14">
        <v>640.61</v>
      </c>
      <c r="AB1529" s="2">
        <v>1341470</v>
      </c>
      <c r="AC1529" s="27">
        <v>4.4999999999999998E-2</v>
      </c>
      <c r="AD1529" s="14">
        <v>718.79</v>
      </c>
    </row>
    <row r="1530" spans="1:31" x14ac:dyDescent="0.3">
      <c r="A1530" t="s">
        <v>2068</v>
      </c>
      <c r="B1530" t="s">
        <v>190</v>
      </c>
      <c r="C1530" t="s">
        <v>190</v>
      </c>
      <c r="D1530" t="s">
        <v>190</v>
      </c>
      <c r="E1530" s="2">
        <v>70</v>
      </c>
      <c r="F1530" s="27">
        <v>9.2433645847088339E-3</v>
      </c>
      <c r="G1530" s="14">
        <v>24.848484848484802</v>
      </c>
      <c r="H1530" s="2">
        <v>91</v>
      </c>
      <c r="I1530" s="27">
        <v>1.2275731822474031E-2</v>
      </c>
      <c r="J1530" s="14">
        <v>36.363636</v>
      </c>
      <c r="L1530" t="s">
        <v>190</v>
      </c>
      <c r="M1530" t="s">
        <v>190</v>
      </c>
      <c r="N1530" t="s">
        <v>190</v>
      </c>
      <c r="O1530" s="2">
        <v>9217</v>
      </c>
      <c r="P1530" s="27">
        <v>1.4E-2</v>
      </c>
      <c r="Q1530" s="14">
        <v>343.03</v>
      </c>
      <c r="R1530" s="2">
        <v>9661</v>
      </c>
      <c r="S1530" s="27">
        <v>1.4E-2</v>
      </c>
      <c r="T1530" s="14">
        <v>371.52</v>
      </c>
      <c r="V1530" t="s">
        <v>190</v>
      </c>
      <c r="W1530" t="s">
        <v>190</v>
      </c>
      <c r="X1530" t="s">
        <v>190</v>
      </c>
      <c r="Y1530" s="2">
        <v>413888</v>
      </c>
      <c r="Z1530" s="27">
        <v>1.4E-2</v>
      </c>
      <c r="AA1530" s="14">
        <v>2195.15</v>
      </c>
      <c r="AB1530" s="2">
        <v>444289</v>
      </c>
      <c r="AC1530" s="27">
        <v>1.4999999999999999E-2</v>
      </c>
      <c r="AD1530" s="14">
        <v>2942.42</v>
      </c>
    </row>
    <row r="1531" spans="1:31" x14ac:dyDescent="0.3">
      <c r="A1531" t="s">
        <v>2069</v>
      </c>
      <c r="B1531" t="s">
        <v>190</v>
      </c>
      <c r="C1531" t="s">
        <v>190</v>
      </c>
      <c r="D1531" t="s">
        <v>190</v>
      </c>
      <c r="E1531" s="2">
        <v>142</v>
      </c>
      <c r="F1531" s="27">
        <v>1.8750825300409349E-2</v>
      </c>
      <c r="G1531" s="14">
        <v>56.969696969696898</v>
      </c>
      <c r="H1531" s="2">
        <v>96</v>
      </c>
      <c r="I1531" s="27">
        <v>1.2950222581950627E-2</v>
      </c>
      <c r="J1531" s="14">
        <v>49.696968099999999</v>
      </c>
      <c r="L1531" t="s">
        <v>190</v>
      </c>
      <c r="M1531" t="s">
        <v>190</v>
      </c>
      <c r="N1531" t="s">
        <v>190</v>
      </c>
      <c r="O1531" s="2">
        <v>16679</v>
      </c>
      <c r="P1531" s="27">
        <v>2.5000000000000001E-2</v>
      </c>
      <c r="Q1531" s="14">
        <v>371.52</v>
      </c>
      <c r="R1531" s="2">
        <v>18543</v>
      </c>
      <c r="S1531" s="27">
        <v>2.7E-2</v>
      </c>
      <c r="T1531" s="14">
        <v>387.88</v>
      </c>
      <c r="V1531" t="s">
        <v>190</v>
      </c>
      <c r="W1531" t="s">
        <v>190</v>
      </c>
      <c r="X1531" t="s">
        <v>190</v>
      </c>
      <c r="Y1531" s="2">
        <v>783738</v>
      </c>
      <c r="Z1531" s="27">
        <v>2.7E-2</v>
      </c>
      <c r="AA1531" s="14">
        <v>2276.9699999999998</v>
      </c>
      <c r="AB1531" s="2">
        <v>897181</v>
      </c>
      <c r="AC1531" s="27">
        <v>0.03</v>
      </c>
      <c r="AD1531" s="14">
        <v>2940.61</v>
      </c>
    </row>
    <row r="1532" spans="1:31" x14ac:dyDescent="0.3">
      <c r="A1532" s="202"/>
      <c r="B1532" s="202"/>
      <c r="C1532" s="202"/>
      <c r="D1532" s="202"/>
      <c r="E1532" s="202"/>
      <c r="F1532" s="202"/>
      <c r="G1532" s="202"/>
      <c r="H1532" s="202"/>
      <c r="I1532" s="202"/>
      <c r="J1532" s="202"/>
      <c r="K1532" s="202"/>
      <c r="L1532" s="202"/>
      <c r="M1532" s="202"/>
      <c r="N1532" s="202"/>
      <c r="O1532" s="202"/>
      <c r="P1532" s="202"/>
      <c r="Q1532" s="202"/>
      <c r="R1532" s="202"/>
      <c r="S1532" s="202"/>
      <c r="T1532" s="202"/>
      <c r="U1532" s="202"/>
      <c r="V1532" s="202"/>
      <c r="W1532" s="202"/>
      <c r="X1532" s="202"/>
      <c r="Y1532" s="202"/>
      <c r="Z1532" s="202"/>
      <c r="AA1532" s="202"/>
      <c r="AB1532" s="202"/>
      <c r="AC1532" s="202"/>
      <c r="AD1532" s="202"/>
      <c r="AE1532" s="202"/>
    </row>
    <row r="1533" spans="1:31" x14ac:dyDescent="0.3">
      <c r="A1533" s="201" t="s">
        <v>2070</v>
      </c>
      <c r="B1533" s="201"/>
      <c r="C1533" s="201"/>
      <c r="D1533" s="201"/>
      <c r="E1533" s="201"/>
      <c r="F1533" s="201"/>
      <c r="G1533" s="201"/>
      <c r="H1533" s="201"/>
      <c r="I1533" s="201"/>
      <c r="J1533" s="201"/>
      <c r="K1533" s="201"/>
      <c r="L1533" s="201"/>
      <c r="M1533" s="201"/>
      <c r="N1533" s="201"/>
      <c r="O1533" s="201"/>
      <c r="P1533" s="201"/>
      <c r="Q1533" s="201"/>
      <c r="R1533" s="201"/>
      <c r="S1533" s="201"/>
      <c r="T1533" s="201"/>
      <c r="U1533" s="201"/>
      <c r="V1533" s="201"/>
      <c r="W1533" s="201"/>
      <c r="X1533" s="201"/>
      <c r="Y1533" s="201"/>
      <c r="Z1533" s="201"/>
      <c r="AA1533" s="201"/>
      <c r="AB1533" s="201"/>
      <c r="AC1533" s="201"/>
      <c r="AD1533" s="201"/>
      <c r="AE1533" s="201"/>
    </row>
    <row r="1534" spans="1:31" x14ac:dyDescent="0.3">
      <c r="B1534" t="s">
        <v>190</v>
      </c>
      <c r="C1534" t="s">
        <v>190</v>
      </c>
      <c r="D1534" t="s">
        <v>190</v>
      </c>
      <c r="E1534" s="199" t="s">
        <v>1724</v>
      </c>
      <c r="F1534" s="199"/>
      <c r="G1534" s="199" t="s">
        <v>1725</v>
      </c>
      <c r="H1534" s="199" t="s">
        <v>1724</v>
      </c>
      <c r="I1534" s="199"/>
      <c r="J1534" s="199" t="s">
        <v>1725</v>
      </c>
      <c r="K1534" t="s">
        <v>190</v>
      </c>
      <c r="L1534" t="s">
        <v>190</v>
      </c>
      <c r="M1534" t="s">
        <v>190</v>
      </c>
      <c r="N1534" t="s">
        <v>190</v>
      </c>
      <c r="O1534" s="199" t="s">
        <v>1724</v>
      </c>
      <c r="P1534" s="199"/>
      <c r="Q1534" s="199" t="s">
        <v>1725</v>
      </c>
      <c r="R1534" s="199" t="s">
        <v>1724</v>
      </c>
      <c r="S1534" s="199"/>
      <c r="T1534" s="199" t="s">
        <v>1725</v>
      </c>
      <c r="U1534" t="s">
        <v>190</v>
      </c>
      <c r="V1534" t="s">
        <v>190</v>
      </c>
      <c r="W1534" t="s">
        <v>190</v>
      </c>
      <c r="X1534" t="s">
        <v>190</v>
      </c>
      <c r="Y1534" s="199" t="s">
        <v>1724</v>
      </c>
      <c r="Z1534" s="199"/>
      <c r="AA1534" s="199" t="s">
        <v>1725</v>
      </c>
      <c r="AB1534" s="199" t="s">
        <v>1724</v>
      </c>
      <c r="AC1534" s="199"/>
      <c r="AD1534" s="199" t="s">
        <v>1725</v>
      </c>
      <c r="AE1534" t="s">
        <v>190</v>
      </c>
    </row>
    <row r="1535" spans="1:31" x14ac:dyDescent="0.3">
      <c r="A1535" t="s">
        <v>192</v>
      </c>
      <c r="B1535" t="s">
        <v>190</v>
      </c>
      <c r="C1535" t="s">
        <v>190</v>
      </c>
      <c r="D1535" t="s">
        <v>190</v>
      </c>
      <c r="E1535" s="2">
        <v>11402</v>
      </c>
      <c r="F1535" s="27" t="s">
        <v>190</v>
      </c>
      <c r="G1535" s="14">
        <v>18.181818181818102</v>
      </c>
      <c r="H1535" s="2">
        <v>12173</v>
      </c>
      <c r="I1535" s="27" t="s">
        <v>190</v>
      </c>
      <c r="J1535" s="14">
        <v>13.939394</v>
      </c>
      <c r="L1535" t="s">
        <v>190</v>
      </c>
      <c r="M1535" t="s">
        <v>190</v>
      </c>
      <c r="N1535" t="s">
        <v>190</v>
      </c>
      <c r="O1535" s="2">
        <v>945353</v>
      </c>
      <c r="P1535" s="27" t="s">
        <v>190</v>
      </c>
      <c r="Q1535" s="14">
        <v>398.18</v>
      </c>
      <c r="R1535" s="2">
        <v>978588</v>
      </c>
      <c r="S1535" s="27" t="s">
        <v>190</v>
      </c>
      <c r="T1535" s="14">
        <v>475.15</v>
      </c>
      <c r="V1535" t="s">
        <v>190</v>
      </c>
      <c r="W1535" t="s">
        <v>190</v>
      </c>
      <c r="X1535" t="s">
        <v>190</v>
      </c>
      <c r="Y1535" s="2">
        <v>37912312</v>
      </c>
      <c r="Z1535" s="27" t="s">
        <v>190</v>
      </c>
      <c r="AA1535" s="14">
        <v>1469.09</v>
      </c>
      <c r="AB1535" s="2">
        <v>38838726</v>
      </c>
      <c r="AC1535" s="27" t="s">
        <v>190</v>
      </c>
      <c r="AD1535" s="14">
        <v>1783.64</v>
      </c>
    </row>
    <row r="1536" spans="1:31" x14ac:dyDescent="0.3">
      <c r="A1536" t="s">
        <v>2071</v>
      </c>
      <c r="B1536" t="s">
        <v>190</v>
      </c>
      <c r="C1536" t="s">
        <v>190</v>
      </c>
      <c r="D1536" t="s">
        <v>190</v>
      </c>
      <c r="E1536" s="2">
        <v>3829</v>
      </c>
      <c r="F1536" s="27">
        <v>0.33581827749517629</v>
      </c>
      <c r="G1536" s="14">
        <v>232.72727272727201</v>
      </c>
      <c r="H1536" s="2">
        <v>4760</v>
      </c>
      <c r="I1536" s="27">
        <v>0.39102932719953998</v>
      </c>
      <c r="J1536" s="14">
        <v>252.121216</v>
      </c>
      <c r="L1536" t="s">
        <v>190</v>
      </c>
      <c r="M1536" t="s">
        <v>190</v>
      </c>
      <c r="N1536" t="s">
        <v>190</v>
      </c>
      <c r="O1536" s="2">
        <v>277475</v>
      </c>
      <c r="P1536" s="27">
        <v>0.29399999999999998</v>
      </c>
      <c r="Q1536" s="14">
        <v>36.97</v>
      </c>
      <c r="R1536" s="2">
        <v>281079</v>
      </c>
      <c r="S1536" s="27">
        <v>0.28699999999999998</v>
      </c>
      <c r="T1536" s="14">
        <v>43.64</v>
      </c>
      <c r="V1536" t="s">
        <v>190</v>
      </c>
      <c r="W1536" t="s">
        <v>190</v>
      </c>
      <c r="X1536" t="s">
        <v>190</v>
      </c>
      <c r="Y1536" s="2">
        <v>9158861</v>
      </c>
      <c r="Z1536" s="27">
        <v>0.24199999999999999</v>
      </c>
      <c r="AA1536" s="14">
        <v>349.7</v>
      </c>
      <c r="AB1536" s="2">
        <v>8942907</v>
      </c>
      <c r="AC1536" s="27">
        <v>0.23</v>
      </c>
      <c r="AD1536" s="14">
        <v>413.33</v>
      </c>
    </row>
    <row r="1537" spans="1:31" x14ac:dyDescent="0.3">
      <c r="A1537" t="s">
        <v>2072</v>
      </c>
      <c r="B1537" t="s">
        <v>190</v>
      </c>
      <c r="C1537" t="s">
        <v>190</v>
      </c>
      <c r="D1537" t="s">
        <v>190</v>
      </c>
      <c r="E1537" s="2">
        <v>25</v>
      </c>
      <c r="F1537" s="27">
        <v>2.1925977898614277E-3</v>
      </c>
      <c r="G1537" s="14">
        <v>13.9393939393939</v>
      </c>
      <c r="H1537" s="2">
        <v>146</v>
      </c>
      <c r="I1537" s="27">
        <v>1.1993756674607739E-2</v>
      </c>
      <c r="J1537" s="14">
        <v>69.090909999999994</v>
      </c>
      <c r="L1537" t="s">
        <v>190</v>
      </c>
      <c r="M1537" t="s">
        <v>190</v>
      </c>
      <c r="N1537" t="s">
        <v>190</v>
      </c>
      <c r="O1537" s="2">
        <v>6840</v>
      </c>
      <c r="P1537" s="27">
        <v>7.0000000000000001E-3</v>
      </c>
      <c r="Q1537" s="14">
        <v>407.27</v>
      </c>
      <c r="R1537" s="2">
        <v>8213</v>
      </c>
      <c r="S1537" s="27">
        <v>8.0000000000000002E-3</v>
      </c>
      <c r="T1537" s="14">
        <v>401.82</v>
      </c>
      <c r="V1537" t="s">
        <v>190</v>
      </c>
      <c r="W1537" t="s">
        <v>190</v>
      </c>
      <c r="X1537" t="s">
        <v>190</v>
      </c>
      <c r="Y1537" s="2">
        <v>202653</v>
      </c>
      <c r="Z1537" s="27">
        <v>5.0000000000000001E-3</v>
      </c>
      <c r="AA1537" s="14">
        <v>2134.5500000000002</v>
      </c>
      <c r="AB1537" s="2">
        <v>207793</v>
      </c>
      <c r="AC1537" s="27">
        <v>5.0000000000000001E-3</v>
      </c>
      <c r="AD1537" s="14">
        <v>2514.5500000000002</v>
      </c>
    </row>
    <row r="1538" spans="1:31" x14ac:dyDescent="0.3">
      <c r="A1538" t="s">
        <v>2073</v>
      </c>
      <c r="B1538" t="s">
        <v>190</v>
      </c>
      <c r="C1538" t="s">
        <v>190</v>
      </c>
      <c r="D1538" t="s">
        <v>190</v>
      </c>
      <c r="E1538" s="2">
        <v>15</v>
      </c>
      <c r="F1538" s="27">
        <v>1.3155586739168567E-3</v>
      </c>
      <c r="G1538" s="14">
        <v>10.303030303030299</v>
      </c>
      <c r="H1538" s="2">
        <v>29</v>
      </c>
      <c r="I1538" s="27">
        <v>2.3823215312577016E-3</v>
      </c>
      <c r="J1538" s="14">
        <v>30.30303</v>
      </c>
      <c r="L1538" t="s">
        <v>190</v>
      </c>
      <c r="M1538" t="s">
        <v>190</v>
      </c>
      <c r="N1538" t="s">
        <v>190</v>
      </c>
      <c r="O1538" s="2">
        <v>3443</v>
      </c>
      <c r="P1538" s="27">
        <v>4.0000000000000001E-3</v>
      </c>
      <c r="Q1538" s="14">
        <v>282.42</v>
      </c>
      <c r="R1538" s="2">
        <v>3488</v>
      </c>
      <c r="S1538" s="27">
        <v>4.0000000000000001E-3</v>
      </c>
      <c r="T1538" s="14">
        <v>316.97000000000003</v>
      </c>
      <c r="V1538" t="s">
        <v>190</v>
      </c>
      <c r="W1538" t="s">
        <v>190</v>
      </c>
      <c r="X1538" t="s">
        <v>190</v>
      </c>
      <c r="Y1538" s="2">
        <v>85493</v>
      </c>
      <c r="Z1538" s="27">
        <v>2E-3</v>
      </c>
      <c r="AA1538" s="14">
        <v>1134.55</v>
      </c>
      <c r="AB1538" s="2">
        <v>99013</v>
      </c>
      <c r="AC1538" s="27">
        <v>3.0000000000000001E-3</v>
      </c>
      <c r="AD1538" s="14">
        <v>1607.27</v>
      </c>
    </row>
    <row r="1539" spans="1:31" x14ac:dyDescent="0.3">
      <c r="A1539" t="s">
        <v>294</v>
      </c>
      <c r="B1539" t="s">
        <v>190</v>
      </c>
      <c r="C1539" t="s">
        <v>190</v>
      </c>
      <c r="D1539" t="s">
        <v>190</v>
      </c>
      <c r="E1539" s="2">
        <v>3789</v>
      </c>
      <c r="F1539" s="27">
        <v>0.33231012103139801</v>
      </c>
      <c r="G1539" s="14">
        <v>236.363636363636</v>
      </c>
      <c r="H1539" s="2">
        <v>4585</v>
      </c>
      <c r="I1539" s="27">
        <v>0.37665324899367453</v>
      </c>
      <c r="J1539" s="14">
        <v>233.939392</v>
      </c>
      <c r="L1539" t="s">
        <v>190</v>
      </c>
      <c r="M1539" t="s">
        <v>190</v>
      </c>
      <c r="N1539" t="s">
        <v>190</v>
      </c>
      <c r="O1539" s="2">
        <v>267192</v>
      </c>
      <c r="P1539" s="27">
        <v>0.28299999999999997</v>
      </c>
      <c r="Q1539" s="14">
        <v>548.48</v>
      </c>
      <c r="R1539" s="2">
        <v>269378</v>
      </c>
      <c r="S1539" s="27">
        <v>0.27500000000000002</v>
      </c>
      <c r="T1539" s="14">
        <v>532.73</v>
      </c>
      <c r="V1539" t="s">
        <v>190</v>
      </c>
      <c r="W1539" t="s">
        <v>190</v>
      </c>
      <c r="X1539" t="s">
        <v>190</v>
      </c>
      <c r="Y1539" s="2">
        <v>8870715</v>
      </c>
      <c r="Z1539" s="27">
        <v>0.23400000000000001</v>
      </c>
      <c r="AA1539" s="14">
        <v>2335.7600000000002</v>
      </c>
      <c r="AB1539" s="2">
        <v>8636101</v>
      </c>
      <c r="AC1539" s="27">
        <v>0.222</v>
      </c>
      <c r="AD1539" s="14">
        <v>3083.64</v>
      </c>
    </row>
    <row r="1540" spans="1:31" x14ac:dyDescent="0.3">
      <c r="A1540" t="s">
        <v>2074</v>
      </c>
      <c r="B1540" t="s">
        <v>190</v>
      </c>
      <c r="C1540" t="s">
        <v>190</v>
      </c>
      <c r="D1540" t="s">
        <v>190</v>
      </c>
      <c r="E1540" s="2">
        <v>6893</v>
      </c>
      <c r="F1540" s="27">
        <v>0.60454306262059287</v>
      </c>
      <c r="G1540" s="14">
        <v>218.18181818181799</v>
      </c>
      <c r="H1540" s="2">
        <v>6576</v>
      </c>
      <c r="I1540" s="27">
        <v>0.54021194446726362</v>
      </c>
      <c r="J1540" s="14">
        <v>236.96969999999999</v>
      </c>
      <c r="L1540" t="s">
        <v>190</v>
      </c>
      <c r="M1540" t="s">
        <v>190</v>
      </c>
      <c r="N1540" t="s">
        <v>190</v>
      </c>
      <c r="O1540" s="2">
        <v>566264</v>
      </c>
      <c r="P1540" s="27">
        <v>0.59899999999999998</v>
      </c>
      <c r="Q1540" s="14">
        <v>350.3</v>
      </c>
      <c r="R1540" s="2">
        <v>578914</v>
      </c>
      <c r="S1540" s="27">
        <v>0.59199999999999997</v>
      </c>
      <c r="T1540" s="14">
        <v>415.15</v>
      </c>
      <c r="V1540" t="s">
        <v>190</v>
      </c>
      <c r="W1540" t="s">
        <v>190</v>
      </c>
      <c r="X1540" t="s">
        <v>190</v>
      </c>
      <c r="Y1540" s="2">
        <v>24052189</v>
      </c>
      <c r="Z1540" s="27">
        <v>0.63400000000000001</v>
      </c>
      <c r="AA1540" s="14">
        <v>1618.18</v>
      </c>
      <c r="AB1540" s="2">
        <v>24347395</v>
      </c>
      <c r="AC1540" s="27">
        <v>0.627</v>
      </c>
      <c r="AD1540" s="14">
        <v>1932.12</v>
      </c>
    </row>
    <row r="1541" spans="1:31" x14ac:dyDescent="0.3">
      <c r="A1541" t="s">
        <v>2072</v>
      </c>
      <c r="B1541" t="s">
        <v>190</v>
      </c>
      <c r="C1541" t="s">
        <v>190</v>
      </c>
      <c r="D1541" t="s">
        <v>190</v>
      </c>
      <c r="E1541" s="2">
        <v>165</v>
      </c>
      <c r="F1541" s="27">
        <v>1.4471145413085423E-2</v>
      </c>
      <c r="G1541" s="14">
        <v>52.121212121212103</v>
      </c>
      <c r="H1541" s="2">
        <v>109</v>
      </c>
      <c r="I1541" s="27">
        <v>8.9542429967961884E-3</v>
      </c>
      <c r="J1541" s="14">
        <v>40</v>
      </c>
      <c r="L1541" t="s">
        <v>190</v>
      </c>
      <c r="M1541" t="s">
        <v>190</v>
      </c>
      <c r="N1541" t="s">
        <v>190</v>
      </c>
      <c r="O1541" s="2">
        <v>32943</v>
      </c>
      <c r="P1541" s="27">
        <v>3.5000000000000003E-2</v>
      </c>
      <c r="Q1541" s="14">
        <v>800</v>
      </c>
      <c r="R1541" s="2">
        <v>34051</v>
      </c>
      <c r="S1541" s="27">
        <v>3.5000000000000003E-2</v>
      </c>
      <c r="T1541" s="14">
        <v>788.48</v>
      </c>
      <c r="V1541" t="s">
        <v>190</v>
      </c>
      <c r="W1541" t="s">
        <v>190</v>
      </c>
      <c r="X1541" t="s">
        <v>190</v>
      </c>
      <c r="Y1541" s="2">
        <v>1058149</v>
      </c>
      <c r="Z1541" s="27">
        <v>2.8000000000000001E-2</v>
      </c>
      <c r="AA1541" s="14">
        <v>4684.8500000000004</v>
      </c>
      <c r="AB1541" s="2">
        <v>1077809</v>
      </c>
      <c r="AC1541" s="27">
        <v>2.8000000000000001E-2</v>
      </c>
      <c r="AD1541" s="14">
        <v>5478.18</v>
      </c>
    </row>
    <row r="1542" spans="1:31" x14ac:dyDescent="0.3">
      <c r="A1542" t="s">
        <v>2073</v>
      </c>
      <c r="B1542" t="s">
        <v>190</v>
      </c>
      <c r="C1542" t="s">
        <v>190</v>
      </c>
      <c r="D1542" t="s">
        <v>190</v>
      </c>
      <c r="E1542" s="2">
        <v>209</v>
      </c>
      <c r="F1542" s="27">
        <v>1.8330117523241537E-2</v>
      </c>
      <c r="G1542" s="14">
        <v>58.181818181818201</v>
      </c>
      <c r="H1542" s="2">
        <v>120</v>
      </c>
      <c r="I1542" s="27">
        <v>9.8578821983077297E-3</v>
      </c>
      <c r="J1542" s="14">
        <v>45.4545441</v>
      </c>
      <c r="L1542" t="s">
        <v>190</v>
      </c>
      <c r="M1542" t="s">
        <v>190</v>
      </c>
      <c r="N1542" t="s">
        <v>190</v>
      </c>
      <c r="O1542" s="2">
        <v>31079</v>
      </c>
      <c r="P1542" s="27">
        <v>3.3000000000000002E-2</v>
      </c>
      <c r="Q1542" s="14">
        <v>891.52</v>
      </c>
      <c r="R1542" s="2">
        <v>32387</v>
      </c>
      <c r="S1542" s="27">
        <v>3.3000000000000002E-2</v>
      </c>
      <c r="T1542" s="14">
        <v>948.48</v>
      </c>
      <c r="V1542" t="s">
        <v>190</v>
      </c>
      <c r="W1542" t="s">
        <v>190</v>
      </c>
      <c r="X1542" t="s">
        <v>190</v>
      </c>
      <c r="Y1542" s="2">
        <v>898939</v>
      </c>
      <c r="Z1542" s="27">
        <v>2.4E-2</v>
      </c>
      <c r="AA1542" s="14">
        <v>4049.09</v>
      </c>
      <c r="AB1542" s="2">
        <v>866771</v>
      </c>
      <c r="AC1542" s="27">
        <v>2.1999999999999999E-2</v>
      </c>
      <c r="AD1542" s="14">
        <v>5038.79</v>
      </c>
    </row>
    <row r="1543" spans="1:31" x14ac:dyDescent="0.3">
      <c r="A1543" t="s">
        <v>294</v>
      </c>
      <c r="B1543" t="s">
        <v>190</v>
      </c>
      <c r="C1543" t="s">
        <v>190</v>
      </c>
      <c r="D1543" t="s">
        <v>190</v>
      </c>
      <c r="E1543" s="2">
        <v>6519</v>
      </c>
      <c r="F1543" s="27">
        <v>0.57174179968426597</v>
      </c>
      <c r="G1543" s="14">
        <v>229.69696969696901</v>
      </c>
      <c r="H1543" s="2">
        <v>6347</v>
      </c>
      <c r="I1543" s="27">
        <v>0.52139981927215973</v>
      </c>
      <c r="J1543" s="14">
        <v>236.96969999999999</v>
      </c>
      <c r="L1543" t="s">
        <v>190</v>
      </c>
      <c r="M1543" t="s">
        <v>190</v>
      </c>
      <c r="N1543" t="s">
        <v>190</v>
      </c>
      <c r="O1543" s="2">
        <v>502242</v>
      </c>
      <c r="P1543" s="27">
        <v>0.53100000000000003</v>
      </c>
      <c r="Q1543" s="14">
        <v>1136.3599999999999</v>
      </c>
      <c r="R1543" s="2">
        <v>512476</v>
      </c>
      <c r="S1543" s="27">
        <v>0.52400000000000002</v>
      </c>
      <c r="T1543" s="14">
        <v>1344.85</v>
      </c>
      <c r="V1543" t="s">
        <v>190</v>
      </c>
      <c r="W1543" t="s">
        <v>190</v>
      </c>
      <c r="X1543" t="s">
        <v>190</v>
      </c>
      <c r="Y1543" s="2">
        <v>22095101</v>
      </c>
      <c r="Z1543" s="27">
        <v>0.58299999999999996</v>
      </c>
      <c r="AA1543" s="14">
        <v>5778.79</v>
      </c>
      <c r="AB1543" s="2">
        <v>22402815</v>
      </c>
      <c r="AC1543" s="27">
        <v>0.57699999999999996</v>
      </c>
      <c r="AD1543" s="14">
        <v>7610.3</v>
      </c>
    </row>
    <row r="1544" spans="1:31" x14ac:dyDescent="0.3">
      <c r="A1544" t="s">
        <v>2075</v>
      </c>
      <c r="B1544" t="s">
        <v>190</v>
      </c>
      <c r="C1544" t="s">
        <v>190</v>
      </c>
      <c r="D1544" t="s">
        <v>190</v>
      </c>
      <c r="E1544" s="2">
        <v>680</v>
      </c>
      <c r="F1544" s="27">
        <v>5.9638659884230838E-2</v>
      </c>
      <c r="G1544" s="14">
        <v>98.787878787878796</v>
      </c>
      <c r="H1544" s="2">
        <v>837</v>
      </c>
      <c r="I1544" s="27">
        <v>6.875872833319642E-2</v>
      </c>
      <c r="J1544" s="14">
        <v>143.636368</v>
      </c>
      <c r="L1544" t="s">
        <v>190</v>
      </c>
      <c r="M1544" t="s">
        <v>190</v>
      </c>
      <c r="N1544" t="s">
        <v>190</v>
      </c>
      <c r="O1544" s="2">
        <v>101614</v>
      </c>
      <c r="P1544" s="27">
        <v>0.107</v>
      </c>
      <c r="Q1544" s="14">
        <v>220.61</v>
      </c>
      <c r="R1544" s="2">
        <v>118595</v>
      </c>
      <c r="S1544" s="27">
        <v>0.121</v>
      </c>
      <c r="T1544" s="14">
        <v>198.18</v>
      </c>
      <c r="V1544" t="s">
        <v>190</v>
      </c>
      <c r="W1544" t="s">
        <v>190</v>
      </c>
      <c r="X1544" t="s">
        <v>190</v>
      </c>
      <c r="Y1544" s="2">
        <v>4701262</v>
      </c>
      <c r="Z1544" s="27">
        <v>0.124</v>
      </c>
      <c r="AA1544" s="14">
        <v>793.33</v>
      </c>
      <c r="AB1544" s="2">
        <v>5548424</v>
      </c>
      <c r="AC1544" s="27">
        <v>0.14299999999999999</v>
      </c>
      <c r="AD1544" s="14">
        <v>805.45</v>
      </c>
    </row>
    <row r="1545" spans="1:31" x14ac:dyDescent="0.3">
      <c r="A1545" t="s">
        <v>2072</v>
      </c>
      <c r="B1545" t="s">
        <v>190</v>
      </c>
      <c r="C1545" t="s">
        <v>190</v>
      </c>
      <c r="D1545" t="s">
        <v>190</v>
      </c>
      <c r="E1545" s="2">
        <v>115</v>
      </c>
      <c r="F1545" s="27">
        <v>1.0085949833362568E-2</v>
      </c>
      <c r="G1545" s="14">
        <v>44.848484848484802</v>
      </c>
      <c r="H1545" s="2">
        <v>115</v>
      </c>
      <c r="I1545" s="27">
        <v>9.4471371067115749E-3</v>
      </c>
      <c r="J1545" s="14">
        <v>55.151516000000001</v>
      </c>
      <c r="L1545" t="s">
        <v>190</v>
      </c>
      <c r="M1545" t="s">
        <v>190</v>
      </c>
      <c r="N1545" t="s">
        <v>190</v>
      </c>
      <c r="O1545" s="2">
        <v>17493</v>
      </c>
      <c r="P1545" s="27">
        <v>1.9E-2</v>
      </c>
      <c r="Q1545" s="14">
        <v>512.73</v>
      </c>
      <c r="R1545" s="2">
        <v>20009</v>
      </c>
      <c r="S1545" s="27">
        <v>0.02</v>
      </c>
      <c r="T1545" s="14">
        <v>560</v>
      </c>
      <c r="V1545" t="s">
        <v>190</v>
      </c>
      <c r="W1545" t="s">
        <v>190</v>
      </c>
      <c r="X1545" t="s">
        <v>190</v>
      </c>
      <c r="Y1545" s="2">
        <v>704874</v>
      </c>
      <c r="Z1545" s="27">
        <v>1.9E-2</v>
      </c>
      <c r="AA1545" s="14">
        <v>3190.3</v>
      </c>
      <c r="AB1545" s="2">
        <v>803463</v>
      </c>
      <c r="AC1545" s="27">
        <v>2.1000000000000001E-2</v>
      </c>
      <c r="AD1545" s="14">
        <v>3733.94</v>
      </c>
    </row>
    <row r="1546" spans="1:31" x14ac:dyDescent="0.3">
      <c r="A1546" t="s">
        <v>2073</v>
      </c>
      <c r="B1546" t="s">
        <v>190</v>
      </c>
      <c r="C1546" t="s">
        <v>190</v>
      </c>
      <c r="D1546" t="s">
        <v>190</v>
      </c>
      <c r="E1546" s="2">
        <v>250</v>
      </c>
      <c r="F1546" s="27">
        <v>2.1925977898614279E-2</v>
      </c>
      <c r="G1546" s="14">
        <v>64.242424242424207</v>
      </c>
      <c r="H1546" s="2">
        <v>131</v>
      </c>
      <c r="I1546" s="27">
        <v>1.0761521399819273E-2</v>
      </c>
      <c r="J1546" s="14">
        <v>44.242424</v>
      </c>
      <c r="L1546" t="s">
        <v>190</v>
      </c>
      <c r="M1546" t="s">
        <v>190</v>
      </c>
      <c r="N1546" t="s">
        <v>190</v>
      </c>
      <c r="O1546" s="2">
        <v>25216</v>
      </c>
      <c r="P1546" s="27">
        <v>2.7E-2</v>
      </c>
      <c r="Q1546" s="14">
        <v>563.03</v>
      </c>
      <c r="R1546" s="2">
        <v>29308</v>
      </c>
      <c r="S1546" s="27">
        <v>0.03</v>
      </c>
      <c r="T1546" s="14">
        <v>650.29999999999995</v>
      </c>
      <c r="V1546" t="s">
        <v>190</v>
      </c>
      <c r="W1546" t="s">
        <v>190</v>
      </c>
      <c r="X1546" t="s">
        <v>190</v>
      </c>
      <c r="Y1546" s="2">
        <v>997282</v>
      </c>
      <c r="Z1546" s="27">
        <v>2.5999999999999999E-2</v>
      </c>
      <c r="AA1546" s="14">
        <v>3837.58</v>
      </c>
      <c r="AB1546" s="2">
        <v>1092102</v>
      </c>
      <c r="AC1546" s="27">
        <v>2.8000000000000001E-2</v>
      </c>
      <c r="AD1546" s="14">
        <v>4784.24</v>
      </c>
    </row>
    <row r="1547" spans="1:31" x14ac:dyDescent="0.3">
      <c r="A1547" t="s">
        <v>294</v>
      </c>
      <c r="B1547" t="s">
        <v>190</v>
      </c>
      <c r="C1547" t="s">
        <v>190</v>
      </c>
      <c r="D1547" t="s">
        <v>190</v>
      </c>
      <c r="E1547" s="2">
        <v>315</v>
      </c>
      <c r="F1547" s="27">
        <v>2.7626732152253992E-2</v>
      </c>
      <c r="G1547" s="14">
        <v>73.3333333333333</v>
      </c>
      <c r="H1547" s="2">
        <v>591</v>
      </c>
      <c r="I1547" s="27">
        <v>4.8550069826665571E-2</v>
      </c>
      <c r="J1547" s="14">
        <v>132.72728000000001</v>
      </c>
      <c r="L1547" t="s">
        <v>190</v>
      </c>
      <c r="M1547" t="s">
        <v>190</v>
      </c>
      <c r="N1547" t="s">
        <v>190</v>
      </c>
      <c r="O1547" s="2">
        <v>58905</v>
      </c>
      <c r="P1547" s="27">
        <v>6.2E-2</v>
      </c>
      <c r="Q1547" s="14">
        <v>626.05999999999995</v>
      </c>
      <c r="R1547" s="2">
        <v>69278</v>
      </c>
      <c r="S1547" s="27">
        <v>7.0999999999999994E-2</v>
      </c>
      <c r="T1547" s="14">
        <v>720.61</v>
      </c>
      <c r="V1547" t="s">
        <v>190</v>
      </c>
      <c r="W1547" t="s">
        <v>190</v>
      </c>
      <c r="X1547" t="s">
        <v>190</v>
      </c>
      <c r="Y1547" s="2">
        <v>2999106</v>
      </c>
      <c r="Z1547" s="27">
        <v>7.9000000000000001E-2</v>
      </c>
      <c r="AA1547" s="14">
        <v>4503.6400000000003</v>
      </c>
      <c r="AB1547" s="2">
        <v>3652859</v>
      </c>
      <c r="AC1547" s="27">
        <v>9.4E-2</v>
      </c>
      <c r="AD1547" s="14">
        <v>5676.36</v>
      </c>
    </row>
    <row r="1548" spans="1:31" x14ac:dyDescent="0.3">
      <c r="A1548" s="202"/>
      <c r="B1548" s="202"/>
      <c r="C1548" s="202"/>
      <c r="D1548" s="202"/>
      <c r="E1548" s="202"/>
      <c r="F1548" s="202"/>
      <c r="G1548" s="202"/>
      <c r="H1548" s="202"/>
      <c r="I1548" s="202"/>
      <c r="J1548" s="202"/>
      <c r="K1548" s="202"/>
      <c r="L1548" s="202"/>
      <c r="M1548" s="202"/>
      <c r="N1548" s="202"/>
      <c r="O1548" s="202"/>
      <c r="P1548" s="202"/>
      <c r="Q1548" s="202"/>
      <c r="R1548" s="202"/>
      <c r="S1548" s="202"/>
      <c r="T1548" s="202"/>
      <c r="U1548" s="202"/>
      <c r="V1548" s="202"/>
      <c r="W1548" s="202"/>
      <c r="X1548" s="202"/>
      <c r="Y1548" s="202"/>
      <c r="Z1548" s="202"/>
      <c r="AA1548" s="202"/>
      <c r="AB1548" s="202"/>
      <c r="AC1548" s="202"/>
      <c r="AD1548" s="202"/>
      <c r="AE1548" s="202"/>
    </row>
    <row r="1549" spans="1:31" x14ac:dyDescent="0.3">
      <c r="A1549" s="201" t="s">
        <v>2076</v>
      </c>
      <c r="B1549" s="201"/>
      <c r="C1549" s="201"/>
      <c r="D1549" s="201"/>
      <c r="E1549" s="201"/>
      <c r="F1549" s="201"/>
      <c r="G1549" s="201"/>
      <c r="H1549" s="201"/>
      <c r="I1549" s="201"/>
      <c r="J1549" s="201"/>
      <c r="K1549" s="201"/>
      <c r="L1549" s="201"/>
      <c r="M1549" s="201"/>
      <c r="N1549" s="201"/>
      <c r="O1549" s="201"/>
      <c r="P1549" s="201"/>
      <c r="Q1549" s="201"/>
      <c r="R1549" s="201"/>
      <c r="S1549" s="201"/>
      <c r="T1549" s="201"/>
      <c r="U1549" s="201"/>
      <c r="V1549" s="201"/>
      <c r="W1549" s="201"/>
      <c r="X1549" s="201"/>
      <c r="Y1549" s="201"/>
      <c r="Z1549" s="201"/>
      <c r="AA1549" s="201"/>
      <c r="AB1549" s="201"/>
      <c r="AC1549" s="201"/>
      <c r="AD1549" s="201"/>
      <c r="AE1549" s="201"/>
    </row>
    <row r="1550" spans="1:31" x14ac:dyDescent="0.3">
      <c r="B1550" t="s">
        <v>190</v>
      </c>
      <c r="C1550" t="s">
        <v>190</v>
      </c>
      <c r="D1550" t="s">
        <v>190</v>
      </c>
      <c r="E1550" s="199" t="s">
        <v>1724</v>
      </c>
      <c r="F1550" s="199"/>
      <c r="G1550" s="199" t="s">
        <v>1725</v>
      </c>
      <c r="H1550" s="199" t="s">
        <v>1724</v>
      </c>
      <c r="I1550" s="199"/>
      <c r="J1550" s="199" t="s">
        <v>1725</v>
      </c>
      <c r="K1550" t="s">
        <v>190</v>
      </c>
      <c r="L1550" t="s">
        <v>190</v>
      </c>
      <c r="M1550" t="s">
        <v>190</v>
      </c>
      <c r="N1550" t="s">
        <v>190</v>
      </c>
      <c r="O1550" s="199" t="s">
        <v>1724</v>
      </c>
      <c r="P1550" s="199"/>
      <c r="Q1550" s="199" t="s">
        <v>1725</v>
      </c>
      <c r="R1550" s="199" t="s">
        <v>1724</v>
      </c>
      <c r="S1550" s="199"/>
      <c r="T1550" s="199" t="s">
        <v>1725</v>
      </c>
      <c r="U1550" t="s">
        <v>190</v>
      </c>
      <c r="V1550" t="s">
        <v>190</v>
      </c>
      <c r="W1550" t="s">
        <v>190</v>
      </c>
      <c r="X1550" t="s">
        <v>190</v>
      </c>
      <c r="Y1550" s="199" t="s">
        <v>1724</v>
      </c>
      <c r="Z1550" s="199"/>
      <c r="AA1550" s="199" t="s">
        <v>1725</v>
      </c>
      <c r="AB1550" s="199" t="s">
        <v>1724</v>
      </c>
      <c r="AC1550" s="199"/>
      <c r="AD1550" s="199" t="s">
        <v>1725</v>
      </c>
      <c r="AE1550" t="s">
        <v>190</v>
      </c>
    </row>
    <row r="1551" spans="1:31" x14ac:dyDescent="0.3">
      <c r="A1551" t="s">
        <v>192</v>
      </c>
      <c r="B1551" t="s">
        <v>190</v>
      </c>
      <c r="C1551" t="s">
        <v>190</v>
      </c>
      <c r="D1551" t="s">
        <v>190</v>
      </c>
      <c r="E1551" s="2">
        <v>2913</v>
      </c>
      <c r="F1551" s="27" t="s">
        <v>190</v>
      </c>
      <c r="G1551" s="14">
        <v>92.121212121212096</v>
      </c>
      <c r="H1551" s="2">
        <v>2838</v>
      </c>
      <c r="I1551" s="27" t="s">
        <v>190</v>
      </c>
      <c r="J1551" s="14">
        <v>109.090912</v>
      </c>
      <c r="L1551" t="s">
        <v>190</v>
      </c>
      <c r="M1551" t="s">
        <v>190</v>
      </c>
      <c r="N1551" t="s">
        <v>190</v>
      </c>
      <c r="O1551" s="2">
        <v>296305</v>
      </c>
      <c r="P1551" s="27" t="s">
        <v>190</v>
      </c>
      <c r="Q1551" s="14">
        <v>755.15</v>
      </c>
      <c r="R1551" s="2">
        <v>310097</v>
      </c>
      <c r="S1551" s="27" t="s">
        <v>190</v>
      </c>
      <c r="T1551" s="14">
        <v>749.7</v>
      </c>
      <c r="V1551" t="s">
        <v>190</v>
      </c>
      <c r="W1551" t="s">
        <v>190</v>
      </c>
      <c r="X1551" t="s">
        <v>190</v>
      </c>
      <c r="Y1551" s="2">
        <v>12717801</v>
      </c>
      <c r="Z1551" s="27" t="s">
        <v>190</v>
      </c>
      <c r="AA1551" s="14">
        <v>11122.42</v>
      </c>
      <c r="AB1551" s="2">
        <v>13103114</v>
      </c>
      <c r="AC1551" s="27" t="s">
        <v>190</v>
      </c>
      <c r="AD1551" s="14">
        <v>11237.58</v>
      </c>
    </row>
    <row r="1552" spans="1:31" x14ac:dyDescent="0.3">
      <c r="A1552" t="s">
        <v>1606</v>
      </c>
      <c r="B1552" t="s">
        <v>190</v>
      </c>
      <c r="C1552" t="s">
        <v>190</v>
      </c>
      <c r="D1552" t="s">
        <v>190</v>
      </c>
      <c r="E1552" s="2">
        <v>1083</v>
      </c>
      <c r="F1552" s="27">
        <v>0.37178166838311022</v>
      </c>
      <c r="G1552" s="14">
        <v>102.424242424242</v>
      </c>
      <c r="H1552" s="2">
        <v>1347</v>
      </c>
      <c r="I1552" s="27">
        <v>0.47463002114164904</v>
      </c>
      <c r="J1552" s="14">
        <v>115.757576</v>
      </c>
      <c r="L1552" t="s">
        <v>190</v>
      </c>
      <c r="M1552" t="s">
        <v>190</v>
      </c>
      <c r="N1552" t="s">
        <v>190</v>
      </c>
      <c r="O1552" s="2">
        <v>156474</v>
      </c>
      <c r="P1552" s="27">
        <v>0.52800000000000002</v>
      </c>
      <c r="Q1552" s="14">
        <v>1039.3900000000001</v>
      </c>
      <c r="R1552" s="2">
        <v>166420</v>
      </c>
      <c r="S1552" s="27">
        <v>0.53700000000000003</v>
      </c>
      <c r="T1552" s="14">
        <v>1273.94</v>
      </c>
      <c r="V1552" t="s">
        <v>190</v>
      </c>
      <c r="W1552" t="s">
        <v>190</v>
      </c>
      <c r="X1552" t="s">
        <v>190</v>
      </c>
      <c r="Y1552" s="2">
        <v>6909176</v>
      </c>
      <c r="Z1552" s="27">
        <v>0.54300000000000004</v>
      </c>
      <c r="AA1552" s="14">
        <v>22243.03</v>
      </c>
      <c r="AB1552" s="2">
        <v>7241318</v>
      </c>
      <c r="AC1552" s="27">
        <v>0.55300000000000005</v>
      </c>
      <c r="AD1552" s="14">
        <v>21643.03</v>
      </c>
    </row>
    <row r="1553" spans="1:30" x14ac:dyDescent="0.3">
      <c r="A1553" t="s">
        <v>2077</v>
      </c>
      <c r="B1553" t="s">
        <v>190</v>
      </c>
      <c r="C1553" t="s">
        <v>190</v>
      </c>
      <c r="D1553" t="s">
        <v>190</v>
      </c>
      <c r="E1553" s="2">
        <v>0</v>
      </c>
      <c r="F1553" s="27">
        <v>0</v>
      </c>
      <c r="G1553" s="14">
        <v>11.5151515151515</v>
      </c>
      <c r="H1553" s="2">
        <v>209</v>
      </c>
      <c r="I1553" s="27">
        <v>7.3643410852713184E-2</v>
      </c>
      <c r="J1553" s="14">
        <v>61.818179999999998</v>
      </c>
      <c r="L1553" t="s">
        <v>190</v>
      </c>
      <c r="M1553" t="s">
        <v>190</v>
      </c>
      <c r="N1553" t="s">
        <v>190</v>
      </c>
      <c r="O1553" s="2">
        <v>384</v>
      </c>
      <c r="P1553" s="27">
        <v>1E-3</v>
      </c>
      <c r="Q1553" s="14">
        <v>84.24</v>
      </c>
      <c r="R1553" s="2">
        <v>6662</v>
      </c>
      <c r="S1553" s="27">
        <v>2.1000000000000001E-2</v>
      </c>
      <c r="T1553" s="14">
        <v>298.18</v>
      </c>
      <c r="V1553" t="s">
        <v>190</v>
      </c>
      <c r="W1553" t="s">
        <v>190</v>
      </c>
      <c r="X1553" t="s">
        <v>190</v>
      </c>
      <c r="Y1553" s="2">
        <v>6195</v>
      </c>
      <c r="Z1553" s="27">
        <v>0</v>
      </c>
      <c r="AA1553" s="14">
        <v>289.7</v>
      </c>
      <c r="AB1553" s="2">
        <v>160558</v>
      </c>
      <c r="AC1553" s="27">
        <v>1.2E-2</v>
      </c>
      <c r="AD1553" s="14">
        <v>2243.0300000000002</v>
      </c>
    </row>
    <row r="1554" spans="1:30" x14ac:dyDescent="0.3">
      <c r="A1554" t="s">
        <v>2078</v>
      </c>
      <c r="B1554" t="s">
        <v>190</v>
      </c>
      <c r="C1554" t="s">
        <v>190</v>
      </c>
      <c r="D1554" t="s">
        <v>190</v>
      </c>
      <c r="E1554" s="2">
        <v>0</v>
      </c>
      <c r="F1554" s="27">
        <v>0</v>
      </c>
      <c r="G1554" s="14">
        <v>11.5151515151515</v>
      </c>
      <c r="H1554" s="2">
        <v>60</v>
      </c>
      <c r="I1554" s="27">
        <v>2.1141649048625793E-2</v>
      </c>
      <c r="J1554" s="14">
        <v>44.242424</v>
      </c>
      <c r="L1554" t="s">
        <v>190</v>
      </c>
      <c r="M1554" t="s">
        <v>190</v>
      </c>
      <c r="N1554" t="s">
        <v>190</v>
      </c>
      <c r="O1554" s="2">
        <v>3492</v>
      </c>
      <c r="P1554" s="27">
        <v>1.2E-2</v>
      </c>
      <c r="Q1554" s="14">
        <v>195.76</v>
      </c>
      <c r="R1554" s="2">
        <v>5077</v>
      </c>
      <c r="S1554" s="27">
        <v>1.6E-2</v>
      </c>
      <c r="T1554" s="14">
        <v>329.7</v>
      </c>
      <c r="V1554" t="s">
        <v>190</v>
      </c>
      <c r="W1554" t="s">
        <v>190</v>
      </c>
      <c r="X1554" t="s">
        <v>190</v>
      </c>
      <c r="Y1554" s="2">
        <v>64052</v>
      </c>
      <c r="Z1554" s="27">
        <v>5.0000000000000001E-3</v>
      </c>
      <c r="AA1554" s="14">
        <v>1038.79</v>
      </c>
      <c r="AB1554" s="2">
        <v>112342</v>
      </c>
      <c r="AC1554" s="27">
        <v>8.9999999999999993E-3</v>
      </c>
      <c r="AD1554" s="14">
        <v>1866.67</v>
      </c>
    </row>
    <row r="1555" spans="1:30" x14ac:dyDescent="0.3">
      <c r="A1555" t="s">
        <v>2079</v>
      </c>
      <c r="B1555" t="s">
        <v>190</v>
      </c>
      <c r="C1555" t="s">
        <v>190</v>
      </c>
      <c r="D1555" t="s">
        <v>190</v>
      </c>
      <c r="E1555" s="2">
        <v>325</v>
      </c>
      <c r="F1555" s="27">
        <v>0.11156882938551321</v>
      </c>
      <c r="G1555" s="14">
        <v>56.363636363636303</v>
      </c>
      <c r="H1555" s="2">
        <v>221</v>
      </c>
      <c r="I1555" s="27">
        <v>7.7871740662438335E-2</v>
      </c>
      <c r="J1555" s="14">
        <v>54.5454559</v>
      </c>
      <c r="L1555" t="s">
        <v>190</v>
      </c>
      <c r="M1555" t="s">
        <v>190</v>
      </c>
      <c r="N1555" t="s">
        <v>190</v>
      </c>
      <c r="O1555" s="2">
        <v>30345</v>
      </c>
      <c r="P1555" s="27">
        <v>0.10199999999999999</v>
      </c>
      <c r="Q1555" s="14">
        <v>625</v>
      </c>
      <c r="R1555" s="2">
        <v>30146</v>
      </c>
      <c r="S1555" s="27">
        <v>9.7000000000000003E-2</v>
      </c>
      <c r="T1555" s="14">
        <v>781.21</v>
      </c>
      <c r="V1555" t="s">
        <v>190</v>
      </c>
      <c r="W1555" t="s">
        <v>190</v>
      </c>
      <c r="X1555" t="s">
        <v>190</v>
      </c>
      <c r="Y1555" s="2">
        <v>912969</v>
      </c>
      <c r="Z1555" s="27">
        <v>7.1999999999999995E-2</v>
      </c>
      <c r="AA1555" s="14">
        <v>4772</v>
      </c>
      <c r="AB1555" s="2">
        <v>924495</v>
      </c>
      <c r="AC1555" s="27">
        <v>7.0999999999999994E-2</v>
      </c>
      <c r="AD1555" s="14">
        <v>4349.7</v>
      </c>
    </row>
    <row r="1556" spans="1:30" x14ac:dyDescent="0.3">
      <c r="A1556" t="s">
        <v>2080</v>
      </c>
      <c r="B1556" t="s">
        <v>190</v>
      </c>
      <c r="C1556" t="s">
        <v>190</v>
      </c>
      <c r="D1556" t="s">
        <v>190</v>
      </c>
      <c r="E1556" s="2">
        <v>105</v>
      </c>
      <c r="F1556" s="27">
        <v>3.604531410916581E-2</v>
      </c>
      <c r="G1556" s="14">
        <v>39.393939393939398</v>
      </c>
      <c r="H1556" s="2">
        <v>174</v>
      </c>
      <c r="I1556" s="27">
        <v>6.13107822410148E-2</v>
      </c>
      <c r="J1556" s="14">
        <v>57.5757561</v>
      </c>
      <c r="L1556" t="s">
        <v>190</v>
      </c>
      <c r="M1556" t="s">
        <v>190</v>
      </c>
      <c r="N1556" t="s">
        <v>190</v>
      </c>
      <c r="O1556" s="2">
        <v>26345</v>
      </c>
      <c r="P1556" s="27">
        <v>8.8999999999999996E-2</v>
      </c>
      <c r="Q1556" s="14">
        <v>544.24</v>
      </c>
      <c r="R1556" s="2">
        <v>26509</v>
      </c>
      <c r="S1556" s="27">
        <v>8.5000000000000006E-2</v>
      </c>
      <c r="T1556" s="14">
        <v>565.45000000000005</v>
      </c>
      <c r="V1556" t="s">
        <v>190</v>
      </c>
      <c r="W1556" t="s">
        <v>190</v>
      </c>
      <c r="X1556" t="s">
        <v>190</v>
      </c>
      <c r="Y1556" s="2">
        <v>794986</v>
      </c>
      <c r="Z1556" s="27">
        <v>6.3E-2</v>
      </c>
      <c r="AA1556" s="14">
        <v>3865.45</v>
      </c>
      <c r="AB1556" s="2">
        <v>811147</v>
      </c>
      <c r="AC1556" s="27">
        <v>6.2E-2</v>
      </c>
      <c r="AD1556" s="14">
        <v>4904.8500000000004</v>
      </c>
    </row>
    <row r="1557" spans="1:30" x14ac:dyDescent="0.3">
      <c r="A1557" t="s">
        <v>2081</v>
      </c>
      <c r="B1557" t="s">
        <v>190</v>
      </c>
      <c r="C1557" t="s">
        <v>190</v>
      </c>
      <c r="D1557" t="s">
        <v>190</v>
      </c>
      <c r="E1557" s="2">
        <v>132</v>
      </c>
      <c r="F1557" s="27">
        <v>4.5314109165808442E-2</v>
      </c>
      <c r="G1557" s="14">
        <v>35.757575757575701</v>
      </c>
      <c r="H1557" s="2">
        <v>173</v>
      </c>
      <c r="I1557" s="27">
        <v>6.0958421423537704E-2</v>
      </c>
      <c r="J1557" s="14">
        <v>56.363636</v>
      </c>
      <c r="L1557" t="s">
        <v>190</v>
      </c>
      <c r="M1557" t="s">
        <v>190</v>
      </c>
      <c r="N1557" t="s">
        <v>190</v>
      </c>
      <c r="O1557" s="2">
        <v>20021</v>
      </c>
      <c r="P1557" s="27">
        <v>6.8000000000000005E-2</v>
      </c>
      <c r="Q1557" s="14">
        <v>504.24</v>
      </c>
      <c r="R1557" s="2">
        <v>19783</v>
      </c>
      <c r="S1557" s="27">
        <v>6.4000000000000001E-2</v>
      </c>
      <c r="T1557" s="14">
        <v>587.88</v>
      </c>
      <c r="V1557" t="s">
        <v>190</v>
      </c>
      <c r="W1557" t="s">
        <v>190</v>
      </c>
      <c r="X1557" t="s">
        <v>190</v>
      </c>
      <c r="Y1557" s="2">
        <v>1047687</v>
      </c>
      <c r="Z1557" s="27">
        <v>8.2000000000000003E-2</v>
      </c>
      <c r="AA1557" s="14">
        <v>4629.09</v>
      </c>
      <c r="AB1557" s="2">
        <v>1068601</v>
      </c>
      <c r="AC1557" s="27">
        <v>8.2000000000000003E-2</v>
      </c>
      <c r="AD1557" s="14">
        <v>5019.3900000000003</v>
      </c>
    </row>
    <row r="1558" spans="1:30" x14ac:dyDescent="0.3">
      <c r="A1558" t="s">
        <v>2082</v>
      </c>
      <c r="B1558" t="s">
        <v>190</v>
      </c>
      <c r="C1558" t="s">
        <v>190</v>
      </c>
      <c r="D1558" t="s">
        <v>190</v>
      </c>
      <c r="E1558" s="2">
        <v>268</v>
      </c>
      <c r="F1558" s="27">
        <v>9.2001373154823207E-2</v>
      </c>
      <c r="G1558" s="14">
        <v>67.272727272727195</v>
      </c>
      <c r="H1558" s="2">
        <v>188</v>
      </c>
      <c r="I1558" s="27">
        <v>6.6243833685694156E-2</v>
      </c>
      <c r="J1558" s="14">
        <v>60.606059999999999</v>
      </c>
      <c r="L1558" t="s">
        <v>190</v>
      </c>
      <c r="M1558" t="s">
        <v>190</v>
      </c>
      <c r="N1558" t="s">
        <v>190</v>
      </c>
      <c r="O1558" s="2">
        <v>27141</v>
      </c>
      <c r="P1558" s="27">
        <v>9.1999999999999998E-2</v>
      </c>
      <c r="Q1558" s="14">
        <v>513.33000000000004</v>
      </c>
      <c r="R1558" s="2">
        <v>26274</v>
      </c>
      <c r="S1558" s="27">
        <v>8.5000000000000006E-2</v>
      </c>
      <c r="T1558" s="14">
        <v>666.67</v>
      </c>
      <c r="V1558" t="s">
        <v>190</v>
      </c>
      <c r="W1558" t="s">
        <v>190</v>
      </c>
      <c r="X1558" t="s">
        <v>190</v>
      </c>
      <c r="Y1558" s="2">
        <v>1148984</v>
      </c>
      <c r="Z1558" s="27">
        <v>0.09</v>
      </c>
      <c r="AA1558" s="14">
        <v>4474.55</v>
      </c>
      <c r="AB1558" s="2">
        <v>1175870</v>
      </c>
      <c r="AC1558" s="27">
        <v>0.09</v>
      </c>
      <c r="AD1558" s="14">
        <v>5691.52</v>
      </c>
    </row>
    <row r="1559" spans="1:30" x14ac:dyDescent="0.3">
      <c r="A1559" t="s">
        <v>2083</v>
      </c>
      <c r="B1559" t="s">
        <v>190</v>
      </c>
      <c r="C1559" t="s">
        <v>190</v>
      </c>
      <c r="D1559" t="s">
        <v>190</v>
      </c>
      <c r="E1559" s="2">
        <v>93</v>
      </c>
      <c r="F1559" s="27">
        <v>3.1925849639546859E-2</v>
      </c>
      <c r="G1559" s="14">
        <v>28.484848484848399</v>
      </c>
      <c r="H1559" s="2">
        <v>129</v>
      </c>
      <c r="I1559" s="27">
        <v>4.5454545454545456E-2</v>
      </c>
      <c r="J1559" s="14">
        <v>38.787880000000001</v>
      </c>
      <c r="L1559" t="s">
        <v>190</v>
      </c>
      <c r="M1559" t="s">
        <v>190</v>
      </c>
      <c r="N1559" t="s">
        <v>190</v>
      </c>
      <c r="O1559" s="2">
        <v>14968</v>
      </c>
      <c r="P1559" s="27">
        <v>5.0999999999999997E-2</v>
      </c>
      <c r="Q1559" s="14">
        <v>461.82</v>
      </c>
      <c r="R1559" s="2">
        <v>15156</v>
      </c>
      <c r="S1559" s="27">
        <v>4.9000000000000002E-2</v>
      </c>
      <c r="T1559" s="14">
        <v>513.33000000000004</v>
      </c>
      <c r="V1559" t="s">
        <v>190</v>
      </c>
      <c r="W1559" t="s">
        <v>190</v>
      </c>
      <c r="X1559" t="s">
        <v>190</v>
      </c>
      <c r="Y1559" s="2">
        <v>894998</v>
      </c>
      <c r="Z1559" s="27">
        <v>7.0000000000000007E-2</v>
      </c>
      <c r="AA1559" s="14">
        <v>3605.45</v>
      </c>
      <c r="AB1559" s="2">
        <v>906490</v>
      </c>
      <c r="AC1559" s="27">
        <v>6.9000000000000006E-2</v>
      </c>
      <c r="AD1559" s="14">
        <v>4441.21</v>
      </c>
    </row>
    <row r="1560" spans="1:30" x14ac:dyDescent="0.3">
      <c r="A1560" t="s">
        <v>2084</v>
      </c>
      <c r="B1560" t="s">
        <v>190</v>
      </c>
      <c r="C1560" t="s">
        <v>190</v>
      </c>
      <c r="D1560" t="s">
        <v>190</v>
      </c>
      <c r="E1560" s="2">
        <v>80</v>
      </c>
      <c r="F1560" s="27">
        <v>2.746309646412633E-2</v>
      </c>
      <c r="G1560" s="14">
        <v>30.303030303030301</v>
      </c>
      <c r="H1560" s="2">
        <v>164</v>
      </c>
      <c r="I1560" s="27">
        <v>5.7787174066243834E-2</v>
      </c>
      <c r="J1560" s="14">
        <v>44.242424</v>
      </c>
      <c r="L1560" t="s">
        <v>190</v>
      </c>
      <c r="M1560" t="s">
        <v>190</v>
      </c>
      <c r="N1560" t="s">
        <v>190</v>
      </c>
      <c r="O1560" s="2">
        <v>18531</v>
      </c>
      <c r="P1560" s="27">
        <v>6.3E-2</v>
      </c>
      <c r="Q1560" s="14">
        <v>516.97</v>
      </c>
      <c r="R1560" s="2">
        <v>19920</v>
      </c>
      <c r="S1560" s="27">
        <v>6.4000000000000001E-2</v>
      </c>
      <c r="T1560" s="14">
        <v>566.05999999999995</v>
      </c>
      <c r="V1560" t="s">
        <v>190</v>
      </c>
      <c r="W1560" t="s">
        <v>190</v>
      </c>
      <c r="X1560" t="s">
        <v>190</v>
      </c>
      <c r="Y1560" s="2">
        <v>1055645</v>
      </c>
      <c r="Z1560" s="27">
        <v>8.3000000000000004E-2</v>
      </c>
      <c r="AA1560" s="14">
        <v>4907.88</v>
      </c>
      <c r="AB1560" s="2">
        <v>1077380</v>
      </c>
      <c r="AC1560" s="27">
        <v>8.2000000000000003E-2</v>
      </c>
      <c r="AD1560" s="14">
        <v>4554.55</v>
      </c>
    </row>
    <row r="1561" spans="1:30" x14ac:dyDescent="0.3">
      <c r="A1561" t="s">
        <v>2085</v>
      </c>
      <c r="B1561" t="s">
        <v>190</v>
      </c>
      <c r="C1561" t="s">
        <v>190</v>
      </c>
      <c r="D1561" t="s">
        <v>190</v>
      </c>
      <c r="E1561" s="2">
        <v>46</v>
      </c>
      <c r="F1561" s="27">
        <v>1.5791280466872639E-2</v>
      </c>
      <c r="G1561" s="14">
        <v>28.484848484848399</v>
      </c>
      <c r="H1561" s="2">
        <v>19</v>
      </c>
      <c r="I1561" s="27">
        <v>6.6948555320648345E-3</v>
      </c>
      <c r="J1561" s="14">
        <v>12.727273</v>
      </c>
      <c r="L1561" t="s">
        <v>190</v>
      </c>
      <c r="M1561" t="s">
        <v>190</v>
      </c>
      <c r="N1561" t="s">
        <v>190</v>
      </c>
      <c r="O1561" s="2">
        <v>7350</v>
      </c>
      <c r="P1561" s="27">
        <v>2.5000000000000001E-2</v>
      </c>
      <c r="Q1561" s="14">
        <v>316.97000000000003</v>
      </c>
      <c r="R1561" s="2">
        <v>8594</v>
      </c>
      <c r="S1561" s="27">
        <v>2.8000000000000001E-2</v>
      </c>
      <c r="T1561" s="14">
        <v>349.7</v>
      </c>
      <c r="V1561" t="s">
        <v>190</v>
      </c>
      <c r="W1561" t="s">
        <v>190</v>
      </c>
      <c r="X1561" t="s">
        <v>190</v>
      </c>
      <c r="Y1561" s="2">
        <v>427434</v>
      </c>
      <c r="Z1561" s="27">
        <v>3.4000000000000002E-2</v>
      </c>
      <c r="AA1561" s="14">
        <v>2843.64</v>
      </c>
      <c r="AB1561" s="2">
        <v>430809</v>
      </c>
      <c r="AC1561" s="27">
        <v>3.3000000000000002E-2</v>
      </c>
      <c r="AD1561" s="14">
        <v>3297.58</v>
      </c>
    </row>
    <row r="1562" spans="1:30" x14ac:dyDescent="0.3">
      <c r="A1562" t="s">
        <v>2086</v>
      </c>
      <c r="B1562" t="s">
        <v>190</v>
      </c>
      <c r="C1562" t="s">
        <v>190</v>
      </c>
      <c r="D1562" t="s">
        <v>190</v>
      </c>
      <c r="E1562" s="2">
        <v>34</v>
      </c>
      <c r="F1562" s="27">
        <v>1.167181599725369E-2</v>
      </c>
      <c r="G1562" s="14">
        <v>30.303030303030301</v>
      </c>
      <c r="H1562" s="2">
        <v>10</v>
      </c>
      <c r="I1562" s="27">
        <v>3.5236081747709656E-3</v>
      </c>
      <c r="J1562" s="14">
        <v>9.0909089999999999</v>
      </c>
      <c r="L1562" t="s">
        <v>190</v>
      </c>
      <c r="M1562" t="s">
        <v>190</v>
      </c>
      <c r="N1562" t="s">
        <v>190</v>
      </c>
      <c r="O1562" s="2">
        <v>7897</v>
      </c>
      <c r="P1562" s="27">
        <v>2.7E-2</v>
      </c>
      <c r="Q1562" s="14">
        <v>316.97000000000003</v>
      </c>
      <c r="R1562" s="2">
        <v>8299</v>
      </c>
      <c r="S1562" s="27">
        <v>2.7E-2</v>
      </c>
      <c r="T1562" s="14">
        <v>404.85</v>
      </c>
      <c r="V1562" t="s">
        <v>190</v>
      </c>
      <c r="W1562" t="s">
        <v>190</v>
      </c>
      <c r="X1562" t="s">
        <v>190</v>
      </c>
      <c r="Y1562" s="2">
        <v>556226</v>
      </c>
      <c r="Z1562" s="27">
        <v>4.3999999999999997E-2</v>
      </c>
      <c r="AA1562" s="14">
        <v>3364.85</v>
      </c>
      <c r="AB1562" s="2">
        <v>573626</v>
      </c>
      <c r="AC1562" s="27">
        <v>4.3999999999999997E-2</v>
      </c>
      <c r="AD1562" s="14">
        <v>3494.55</v>
      </c>
    </row>
    <row r="1563" spans="1:30" x14ac:dyDescent="0.3">
      <c r="A1563" t="s">
        <v>1609</v>
      </c>
      <c r="B1563" t="s">
        <v>190</v>
      </c>
      <c r="C1563" t="s">
        <v>190</v>
      </c>
      <c r="D1563" t="s">
        <v>190</v>
      </c>
      <c r="E1563" s="2">
        <v>1830</v>
      </c>
      <c r="F1563" s="27">
        <v>0.62821833161688978</v>
      </c>
      <c r="G1563" s="14">
        <v>89.696969696969703</v>
      </c>
      <c r="H1563" s="2">
        <v>1491</v>
      </c>
      <c r="I1563" s="27">
        <v>0.52536997885835091</v>
      </c>
      <c r="J1563" s="14">
        <v>133.939392</v>
      </c>
      <c r="L1563" t="s">
        <v>190</v>
      </c>
      <c r="M1563" t="s">
        <v>190</v>
      </c>
      <c r="N1563" t="s">
        <v>190</v>
      </c>
      <c r="O1563" s="2">
        <v>139831</v>
      </c>
      <c r="P1563" s="27">
        <v>0.47199999999999998</v>
      </c>
      <c r="Q1563" s="14">
        <v>1081.21</v>
      </c>
      <c r="R1563" s="2">
        <v>143677</v>
      </c>
      <c r="S1563" s="27">
        <v>0.46300000000000002</v>
      </c>
      <c r="T1563" s="14">
        <v>1394.55</v>
      </c>
      <c r="V1563" t="s">
        <v>190</v>
      </c>
      <c r="W1563" t="s">
        <v>190</v>
      </c>
      <c r="X1563" t="s">
        <v>190</v>
      </c>
      <c r="Y1563" s="2">
        <v>5808625</v>
      </c>
      <c r="Z1563" s="27">
        <v>0.45700000000000002</v>
      </c>
      <c r="AA1563" s="14">
        <v>12618.79</v>
      </c>
      <c r="AB1563" s="2">
        <v>5861796</v>
      </c>
      <c r="AC1563" s="27">
        <v>0.44700000000000001</v>
      </c>
      <c r="AD1563" s="14">
        <v>12320</v>
      </c>
    </row>
    <row r="1564" spans="1:30" x14ac:dyDescent="0.3">
      <c r="A1564" t="s">
        <v>2077</v>
      </c>
      <c r="B1564" t="s">
        <v>190</v>
      </c>
      <c r="C1564" t="s">
        <v>190</v>
      </c>
      <c r="D1564" t="s">
        <v>190</v>
      </c>
      <c r="E1564" s="2">
        <v>0</v>
      </c>
      <c r="F1564" s="27">
        <v>0</v>
      </c>
      <c r="G1564" s="14">
        <v>11.5151515151515</v>
      </c>
      <c r="H1564" s="2">
        <v>56</v>
      </c>
      <c r="I1564" s="27">
        <v>1.9732205778717406E-2</v>
      </c>
      <c r="J1564" s="14">
        <v>35.151516000000001</v>
      </c>
      <c r="L1564" t="s">
        <v>190</v>
      </c>
      <c r="M1564" t="s">
        <v>190</v>
      </c>
      <c r="N1564" t="s">
        <v>190</v>
      </c>
      <c r="O1564" s="2">
        <v>131</v>
      </c>
      <c r="P1564" s="27">
        <v>0</v>
      </c>
      <c r="Q1564" s="14">
        <v>47.27</v>
      </c>
      <c r="R1564" s="2">
        <v>3057</v>
      </c>
      <c r="S1564" s="27">
        <v>0.01</v>
      </c>
      <c r="T1564" s="14">
        <v>238.18</v>
      </c>
      <c r="V1564" t="s">
        <v>190</v>
      </c>
      <c r="W1564" t="s">
        <v>190</v>
      </c>
      <c r="X1564" t="s">
        <v>190</v>
      </c>
      <c r="Y1564" s="2">
        <v>3776</v>
      </c>
      <c r="Z1564" s="27">
        <v>0</v>
      </c>
      <c r="AA1564" s="14">
        <v>277.58</v>
      </c>
      <c r="AB1564" s="2">
        <v>134109</v>
      </c>
      <c r="AC1564" s="27">
        <v>0.01</v>
      </c>
      <c r="AD1564" s="14">
        <v>1898.79</v>
      </c>
    </row>
    <row r="1565" spans="1:30" x14ac:dyDescent="0.3">
      <c r="A1565" t="s">
        <v>2078</v>
      </c>
      <c r="B1565" t="s">
        <v>190</v>
      </c>
      <c r="C1565" t="s">
        <v>190</v>
      </c>
      <c r="D1565" t="s">
        <v>190</v>
      </c>
      <c r="E1565" s="2">
        <v>0</v>
      </c>
      <c r="F1565" s="27">
        <v>0</v>
      </c>
      <c r="G1565" s="14">
        <v>11.5151515151515</v>
      </c>
      <c r="H1565" s="2">
        <v>0</v>
      </c>
      <c r="I1565" s="27">
        <v>0</v>
      </c>
      <c r="J1565" s="14">
        <v>12.727273</v>
      </c>
      <c r="L1565" t="s">
        <v>190</v>
      </c>
      <c r="M1565" t="s">
        <v>190</v>
      </c>
      <c r="N1565" t="s">
        <v>190</v>
      </c>
      <c r="O1565" s="2">
        <v>2080</v>
      </c>
      <c r="P1565" s="27">
        <v>7.0000000000000001E-3</v>
      </c>
      <c r="Q1565" s="14">
        <v>218.79</v>
      </c>
      <c r="R1565" s="2">
        <v>3767</v>
      </c>
      <c r="S1565" s="27">
        <v>1.2E-2</v>
      </c>
      <c r="T1565" s="14">
        <v>390.91</v>
      </c>
      <c r="V1565" t="s">
        <v>190</v>
      </c>
      <c r="W1565" t="s">
        <v>190</v>
      </c>
      <c r="X1565" t="s">
        <v>190</v>
      </c>
      <c r="Y1565" s="2">
        <v>62071</v>
      </c>
      <c r="Z1565" s="27">
        <v>5.0000000000000001E-3</v>
      </c>
      <c r="AA1565" s="14">
        <v>1123.6400000000001</v>
      </c>
      <c r="AB1565" s="2">
        <v>122304</v>
      </c>
      <c r="AC1565" s="27">
        <v>8.9999999999999993E-3</v>
      </c>
      <c r="AD1565" s="14">
        <v>1844.24</v>
      </c>
    </row>
    <row r="1566" spans="1:30" x14ac:dyDescent="0.3">
      <c r="A1566" t="s">
        <v>2079</v>
      </c>
      <c r="B1566" t="s">
        <v>190</v>
      </c>
      <c r="C1566" t="s">
        <v>190</v>
      </c>
      <c r="D1566" t="s">
        <v>190</v>
      </c>
      <c r="E1566" s="2">
        <v>330</v>
      </c>
      <c r="F1566" s="27">
        <v>0.11328527291452112</v>
      </c>
      <c r="G1566" s="14">
        <v>66.6666666666666</v>
      </c>
      <c r="H1566" s="2">
        <v>480</v>
      </c>
      <c r="I1566" s="27">
        <v>0.16913319238900634</v>
      </c>
      <c r="J1566" s="14">
        <v>103.030304</v>
      </c>
      <c r="L1566" t="s">
        <v>190</v>
      </c>
      <c r="M1566" t="s">
        <v>190</v>
      </c>
      <c r="N1566" t="s">
        <v>190</v>
      </c>
      <c r="O1566" s="2">
        <v>17694</v>
      </c>
      <c r="P1566" s="27">
        <v>0.06</v>
      </c>
      <c r="Q1566" s="14">
        <v>526.66999999999996</v>
      </c>
      <c r="R1566" s="2">
        <v>14544</v>
      </c>
      <c r="S1566" s="27">
        <v>4.7E-2</v>
      </c>
      <c r="T1566" s="14">
        <v>608.48</v>
      </c>
      <c r="V1566" t="s">
        <v>190</v>
      </c>
      <c r="W1566" t="s">
        <v>190</v>
      </c>
      <c r="X1566" t="s">
        <v>190</v>
      </c>
      <c r="Y1566" s="2">
        <v>579517</v>
      </c>
      <c r="Z1566" s="27">
        <v>4.5999999999999999E-2</v>
      </c>
      <c r="AA1566" s="14">
        <v>2951.52</v>
      </c>
      <c r="AB1566" s="2">
        <v>508460</v>
      </c>
      <c r="AC1566" s="27">
        <v>3.9E-2</v>
      </c>
      <c r="AD1566" s="14">
        <v>3530.3</v>
      </c>
    </row>
    <row r="1567" spans="1:30" x14ac:dyDescent="0.3">
      <c r="A1567" t="s">
        <v>2080</v>
      </c>
      <c r="B1567" t="s">
        <v>190</v>
      </c>
      <c r="C1567" t="s">
        <v>190</v>
      </c>
      <c r="D1567" t="s">
        <v>190</v>
      </c>
      <c r="E1567" s="2">
        <v>358</v>
      </c>
      <c r="F1567" s="27">
        <v>0.12289735667696533</v>
      </c>
      <c r="G1567" s="14">
        <v>75.757575757575694</v>
      </c>
      <c r="H1567" s="2">
        <v>197</v>
      </c>
      <c r="I1567" s="27">
        <v>6.9415081042988019E-2</v>
      </c>
      <c r="J1567" s="14">
        <v>63.636364</v>
      </c>
      <c r="L1567" t="s">
        <v>190</v>
      </c>
      <c r="M1567" t="s">
        <v>190</v>
      </c>
      <c r="N1567" t="s">
        <v>190</v>
      </c>
      <c r="O1567" s="2">
        <v>18253</v>
      </c>
      <c r="P1567" s="27">
        <v>6.2E-2</v>
      </c>
      <c r="Q1567" s="14">
        <v>637.58000000000004</v>
      </c>
      <c r="R1567" s="2">
        <v>20471</v>
      </c>
      <c r="S1567" s="27">
        <v>6.6000000000000003E-2</v>
      </c>
      <c r="T1567" s="14">
        <v>721.21</v>
      </c>
      <c r="V1567" t="s">
        <v>190</v>
      </c>
      <c r="W1567" t="s">
        <v>190</v>
      </c>
      <c r="X1567" t="s">
        <v>190</v>
      </c>
      <c r="Y1567" s="2">
        <v>583833</v>
      </c>
      <c r="Z1567" s="27">
        <v>4.5999999999999999E-2</v>
      </c>
      <c r="AA1567" s="14">
        <v>3413.33</v>
      </c>
      <c r="AB1567" s="2">
        <v>637220</v>
      </c>
      <c r="AC1567" s="27">
        <v>4.9000000000000002E-2</v>
      </c>
      <c r="AD1567" s="14">
        <v>5055.1499999999996</v>
      </c>
    </row>
    <row r="1568" spans="1:30" x14ac:dyDescent="0.3">
      <c r="A1568" t="s">
        <v>2081</v>
      </c>
      <c r="B1568" t="s">
        <v>190</v>
      </c>
      <c r="C1568" t="s">
        <v>190</v>
      </c>
      <c r="D1568" t="s">
        <v>190</v>
      </c>
      <c r="E1568" s="2">
        <v>283</v>
      </c>
      <c r="F1568" s="27">
        <v>9.7150703741846894E-2</v>
      </c>
      <c r="G1568" s="14">
        <v>61.212121212121197</v>
      </c>
      <c r="H1568" s="2">
        <v>463</v>
      </c>
      <c r="I1568" s="27">
        <v>0.1631430584918957</v>
      </c>
      <c r="J1568" s="14">
        <v>92.121215800000002</v>
      </c>
      <c r="L1568" t="s">
        <v>190</v>
      </c>
      <c r="M1568" t="s">
        <v>190</v>
      </c>
      <c r="N1568" t="s">
        <v>190</v>
      </c>
      <c r="O1568" s="2">
        <v>22535</v>
      </c>
      <c r="P1568" s="27">
        <v>7.5999999999999998E-2</v>
      </c>
      <c r="Q1568" s="14">
        <v>602.41999999999996</v>
      </c>
      <c r="R1568" s="2">
        <v>23358</v>
      </c>
      <c r="S1568" s="27">
        <v>7.4999999999999997E-2</v>
      </c>
      <c r="T1568" s="14">
        <v>784.24</v>
      </c>
      <c r="V1568" t="s">
        <v>190</v>
      </c>
      <c r="W1568" t="s">
        <v>190</v>
      </c>
      <c r="X1568" t="s">
        <v>190</v>
      </c>
      <c r="Y1568" s="2">
        <v>885709</v>
      </c>
      <c r="Z1568" s="27">
        <v>7.0000000000000007E-2</v>
      </c>
      <c r="AA1568" s="14">
        <v>4766.67</v>
      </c>
      <c r="AB1568" s="2">
        <v>898705</v>
      </c>
      <c r="AC1568" s="27">
        <v>6.9000000000000006E-2</v>
      </c>
      <c r="AD1568" s="14">
        <v>4532.12</v>
      </c>
    </row>
    <row r="1569" spans="1:31" x14ac:dyDescent="0.3">
      <c r="A1569" t="s">
        <v>2082</v>
      </c>
      <c r="B1569" t="s">
        <v>190</v>
      </c>
      <c r="C1569" t="s">
        <v>190</v>
      </c>
      <c r="D1569" t="s">
        <v>190</v>
      </c>
      <c r="E1569" s="2">
        <v>441</v>
      </c>
      <c r="F1569" s="27">
        <v>0.15139031925849639</v>
      </c>
      <c r="G1569" s="14">
        <v>75.151515151515099</v>
      </c>
      <c r="H1569" s="2">
        <v>73</v>
      </c>
      <c r="I1569" s="27">
        <v>2.5722339675828047E-2</v>
      </c>
      <c r="J1569" s="14">
        <v>32.727271999999999</v>
      </c>
      <c r="L1569" t="s">
        <v>190</v>
      </c>
      <c r="M1569" t="s">
        <v>190</v>
      </c>
      <c r="N1569" t="s">
        <v>190</v>
      </c>
      <c r="O1569" s="2">
        <v>29756</v>
      </c>
      <c r="P1569" s="27">
        <v>0.1</v>
      </c>
      <c r="Q1569" s="14">
        <v>739.39</v>
      </c>
      <c r="R1569" s="2">
        <v>28293</v>
      </c>
      <c r="S1569" s="27">
        <v>9.0999999999999998E-2</v>
      </c>
      <c r="T1569" s="14">
        <v>801.82</v>
      </c>
      <c r="V1569" t="s">
        <v>190</v>
      </c>
      <c r="W1569" t="s">
        <v>190</v>
      </c>
      <c r="X1569" t="s">
        <v>190</v>
      </c>
      <c r="Y1569" s="2">
        <v>1144283</v>
      </c>
      <c r="Z1569" s="27">
        <v>0.09</v>
      </c>
      <c r="AA1569" s="14">
        <v>5269.09</v>
      </c>
      <c r="AB1569" s="2">
        <v>1114211</v>
      </c>
      <c r="AC1569" s="27">
        <v>8.5000000000000006E-2</v>
      </c>
      <c r="AD1569" s="14">
        <v>5350.91</v>
      </c>
    </row>
    <row r="1570" spans="1:31" x14ac:dyDescent="0.3">
      <c r="A1570" t="s">
        <v>2083</v>
      </c>
      <c r="B1570" t="s">
        <v>190</v>
      </c>
      <c r="C1570" t="s">
        <v>190</v>
      </c>
      <c r="D1570" t="s">
        <v>190</v>
      </c>
      <c r="E1570" s="2">
        <v>241</v>
      </c>
      <c r="F1570" s="27">
        <v>8.2732578098180576E-2</v>
      </c>
      <c r="G1570" s="14">
        <v>52.121212121212103</v>
      </c>
      <c r="H1570" s="2">
        <v>151</v>
      </c>
      <c r="I1570" s="27">
        <v>5.320648343904158E-2</v>
      </c>
      <c r="J1570" s="14">
        <v>48.484848</v>
      </c>
      <c r="L1570" t="s">
        <v>190</v>
      </c>
      <c r="M1570" t="s">
        <v>190</v>
      </c>
      <c r="N1570" t="s">
        <v>190</v>
      </c>
      <c r="O1570" s="2">
        <v>16268</v>
      </c>
      <c r="P1570" s="27">
        <v>5.5E-2</v>
      </c>
      <c r="Q1570" s="14">
        <v>583.64</v>
      </c>
      <c r="R1570" s="2">
        <v>18236</v>
      </c>
      <c r="S1570" s="27">
        <v>5.8999999999999997E-2</v>
      </c>
      <c r="T1570" s="14">
        <v>736.36</v>
      </c>
      <c r="V1570" t="s">
        <v>190</v>
      </c>
      <c r="W1570" t="s">
        <v>190</v>
      </c>
      <c r="X1570" t="s">
        <v>190</v>
      </c>
      <c r="Y1570" s="2">
        <v>830066</v>
      </c>
      <c r="Z1570" s="27">
        <v>6.5000000000000002E-2</v>
      </c>
      <c r="AA1570" s="14">
        <v>4361.21</v>
      </c>
      <c r="AB1570" s="2">
        <v>834432</v>
      </c>
      <c r="AC1570" s="27">
        <v>6.4000000000000001E-2</v>
      </c>
      <c r="AD1570" s="14">
        <v>4224.24</v>
      </c>
    </row>
    <row r="1571" spans="1:31" x14ac:dyDescent="0.3">
      <c r="A1571" t="s">
        <v>2084</v>
      </c>
      <c r="B1571" t="s">
        <v>190</v>
      </c>
      <c r="C1571" t="s">
        <v>190</v>
      </c>
      <c r="D1571" t="s">
        <v>190</v>
      </c>
      <c r="E1571" s="2">
        <v>76</v>
      </c>
      <c r="F1571" s="27">
        <v>2.6089941640920013E-2</v>
      </c>
      <c r="G1571" s="14">
        <v>24.2424242424242</v>
      </c>
      <c r="H1571" s="2">
        <v>34</v>
      </c>
      <c r="I1571" s="27">
        <v>1.1980267794221282E-2</v>
      </c>
      <c r="J1571" s="14">
        <v>22.424242</v>
      </c>
      <c r="L1571" t="s">
        <v>190</v>
      </c>
      <c r="M1571" t="s">
        <v>190</v>
      </c>
      <c r="N1571" t="s">
        <v>190</v>
      </c>
      <c r="O1571" s="2">
        <v>15546</v>
      </c>
      <c r="P1571" s="27">
        <v>5.1999999999999998E-2</v>
      </c>
      <c r="Q1571" s="14">
        <v>547.27</v>
      </c>
      <c r="R1571" s="2">
        <v>15641</v>
      </c>
      <c r="S1571" s="27">
        <v>0.05</v>
      </c>
      <c r="T1571" s="14">
        <v>775.15</v>
      </c>
      <c r="V1571" t="s">
        <v>190</v>
      </c>
      <c r="W1571" t="s">
        <v>190</v>
      </c>
      <c r="X1571" t="s">
        <v>190</v>
      </c>
      <c r="Y1571" s="2">
        <v>725271</v>
      </c>
      <c r="Z1571" s="27">
        <v>5.7000000000000002E-2</v>
      </c>
      <c r="AA1571" s="14">
        <v>4264.24</v>
      </c>
      <c r="AB1571" s="2">
        <v>689973</v>
      </c>
      <c r="AC1571" s="27">
        <v>5.2999999999999999E-2</v>
      </c>
      <c r="AD1571" s="14">
        <v>4106.0600000000004</v>
      </c>
    </row>
    <row r="1572" spans="1:31" x14ac:dyDescent="0.3">
      <c r="A1572" t="s">
        <v>2085</v>
      </c>
      <c r="B1572" t="s">
        <v>190</v>
      </c>
      <c r="C1572" t="s">
        <v>190</v>
      </c>
      <c r="D1572" t="s">
        <v>190</v>
      </c>
      <c r="E1572" s="2">
        <v>83</v>
      </c>
      <c r="F1572" s="27">
        <v>2.8492962581531067E-2</v>
      </c>
      <c r="G1572" s="14">
        <v>27.272727272727199</v>
      </c>
      <c r="H1572" s="2">
        <v>37</v>
      </c>
      <c r="I1572" s="27">
        <v>1.3037350246652573E-2</v>
      </c>
      <c r="J1572" s="14">
        <v>25.454546000000001</v>
      </c>
      <c r="L1572" t="s">
        <v>190</v>
      </c>
      <c r="M1572" t="s">
        <v>190</v>
      </c>
      <c r="N1572" t="s">
        <v>190</v>
      </c>
      <c r="O1572" s="2">
        <v>8017</v>
      </c>
      <c r="P1572" s="27">
        <v>2.7E-2</v>
      </c>
      <c r="Q1572" s="14">
        <v>320.61</v>
      </c>
      <c r="R1572" s="2">
        <v>7413</v>
      </c>
      <c r="S1572" s="27">
        <v>2.4E-2</v>
      </c>
      <c r="T1572" s="14">
        <v>395.76</v>
      </c>
      <c r="V1572" t="s">
        <v>190</v>
      </c>
      <c r="W1572" t="s">
        <v>190</v>
      </c>
      <c r="X1572" t="s">
        <v>190</v>
      </c>
      <c r="Y1572" s="2">
        <v>370809</v>
      </c>
      <c r="Z1572" s="27">
        <v>2.9000000000000001E-2</v>
      </c>
      <c r="AA1572" s="14">
        <v>2642.42</v>
      </c>
      <c r="AB1572" s="2">
        <v>332220</v>
      </c>
      <c r="AC1572" s="27">
        <v>2.5000000000000001E-2</v>
      </c>
      <c r="AD1572" s="14">
        <v>2572.12</v>
      </c>
    </row>
    <row r="1573" spans="1:31" x14ac:dyDescent="0.3">
      <c r="A1573" t="s">
        <v>2086</v>
      </c>
      <c r="B1573" t="s">
        <v>190</v>
      </c>
      <c r="C1573" t="s">
        <v>190</v>
      </c>
      <c r="D1573" t="s">
        <v>190</v>
      </c>
      <c r="E1573" s="2">
        <v>18</v>
      </c>
      <c r="F1573" s="27">
        <v>6.1791967044284241E-3</v>
      </c>
      <c r="G1573" s="14">
        <v>16.969696969696901</v>
      </c>
      <c r="H1573" s="2">
        <v>0</v>
      </c>
      <c r="I1573" s="27">
        <v>0</v>
      </c>
      <c r="J1573" s="14">
        <v>12.727273</v>
      </c>
      <c r="L1573" t="s">
        <v>190</v>
      </c>
      <c r="M1573" t="s">
        <v>190</v>
      </c>
      <c r="N1573" t="s">
        <v>190</v>
      </c>
      <c r="O1573" s="2">
        <v>9551</v>
      </c>
      <c r="P1573" s="27">
        <v>3.2000000000000001E-2</v>
      </c>
      <c r="Q1573" s="14">
        <v>332.12</v>
      </c>
      <c r="R1573" s="2">
        <v>8897</v>
      </c>
      <c r="S1573" s="27">
        <v>2.9000000000000001E-2</v>
      </c>
      <c r="T1573" s="14">
        <v>527.88</v>
      </c>
      <c r="V1573" t="s">
        <v>190</v>
      </c>
      <c r="W1573" t="s">
        <v>190</v>
      </c>
      <c r="X1573" t="s">
        <v>190</v>
      </c>
      <c r="Y1573" s="2">
        <v>623290</v>
      </c>
      <c r="Z1573" s="27">
        <v>4.9000000000000002E-2</v>
      </c>
      <c r="AA1573" s="14">
        <v>3464.85</v>
      </c>
      <c r="AB1573" s="2">
        <v>590162</v>
      </c>
      <c r="AC1573" s="27">
        <v>4.4999999999999998E-2</v>
      </c>
      <c r="AD1573" s="14">
        <v>3893.33</v>
      </c>
    </row>
    <row r="1574" spans="1:31" x14ac:dyDescent="0.3">
      <c r="E1574" s="2"/>
      <c r="F1574" s="206"/>
      <c r="G1574" s="14"/>
      <c r="H1574" s="2"/>
      <c r="I1574" s="206"/>
      <c r="J1574" s="14"/>
      <c r="O1574" s="2"/>
      <c r="P1574" s="206"/>
      <c r="Q1574" s="14"/>
      <c r="R1574" s="2"/>
      <c r="S1574" s="206"/>
      <c r="T1574" s="14"/>
      <c r="Y1574" s="2"/>
      <c r="Z1574" s="206"/>
      <c r="AA1574" s="14"/>
      <c r="AB1574" s="2"/>
      <c r="AC1574" s="206"/>
      <c r="AD1574" s="14"/>
    </row>
    <row r="1575" spans="1:31" ht="14.4" customHeight="1" x14ac:dyDescent="0.3">
      <c r="A1575" s="200" t="s">
        <v>2087</v>
      </c>
      <c r="B1575" s="200"/>
      <c r="C1575" s="200"/>
      <c r="D1575" s="200"/>
      <c r="E1575" s="200"/>
      <c r="F1575" s="200"/>
      <c r="G1575" s="200"/>
      <c r="H1575" s="200"/>
      <c r="I1575" s="200"/>
      <c r="J1575" s="200"/>
      <c r="K1575" s="200"/>
      <c r="L1575" s="200"/>
      <c r="M1575" s="200"/>
      <c r="N1575" s="200"/>
      <c r="O1575" s="200"/>
      <c r="P1575" s="200"/>
      <c r="Q1575" s="200"/>
      <c r="R1575" s="200"/>
      <c r="S1575" s="200"/>
      <c r="T1575" s="200"/>
      <c r="U1575" s="200"/>
      <c r="V1575" s="200"/>
      <c r="W1575" s="200"/>
      <c r="X1575" s="200"/>
      <c r="Y1575" s="200"/>
      <c r="Z1575" s="200"/>
      <c r="AA1575" s="200"/>
      <c r="AB1575" s="200"/>
      <c r="AC1575" s="200"/>
      <c r="AD1575" s="200"/>
      <c r="AE1575" s="200"/>
    </row>
    <row r="1576" spans="1:31" x14ac:dyDescent="0.3">
      <c r="A1576" s="306"/>
      <c r="B1576" s="307" t="s">
        <v>190</v>
      </c>
      <c r="C1576" s="307" t="s">
        <v>190</v>
      </c>
      <c r="D1576" s="307" t="s">
        <v>190</v>
      </c>
      <c r="E1576" s="307" t="s">
        <v>190</v>
      </c>
      <c r="F1576" s="307" t="s">
        <v>190</v>
      </c>
      <c r="G1576" s="307" t="s">
        <v>190</v>
      </c>
      <c r="H1576" s="308" t="s">
        <v>1724</v>
      </c>
      <c r="I1576" s="309"/>
      <c r="J1576" s="309" t="s">
        <v>1725</v>
      </c>
      <c r="K1576" s="307" t="s">
        <v>190</v>
      </c>
      <c r="L1576" s="307" t="s">
        <v>190</v>
      </c>
      <c r="M1576" s="307" t="s">
        <v>190</v>
      </c>
      <c r="N1576" s="307" t="s">
        <v>190</v>
      </c>
      <c r="O1576" s="307" t="s">
        <v>190</v>
      </c>
      <c r="P1576" s="307" t="s">
        <v>190</v>
      </c>
      <c r="Q1576" s="307" t="s">
        <v>190</v>
      </c>
      <c r="R1576" s="308" t="s">
        <v>1724</v>
      </c>
      <c r="S1576" s="309"/>
      <c r="T1576" s="309" t="s">
        <v>1725</v>
      </c>
      <c r="U1576" s="307" t="s">
        <v>190</v>
      </c>
      <c r="V1576" s="307" t="s">
        <v>190</v>
      </c>
      <c r="W1576" s="307" t="s">
        <v>190</v>
      </c>
      <c r="X1576" s="307" t="s">
        <v>190</v>
      </c>
      <c r="Y1576" s="307" t="s">
        <v>190</v>
      </c>
      <c r="Z1576" s="307" t="s">
        <v>190</v>
      </c>
      <c r="AA1576" s="307" t="s">
        <v>190</v>
      </c>
      <c r="AB1576" s="308" t="s">
        <v>1724</v>
      </c>
      <c r="AC1576" s="309"/>
      <c r="AD1576" s="309" t="s">
        <v>1725</v>
      </c>
      <c r="AE1576" s="310" t="s">
        <v>190</v>
      </c>
    </row>
    <row r="1577" spans="1:31" x14ac:dyDescent="0.3">
      <c r="A1577" s="311" t="s">
        <v>198</v>
      </c>
      <c r="B1577" s="312" t="s">
        <v>190</v>
      </c>
      <c r="C1577" s="312" t="s">
        <v>190</v>
      </c>
      <c r="D1577" s="312" t="s">
        <v>190</v>
      </c>
      <c r="E1577" s="312" t="s">
        <v>190</v>
      </c>
      <c r="F1577" s="312" t="s">
        <v>190</v>
      </c>
      <c r="G1577" s="312" t="s">
        <v>190</v>
      </c>
      <c r="H1577" s="313">
        <v>2838</v>
      </c>
      <c r="I1577" s="312" t="s">
        <v>190</v>
      </c>
      <c r="J1577" s="312">
        <v>109.090912</v>
      </c>
      <c r="K1577" s="312"/>
      <c r="L1577" s="312" t="s">
        <v>190</v>
      </c>
      <c r="M1577" s="312" t="s">
        <v>190</v>
      </c>
      <c r="N1577" s="312" t="s">
        <v>190</v>
      </c>
      <c r="O1577" s="312" t="s">
        <v>190</v>
      </c>
      <c r="P1577" s="312" t="s">
        <v>190</v>
      </c>
      <c r="Q1577" s="312" t="s">
        <v>190</v>
      </c>
      <c r="R1577" s="313">
        <v>310097</v>
      </c>
      <c r="S1577" s="312" t="s">
        <v>190</v>
      </c>
      <c r="T1577" s="312">
        <v>749.7</v>
      </c>
      <c r="U1577" s="312"/>
      <c r="V1577" s="312" t="s">
        <v>190</v>
      </c>
      <c r="W1577" s="312" t="s">
        <v>190</v>
      </c>
      <c r="X1577" s="312" t="s">
        <v>190</v>
      </c>
      <c r="Y1577" s="312" t="s">
        <v>190</v>
      </c>
      <c r="Z1577" s="312" t="s">
        <v>190</v>
      </c>
      <c r="AA1577" s="312" t="s">
        <v>190</v>
      </c>
      <c r="AB1577" s="313">
        <v>13103114</v>
      </c>
      <c r="AC1577" s="312" t="s">
        <v>190</v>
      </c>
      <c r="AD1577" s="314">
        <v>11237.58</v>
      </c>
      <c r="AE1577" s="315"/>
    </row>
    <row r="1578" spans="1:31" x14ac:dyDescent="0.3">
      <c r="A1578" s="311" t="s">
        <v>2088</v>
      </c>
      <c r="B1578" s="312" t="s">
        <v>190</v>
      </c>
      <c r="C1578" s="312" t="s">
        <v>190</v>
      </c>
      <c r="D1578" s="312" t="s">
        <v>190</v>
      </c>
      <c r="E1578" s="312" t="s">
        <v>190</v>
      </c>
      <c r="F1578" s="312" t="s">
        <v>190</v>
      </c>
      <c r="G1578" s="312" t="s">
        <v>190</v>
      </c>
      <c r="H1578" s="313">
        <v>1568</v>
      </c>
      <c r="I1578" s="316">
        <v>0.55250176180408739</v>
      </c>
      <c r="J1578" s="312">
        <v>122.42424</v>
      </c>
      <c r="K1578" s="312"/>
      <c r="L1578" s="312" t="s">
        <v>190</v>
      </c>
      <c r="M1578" s="312" t="s">
        <v>190</v>
      </c>
      <c r="N1578" s="312" t="s">
        <v>190</v>
      </c>
      <c r="O1578" s="312" t="s">
        <v>190</v>
      </c>
      <c r="P1578" s="312" t="s">
        <v>190</v>
      </c>
      <c r="Q1578" s="312" t="s">
        <v>190</v>
      </c>
      <c r="R1578" s="313">
        <v>146731</v>
      </c>
      <c r="S1578" s="316">
        <v>0.47299999999999998</v>
      </c>
      <c r="T1578" s="314">
        <v>1281.21</v>
      </c>
      <c r="U1578" s="312"/>
      <c r="V1578" s="312" t="s">
        <v>190</v>
      </c>
      <c r="W1578" s="312" t="s">
        <v>190</v>
      </c>
      <c r="X1578" s="312" t="s">
        <v>190</v>
      </c>
      <c r="Y1578" s="312" t="s">
        <v>190</v>
      </c>
      <c r="Z1578" s="312" t="s">
        <v>190</v>
      </c>
      <c r="AA1578" s="312" t="s">
        <v>190</v>
      </c>
      <c r="AB1578" s="313">
        <v>6510580</v>
      </c>
      <c r="AC1578" s="316">
        <v>0.497</v>
      </c>
      <c r="AD1578" s="314">
        <v>17161.21</v>
      </c>
      <c r="AE1578" s="315"/>
    </row>
    <row r="1579" spans="1:31" x14ac:dyDescent="0.3">
      <c r="A1579" s="311" t="s">
        <v>2089</v>
      </c>
      <c r="B1579" s="312" t="s">
        <v>190</v>
      </c>
      <c r="C1579" s="312" t="s">
        <v>190</v>
      </c>
      <c r="D1579" s="312" t="s">
        <v>190</v>
      </c>
      <c r="E1579" s="312" t="s">
        <v>190</v>
      </c>
      <c r="F1579" s="312" t="s">
        <v>190</v>
      </c>
      <c r="G1579" s="312" t="s">
        <v>190</v>
      </c>
      <c r="H1579" s="313">
        <v>1142</v>
      </c>
      <c r="I1579" s="316">
        <v>0.40239605355884428</v>
      </c>
      <c r="J1579" s="312">
        <v>113.333336</v>
      </c>
      <c r="K1579" s="312"/>
      <c r="L1579" s="312" t="s">
        <v>190</v>
      </c>
      <c r="M1579" s="312" t="s">
        <v>190</v>
      </c>
      <c r="N1579" s="312" t="s">
        <v>190</v>
      </c>
      <c r="O1579" s="312" t="s">
        <v>190</v>
      </c>
      <c r="P1579" s="312" t="s">
        <v>190</v>
      </c>
      <c r="Q1579" s="312" t="s">
        <v>190</v>
      </c>
      <c r="R1579" s="313">
        <v>68384</v>
      </c>
      <c r="S1579" s="316">
        <v>0.221</v>
      </c>
      <c r="T1579" s="314">
        <v>1008.48</v>
      </c>
      <c r="U1579" s="312"/>
      <c r="V1579" s="312" t="s">
        <v>190</v>
      </c>
      <c r="W1579" s="312" t="s">
        <v>190</v>
      </c>
      <c r="X1579" s="312" t="s">
        <v>190</v>
      </c>
      <c r="Y1579" s="312" t="s">
        <v>190</v>
      </c>
      <c r="Z1579" s="312" t="s">
        <v>190</v>
      </c>
      <c r="AA1579" s="312" t="s">
        <v>190</v>
      </c>
      <c r="AB1579" s="313">
        <v>2784123</v>
      </c>
      <c r="AC1579" s="316">
        <v>0.21199999999999999</v>
      </c>
      <c r="AD1579" s="314">
        <v>12146.67</v>
      </c>
      <c r="AE1579" s="315"/>
    </row>
    <row r="1580" spans="1:31" x14ac:dyDescent="0.3">
      <c r="A1580" s="311" t="s">
        <v>2090</v>
      </c>
      <c r="B1580" s="312" t="s">
        <v>190</v>
      </c>
      <c r="C1580" s="312" t="s">
        <v>190</v>
      </c>
      <c r="D1580" s="312" t="s">
        <v>190</v>
      </c>
      <c r="E1580" s="312" t="s">
        <v>190</v>
      </c>
      <c r="F1580" s="312" t="s">
        <v>190</v>
      </c>
      <c r="G1580" s="312" t="s">
        <v>190</v>
      </c>
      <c r="H1580" s="313">
        <v>426</v>
      </c>
      <c r="I1580" s="316">
        <v>0.15010570824524314</v>
      </c>
      <c r="J1580" s="312">
        <v>88.484849999999994</v>
      </c>
      <c r="K1580" s="312"/>
      <c r="L1580" s="312" t="s">
        <v>190</v>
      </c>
      <c r="M1580" s="312" t="s">
        <v>190</v>
      </c>
      <c r="N1580" s="312" t="s">
        <v>190</v>
      </c>
      <c r="O1580" s="312" t="s">
        <v>190</v>
      </c>
      <c r="P1580" s="312" t="s">
        <v>190</v>
      </c>
      <c r="Q1580" s="312" t="s">
        <v>190</v>
      </c>
      <c r="R1580" s="313">
        <v>78347</v>
      </c>
      <c r="S1580" s="316">
        <v>0.253</v>
      </c>
      <c r="T1580" s="312">
        <v>961.21</v>
      </c>
      <c r="U1580" s="312"/>
      <c r="V1580" s="312" t="s">
        <v>190</v>
      </c>
      <c r="W1580" s="312" t="s">
        <v>190</v>
      </c>
      <c r="X1580" s="312" t="s">
        <v>190</v>
      </c>
      <c r="Y1580" s="312" t="s">
        <v>190</v>
      </c>
      <c r="Z1580" s="312" t="s">
        <v>190</v>
      </c>
      <c r="AA1580" s="312" t="s">
        <v>190</v>
      </c>
      <c r="AB1580" s="313">
        <v>3726457</v>
      </c>
      <c r="AC1580" s="316">
        <v>0.28399999999999997</v>
      </c>
      <c r="AD1580" s="314">
        <v>8318.18</v>
      </c>
      <c r="AE1580" s="315"/>
    </row>
    <row r="1581" spans="1:31" x14ac:dyDescent="0.3">
      <c r="A1581" s="311" t="s">
        <v>2091</v>
      </c>
      <c r="B1581" s="312" t="s">
        <v>190</v>
      </c>
      <c r="C1581" s="312" t="s">
        <v>190</v>
      </c>
      <c r="D1581" s="312" t="s">
        <v>190</v>
      </c>
      <c r="E1581" s="312" t="s">
        <v>190</v>
      </c>
      <c r="F1581" s="312" t="s">
        <v>190</v>
      </c>
      <c r="G1581" s="312" t="s">
        <v>190</v>
      </c>
      <c r="H1581" s="313">
        <v>318</v>
      </c>
      <c r="I1581" s="316">
        <v>0.11205073995771671</v>
      </c>
      <c r="J1581" s="312">
        <v>72.121215800000002</v>
      </c>
      <c r="K1581" s="312"/>
      <c r="L1581" s="312" t="s">
        <v>190</v>
      </c>
      <c r="M1581" s="312" t="s">
        <v>190</v>
      </c>
      <c r="N1581" s="312" t="s">
        <v>190</v>
      </c>
      <c r="O1581" s="312" t="s">
        <v>190</v>
      </c>
      <c r="P1581" s="312" t="s">
        <v>190</v>
      </c>
      <c r="Q1581" s="312" t="s">
        <v>190</v>
      </c>
      <c r="R1581" s="313">
        <v>25602</v>
      </c>
      <c r="S1581" s="316">
        <v>8.3000000000000004E-2</v>
      </c>
      <c r="T1581" s="312">
        <v>675.15</v>
      </c>
      <c r="U1581" s="312"/>
      <c r="V1581" s="312" t="s">
        <v>190</v>
      </c>
      <c r="W1581" s="312" t="s">
        <v>190</v>
      </c>
      <c r="X1581" s="312" t="s">
        <v>190</v>
      </c>
      <c r="Y1581" s="312" t="s">
        <v>190</v>
      </c>
      <c r="Z1581" s="312" t="s">
        <v>190</v>
      </c>
      <c r="AA1581" s="312" t="s">
        <v>190</v>
      </c>
      <c r="AB1581" s="313">
        <v>896192</v>
      </c>
      <c r="AC1581" s="316">
        <v>6.8000000000000005E-2</v>
      </c>
      <c r="AD1581" s="314">
        <v>4660</v>
      </c>
      <c r="AE1581" s="315"/>
    </row>
    <row r="1582" spans="1:31" x14ac:dyDescent="0.3">
      <c r="A1582" s="311" t="s">
        <v>2089</v>
      </c>
      <c r="B1582" s="312" t="s">
        <v>190</v>
      </c>
      <c r="C1582" s="312" t="s">
        <v>190</v>
      </c>
      <c r="D1582" s="312" t="s">
        <v>190</v>
      </c>
      <c r="E1582" s="312" t="s">
        <v>190</v>
      </c>
      <c r="F1582" s="312" t="s">
        <v>190</v>
      </c>
      <c r="G1582" s="312" t="s">
        <v>190</v>
      </c>
      <c r="H1582" s="313">
        <v>221</v>
      </c>
      <c r="I1582" s="316">
        <v>7.7871740662438335E-2</v>
      </c>
      <c r="J1582" s="312">
        <v>67.272729999999996</v>
      </c>
      <c r="K1582" s="312"/>
      <c r="L1582" s="312" t="s">
        <v>190</v>
      </c>
      <c r="M1582" s="312" t="s">
        <v>190</v>
      </c>
      <c r="N1582" s="312" t="s">
        <v>190</v>
      </c>
      <c r="O1582" s="312" t="s">
        <v>190</v>
      </c>
      <c r="P1582" s="312" t="s">
        <v>190</v>
      </c>
      <c r="Q1582" s="312" t="s">
        <v>190</v>
      </c>
      <c r="R1582" s="313">
        <v>13801</v>
      </c>
      <c r="S1582" s="316">
        <v>4.4999999999999998E-2</v>
      </c>
      <c r="T1582" s="312">
        <v>533.33000000000004</v>
      </c>
      <c r="U1582" s="312"/>
      <c r="V1582" s="312" t="s">
        <v>190</v>
      </c>
      <c r="W1582" s="312" t="s">
        <v>190</v>
      </c>
      <c r="X1582" s="312" t="s">
        <v>190</v>
      </c>
      <c r="Y1582" s="312" t="s">
        <v>190</v>
      </c>
      <c r="Z1582" s="312" t="s">
        <v>190</v>
      </c>
      <c r="AA1582" s="312" t="s">
        <v>190</v>
      </c>
      <c r="AB1582" s="313">
        <v>327712</v>
      </c>
      <c r="AC1582" s="316">
        <v>2.5000000000000001E-2</v>
      </c>
      <c r="AD1582" s="314">
        <v>2955.76</v>
      </c>
      <c r="AE1582" s="315"/>
    </row>
    <row r="1583" spans="1:31" x14ac:dyDescent="0.3">
      <c r="A1583" s="311" t="s">
        <v>2090</v>
      </c>
      <c r="B1583" s="312" t="s">
        <v>190</v>
      </c>
      <c r="C1583" s="312" t="s">
        <v>190</v>
      </c>
      <c r="D1583" s="312" t="s">
        <v>190</v>
      </c>
      <c r="E1583" s="312" t="s">
        <v>190</v>
      </c>
      <c r="F1583" s="312" t="s">
        <v>190</v>
      </c>
      <c r="G1583" s="312" t="s">
        <v>190</v>
      </c>
      <c r="H1583" s="313">
        <v>97</v>
      </c>
      <c r="I1583" s="316">
        <v>3.4178999295278366E-2</v>
      </c>
      <c r="J1583" s="312">
        <v>40</v>
      </c>
      <c r="K1583" s="312"/>
      <c r="L1583" s="312" t="s">
        <v>190</v>
      </c>
      <c r="M1583" s="312" t="s">
        <v>190</v>
      </c>
      <c r="N1583" s="312" t="s">
        <v>190</v>
      </c>
      <c r="O1583" s="312" t="s">
        <v>190</v>
      </c>
      <c r="P1583" s="312" t="s">
        <v>190</v>
      </c>
      <c r="Q1583" s="312" t="s">
        <v>190</v>
      </c>
      <c r="R1583" s="313">
        <v>11801</v>
      </c>
      <c r="S1583" s="316">
        <v>3.7999999999999999E-2</v>
      </c>
      <c r="T1583" s="312">
        <v>500.61</v>
      </c>
      <c r="U1583" s="312"/>
      <c r="V1583" s="312" t="s">
        <v>190</v>
      </c>
      <c r="W1583" s="312" t="s">
        <v>190</v>
      </c>
      <c r="X1583" s="312" t="s">
        <v>190</v>
      </c>
      <c r="Y1583" s="312" t="s">
        <v>190</v>
      </c>
      <c r="Z1583" s="312" t="s">
        <v>190</v>
      </c>
      <c r="AA1583" s="312" t="s">
        <v>190</v>
      </c>
      <c r="AB1583" s="313">
        <v>568480</v>
      </c>
      <c r="AC1583" s="316">
        <v>4.2999999999999997E-2</v>
      </c>
      <c r="AD1583" s="314">
        <v>3708.48</v>
      </c>
      <c r="AE1583" s="315"/>
    </row>
    <row r="1584" spans="1:31" x14ac:dyDescent="0.3">
      <c r="A1584" s="311" t="s">
        <v>2092</v>
      </c>
      <c r="B1584" s="312" t="s">
        <v>190</v>
      </c>
      <c r="C1584" s="312" t="s">
        <v>190</v>
      </c>
      <c r="D1584" s="312" t="s">
        <v>190</v>
      </c>
      <c r="E1584" s="312" t="s">
        <v>190</v>
      </c>
      <c r="F1584" s="312" t="s">
        <v>190</v>
      </c>
      <c r="G1584" s="312" t="s">
        <v>190</v>
      </c>
      <c r="H1584" s="313">
        <v>586</v>
      </c>
      <c r="I1584" s="316">
        <v>0.20648343904157856</v>
      </c>
      <c r="J1584" s="312">
        <v>86.060609999999997</v>
      </c>
      <c r="K1584" s="312"/>
      <c r="L1584" s="312" t="s">
        <v>190</v>
      </c>
      <c r="M1584" s="312" t="s">
        <v>190</v>
      </c>
      <c r="N1584" s="312" t="s">
        <v>190</v>
      </c>
      <c r="O1584" s="312" t="s">
        <v>190</v>
      </c>
      <c r="P1584" s="312" t="s">
        <v>190</v>
      </c>
      <c r="Q1584" s="312" t="s">
        <v>190</v>
      </c>
      <c r="R1584" s="313">
        <v>85092</v>
      </c>
      <c r="S1584" s="316">
        <v>0.27400000000000002</v>
      </c>
      <c r="T1584" s="314">
        <v>1078.79</v>
      </c>
      <c r="U1584" s="312"/>
      <c r="V1584" s="312" t="s">
        <v>190</v>
      </c>
      <c r="W1584" s="312" t="s">
        <v>190</v>
      </c>
      <c r="X1584" s="312" t="s">
        <v>190</v>
      </c>
      <c r="Y1584" s="312" t="s">
        <v>190</v>
      </c>
      <c r="Z1584" s="312" t="s">
        <v>190</v>
      </c>
      <c r="AA1584" s="312" t="s">
        <v>190</v>
      </c>
      <c r="AB1584" s="313">
        <v>3430426</v>
      </c>
      <c r="AC1584" s="316">
        <v>0.26200000000000001</v>
      </c>
      <c r="AD1584" s="314">
        <v>6859.39</v>
      </c>
      <c r="AE1584" s="315"/>
    </row>
    <row r="1585" spans="1:31" x14ac:dyDescent="0.3">
      <c r="A1585" s="311" t="s">
        <v>1323</v>
      </c>
      <c r="B1585" s="312" t="s">
        <v>190</v>
      </c>
      <c r="C1585" s="312" t="s">
        <v>190</v>
      </c>
      <c r="D1585" s="312" t="s">
        <v>190</v>
      </c>
      <c r="E1585" s="312" t="s">
        <v>190</v>
      </c>
      <c r="F1585" s="312" t="s">
        <v>190</v>
      </c>
      <c r="G1585" s="312" t="s">
        <v>190</v>
      </c>
      <c r="H1585" s="313">
        <v>143</v>
      </c>
      <c r="I1585" s="316">
        <v>5.0387596899224806E-2</v>
      </c>
      <c r="J1585" s="312">
        <v>58.787880000000001</v>
      </c>
      <c r="K1585" s="312"/>
      <c r="L1585" s="312" t="s">
        <v>190</v>
      </c>
      <c r="M1585" s="312" t="s">
        <v>190</v>
      </c>
      <c r="N1585" s="312" t="s">
        <v>190</v>
      </c>
      <c r="O1585" s="312" t="s">
        <v>190</v>
      </c>
      <c r="P1585" s="312" t="s">
        <v>190</v>
      </c>
      <c r="Q1585" s="312" t="s">
        <v>190</v>
      </c>
      <c r="R1585" s="313">
        <v>37584</v>
      </c>
      <c r="S1585" s="316">
        <v>0.121</v>
      </c>
      <c r="T1585" s="312">
        <v>820</v>
      </c>
      <c r="U1585" s="312"/>
      <c r="V1585" s="312" t="s">
        <v>190</v>
      </c>
      <c r="W1585" s="312" t="s">
        <v>190</v>
      </c>
      <c r="X1585" s="312" t="s">
        <v>190</v>
      </c>
      <c r="Y1585" s="312" t="s">
        <v>190</v>
      </c>
      <c r="Z1585" s="312" t="s">
        <v>190</v>
      </c>
      <c r="AA1585" s="312" t="s">
        <v>190</v>
      </c>
      <c r="AB1585" s="313">
        <v>1722600</v>
      </c>
      <c r="AC1585" s="316">
        <v>0.13100000000000001</v>
      </c>
      <c r="AD1585" s="314">
        <v>5187.2700000000004</v>
      </c>
      <c r="AE1585" s="315"/>
    </row>
    <row r="1586" spans="1:31" x14ac:dyDescent="0.3">
      <c r="A1586" s="311" t="s">
        <v>2089</v>
      </c>
      <c r="B1586" s="312" t="s">
        <v>190</v>
      </c>
      <c r="C1586" s="312" t="s">
        <v>190</v>
      </c>
      <c r="D1586" s="312" t="s">
        <v>190</v>
      </c>
      <c r="E1586" s="312" t="s">
        <v>190</v>
      </c>
      <c r="F1586" s="312" t="s">
        <v>190</v>
      </c>
      <c r="G1586" s="312" t="s">
        <v>190</v>
      </c>
      <c r="H1586" s="313">
        <v>289</v>
      </c>
      <c r="I1586" s="316">
        <v>0.1018322762508809</v>
      </c>
      <c r="J1586" s="312">
        <v>72.121215800000002</v>
      </c>
      <c r="K1586" s="312"/>
      <c r="L1586" s="312" t="s">
        <v>190</v>
      </c>
      <c r="M1586" s="312" t="s">
        <v>190</v>
      </c>
      <c r="N1586" s="312" t="s">
        <v>190</v>
      </c>
      <c r="O1586" s="312" t="s">
        <v>190</v>
      </c>
      <c r="P1586" s="312" t="s">
        <v>190</v>
      </c>
      <c r="Q1586" s="312" t="s">
        <v>190</v>
      </c>
      <c r="R1586" s="313">
        <v>22501</v>
      </c>
      <c r="S1586" s="316">
        <v>7.2999999999999995E-2</v>
      </c>
      <c r="T1586" s="312">
        <v>651.52</v>
      </c>
      <c r="U1586" s="312"/>
      <c r="V1586" s="312" t="s">
        <v>190</v>
      </c>
      <c r="W1586" s="312" t="s">
        <v>190</v>
      </c>
      <c r="X1586" s="312" t="s">
        <v>190</v>
      </c>
      <c r="Y1586" s="312" t="s">
        <v>190</v>
      </c>
      <c r="Z1586" s="312" t="s">
        <v>190</v>
      </c>
      <c r="AA1586" s="312" t="s">
        <v>190</v>
      </c>
      <c r="AB1586" s="313">
        <v>615734</v>
      </c>
      <c r="AC1586" s="316">
        <v>4.7E-2</v>
      </c>
      <c r="AD1586" s="314">
        <v>3340.61</v>
      </c>
      <c r="AE1586" s="315"/>
    </row>
    <row r="1587" spans="1:31" x14ac:dyDescent="0.3">
      <c r="A1587" s="311" t="s">
        <v>2093</v>
      </c>
      <c r="B1587" s="312" t="s">
        <v>190</v>
      </c>
      <c r="C1587" s="312" t="s">
        <v>190</v>
      </c>
      <c r="D1587" s="312" t="s">
        <v>190</v>
      </c>
      <c r="E1587" s="312" t="s">
        <v>190</v>
      </c>
      <c r="F1587" s="312" t="s">
        <v>190</v>
      </c>
      <c r="G1587" s="312" t="s">
        <v>190</v>
      </c>
      <c r="H1587" s="313">
        <v>129</v>
      </c>
      <c r="I1587" s="316">
        <v>4.5454545454545456E-2</v>
      </c>
      <c r="J1587" s="312">
        <v>49.696968099999999</v>
      </c>
      <c r="K1587" s="312"/>
      <c r="L1587" s="312" t="s">
        <v>190</v>
      </c>
      <c r="M1587" s="312" t="s">
        <v>190</v>
      </c>
      <c r="N1587" s="312" t="s">
        <v>190</v>
      </c>
      <c r="O1587" s="312" t="s">
        <v>190</v>
      </c>
      <c r="P1587" s="312" t="s">
        <v>190</v>
      </c>
      <c r="Q1587" s="312" t="s">
        <v>190</v>
      </c>
      <c r="R1587" s="313">
        <v>21549</v>
      </c>
      <c r="S1587" s="316">
        <v>6.9000000000000006E-2</v>
      </c>
      <c r="T1587" s="312">
        <v>654.54999999999995</v>
      </c>
      <c r="U1587" s="312"/>
      <c r="V1587" s="312" t="s">
        <v>190</v>
      </c>
      <c r="W1587" s="312" t="s">
        <v>190</v>
      </c>
      <c r="X1587" s="312" t="s">
        <v>190</v>
      </c>
      <c r="Y1587" s="312" t="s">
        <v>190</v>
      </c>
      <c r="Z1587" s="312" t="s">
        <v>190</v>
      </c>
      <c r="AA1587" s="312" t="s">
        <v>190</v>
      </c>
      <c r="AB1587" s="313">
        <v>858959</v>
      </c>
      <c r="AC1587" s="316">
        <v>6.6000000000000003E-2</v>
      </c>
      <c r="AD1587" s="314">
        <v>4071.52</v>
      </c>
      <c r="AE1587" s="315"/>
    </row>
    <row r="1588" spans="1:31" x14ac:dyDescent="0.3">
      <c r="A1588" s="311" t="s">
        <v>1325</v>
      </c>
      <c r="B1588" s="312" t="s">
        <v>190</v>
      </c>
      <c r="C1588" s="312" t="s">
        <v>190</v>
      </c>
      <c r="D1588" s="312" t="s">
        <v>190</v>
      </c>
      <c r="E1588" s="312" t="s">
        <v>190</v>
      </c>
      <c r="F1588" s="312" t="s">
        <v>190</v>
      </c>
      <c r="G1588" s="312" t="s">
        <v>190</v>
      </c>
      <c r="H1588" s="313">
        <v>25</v>
      </c>
      <c r="I1588" s="316">
        <v>8.8090204369274134E-3</v>
      </c>
      <c r="J1588" s="312">
        <v>16.969695999999999</v>
      </c>
      <c r="K1588" s="312"/>
      <c r="L1588" s="312" t="s">
        <v>190</v>
      </c>
      <c r="M1588" s="312" t="s">
        <v>190</v>
      </c>
      <c r="N1588" s="312" t="s">
        <v>190</v>
      </c>
      <c r="O1588" s="312" t="s">
        <v>190</v>
      </c>
      <c r="P1588" s="312" t="s">
        <v>190</v>
      </c>
      <c r="Q1588" s="312" t="s">
        <v>190</v>
      </c>
      <c r="R1588" s="313">
        <v>3458</v>
      </c>
      <c r="S1588" s="316">
        <v>1.0999999999999999E-2</v>
      </c>
      <c r="T1588" s="312">
        <v>205.45</v>
      </c>
      <c r="U1588" s="312"/>
      <c r="V1588" s="312" t="s">
        <v>190</v>
      </c>
      <c r="W1588" s="312" t="s">
        <v>190</v>
      </c>
      <c r="X1588" s="312" t="s">
        <v>190</v>
      </c>
      <c r="Y1588" s="312" t="s">
        <v>190</v>
      </c>
      <c r="Z1588" s="312" t="s">
        <v>190</v>
      </c>
      <c r="AA1588" s="312" t="s">
        <v>190</v>
      </c>
      <c r="AB1588" s="313">
        <v>233133</v>
      </c>
      <c r="AC1588" s="316">
        <v>1.7999999999999999E-2</v>
      </c>
      <c r="AD1588" s="314">
        <v>2655.15</v>
      </c>
      <c r="AE1588" s="315"/>
    </row>
    <row r="1589" spans="1:31" x14ac:dyDescent="0.3">
      <c r="A1589" s="311" t="s">
        <v>2094</v>
      </c>
      <c r="B1589" s="312" t="s">
        <v>190</v>
      </c>
      <c r="C1589" s="312" t="s">
        <v>190</v>
      </c>
      <c r="D1589" s="312" t="s">
        <v>190</v>
      </c>
      <c r="E1589" s="312" t="s">
        <v>190</v>
      </c>
      <c r="F1589" s="312" t="s">
        <v>190</v>
      </c>
      <c r="G1589" s="312" t="s">
        <v>190</v>
      </c>
      <c r="H1589" s="313">
        <v>366</v>
      </c>
      <c r="I1589" s="316">
        <v>0.12896405919661733</v>
      </c>
      <c r="J1589" s="312">
        <v>85.454544100000007</v>
      </c>
      <c r="K1589" s="312"/>
      <c r="L1589" s="312" t="s">
        <v>190</v>
      </c>
      <c r="M1589" s="312" t="s">
        <v>190</v>
      </c>
      <c r="N1589" s="312" t="s">
        <v>190</v>
      </c>
      <c r="O1589" s="312" t="s">
        <v>190</v>
      </c>
      <c r="P1589" s="312" t="s">
        <v>190</v>
      </c>
      <c r="Q1589" s="312" t="s">
        <v>190</v>
      </c>
      <c r="R1589" s="313">
        <v>52672</v>
      </c>
      <c r="S1589" s="316">
        <v>0.17</v>
      </c>
      <c r="T1589" s="314">
        <v>1006.67</v>
      </c>
      <c r="U1589" s="312"/>
      <c r="V1589" s="312" t="s">
        <v>190</v>
      </c>
      <c r="W1589" s="312" t="s">
        <v>190</v>
      </c>
      <c r="X1589" s="312" t="s">
        <v>190</v>
      </c>
      <c r="Y1589" s="312" t="s">
        <v>190</v>
      </c>
      <c r="Z1589" s="312" t="s">
        <v>190</v>
      </c>
      <c r="AA1589" s="312" t="s">
        <v>190</v>
      </c>
      <c r="AB1589" s="313">
        <v>2265916</v>
      </c>
      <c r="AC1589" s="316">
        <v>0.17299999999999999</v>
      </c>
      <c r="AD1589" s="314">
        <v>7329.09</v>
      </c>
      <c r="AE1589" s="315"/>
    </row>
    <row r="1590" spans="1:31" x14ac:dyDescent="0.3">
      <c r="A1590" s="311" t="s">
        <v>1323</v>
      </c>
      <c r="B1590" s="312" t="s">
        <v>190</v>
      </c>
      <c r="C1590" s="312" t="s">
        <v>190</v>
      </c>
      <c r="D1590" s="312" t="s">
        <v>190</v>
      </c>
      <c r="E1590" s="312" t="s">
        <v>190</v>
      </c>
      <c r="F1590" s="312" t="s">
        <v>190</v>
      </c>
      <c r="G1590" s="312" t="s">
        <v>190</v>
      </c>
      <c r="H1590" s="313">
        <v>137</v>
      </c>
      <c r="I1590" s="316">
        <v>4.827343199436223E-2</v>
      </c>
      <c r="J1590" s="312">
        <v>50.9090919</v>
      </c>
      <c r="K1590" s="312"/>
      <c r="L1590" s="312" t="s">
        <v>190</v>
      </c>
      <c r="M1590" s="312" t="s">
        <v>190</v>
      </c>
      <c r="N1590" s="312" t="s">
        <v>190</v>
      </c>
      <c r="O1590" s="312" t="s">
        <v>190</v>
      </c>
      <c r="P1590" s="312" t="s">
        <v>190</v>
      </c>
      <c r="Q1590" s="312" t="s">
        <v>190</v>
      </c>
      <c r="R1590" s="313">
        <v>31187</v>
      </c>
      <c r="S1590" s="316">
        <v>0.10100000000000001</v>
      </c>
      <c r="T1590" s="312">
        <v>778.18</v>
      </c>
      <c r="U1590" s="312"/>
      <c r="V1590" s="312" t="s">
        <v>190</v>
      </c>
      <c r="W1590" s="312" t="s">
        <v>190</v>
      </c>
      <c r="X1590" s="312" t="s">
        <v>190</v>
      </c>
      <c r="Y1590" s="312" t="s">
        <v>190</v>
      </c>
      <c r="Z1590" s="312" t="s">
        <v>190</v>
      </c>
      <c r="AA1590" s="312" t="s">
        <v>190</v>
      </c>
      <c r="AB1590" s="313">
        <v>1392219</v>
      </c>
      <c r="AC1590" s="316">
        <v>0.106</v>
      </c>
      <c r="AD1590" s="314">
        <v>4585.45</v>
      </c>
      <c r="AE1590" s="315"/>
    </row>
    <row r="1591" spans="1:31" x14ac:dyDescent="0.3">
      <c r="A1591" s="311" t="s">
        <v>2089</v>
      </c>
      <c r="B1591" s="312" t="s">
        <v>190</v>
      </c>
      <c r="C1591" s="312" t="s">
        <v>190</v>
      </c>
      <c r="D1591" s="312" t="s">
        <v>190</v>
      </c>
      <c r="E1591" s="312" t="s">
        <v>190</v>
      </c>
      <c r="F1591" s="312" t="s">
        <v>190</v>
      </c>
      <c r="G1591" s="312" t="s">
        <v>190</v>
      </c>
      <c r="H1591" s="313">
        <v>11</v>
      </c>
      <c r="I1591" s="316">
        <v>3.875968992248062E-3</v>
      </c>
      <c r="J1591" s="312">
        <v>11.515152</v>
      </c>
      <c r="K1591" s="312"/>
      <c r="L1591" s="312" t="s">
        <v>190</v>
      </c>
      <c r="M1591" s="312" t="s">
        <v>190</v>
      </c>
      <c r="N1591" s="312" t="s">
        <v>190</v>
      </c>
      <c r="O1591" s="312" t="s">
        <v>190</v>
      </c>
      <c r="P1591" s="312" t="s">
        <v>190</v>
      </c>
      <c r="Q1591" s="312" t="s">
        <v>190</v>
      </c>
      <c r="R1591" s="313">
        <v>5073</v>
      </c>
      <c r="S1591" s="316">
        <v>1.6E-2</v>
      </c>
      <c r="T1591" s="312">
        <v>356.36</v>
      </c>
      <c r="U1591" s="312"/>
      <c r="V1591" s="312" t="s">
        <v>190</v>
      </c>
      <c r="W1591" s="312" t="s">
        <v>190</v>
      </c>
      <c r="X1591" s="312" t="s">
        <v>190</v>
      </c>
      <c r="Y1591" s="312" t="s">
        <v>190</v>
      </c>
      <c r="Z1591" s="312" t="s">
        <v>190</v>
      </c>
      <c r="AA1591" s="312" t="s">
        <v>190</v>
      </c>
      <c r="AB1591" s="313">
        <v>170832</v>
      </c>
      <c r="AC1591" s="316">
        <v>1.2999999999999999E-2</v>
      </c>
      <c r="AD1591" s="314">
        <v>2200</v>
      </c>
      <c r="AE1591" s="315"/>
    </row>
    <row r="1592" spans="1:31" x14ac:dyDescent="0.3">
      <c r="A1592" s="311" t="s">
        <v>2093</v>
      </c>
      <c r="B1592" s="312" t="s">
        <v>190</v>
      </c>
      <c r="C1592" s="312" t="s">
        <v>190</v>
      </c>
      <c r="D1592" s="312" t="s">
        <v>190</v>
      </c>
      <c r="E1592" s="312" t="s">
        <v>190</v>
      </c>
      <c r="F1592" s="312" t="s">
        <v>190</v>
      </c>
      <c r="G1592" s="312" t="s">
        <v>190</v>
      </c>
      <c r="H1592" s="313">
        <v>160</v>
      </c>
      <c r="I1592" s="316">
        <v>5.637773079633545E-2</v>
      </c>
      <c r="J1592" s="312">
        <v>51.515152</v>
      </c>
      <c r="K1592" s="312"/>
      <c r="L1592" s="312" t="s">
        <v>190</v>
      </c>
      <c r="M1592" s="312" t="s">
        <v>190</v>
      </c>
      <c r="N1592" s="312" t="s">
        <v>190</v>
      </c>
      <c r="O1592" s="312" t="s">
        <v>190</v>
      </c>
      <c r="P1592" s="312" t="s">
        <v>190</v>
      </c>
      <c r="Q1592" s="312" t="s">
        <v>190</v>
      </c>
      <c r="R1592" s="313">
        <v>11547</v>
      </c>
      <c r="S1592" s="316">
        <v>3.6999999999999998E-2</v>
      </c>
      <c r="T1592" s="312">
        <v>590.29999999999995</v>
      </c>
      <c r="U1592" s="312"/>
      <c r="V1592" s="312" t="s">
        <v>190</v>
      </c>
      <c r="W1592" s="312" t="s">
        <v>190</v>
      </c>
      <c r="X1592" s="312" t="s">
        <v>190</v>
      </c>
      <c r="Y1592" s="312" t="s">
        <v>190</v>
      </c>
      <c r="Z1592" s="312" t="s">
        <v>190</v>
      </c>
      <c r="AA1592" s="312" t="s">
        <v>190</v>
      </c>
      <c r="AB1592" s="313">
        <v>414759</v>
      </c>
      <c r="AC1592" s="316">
        <v>3.2000000000000001E-2</v>
      </c>
      <c r="AD1592" s="314">
        <v>3192.73</v>
      </c>
      <c r="AE1592" s="315"/>
    </row>
    <row r="1593" spans="1:31" x14ac:dyDescent="0.3">
      <c r="A1593" s="317" t="s">
        <v>1325</v>
      </c>
      <c r="B1593" s="318" t="s">
        <v>190</v>
      </c>
      <c r="C1593" s="318" t="s">
        <v>190</v>
      </c>
      <c r="D1593" s="318" t="s">
        <v>190</v>
      </c>
      <c r="E1593" s="318" t="s">
        <v>190</v>
      </c>
      <c r="F1593" s="318" t="s">
        <v>190</v>
      </c>
      <c r="G1593" s="318" t="s">
        <v>190</v>
      </c>
      <c r="H1593" s="319">
        <v>58</v>
      </c>
      <c r="I1593" s="320">
        <v>2.0436927413671601E-2</v>
      </c>
      <c r="J1593" s="318">
        <v>41.818179999999998</v>
      </c>
      <c r="K1593" s="318"/>
      <c r="L1593" s="318" t="s">
        <v>190</v>
      </c>
      <c r="M1593" s="318" t="s">
        <v>190</v>
      </c>
      <c r="N1593" s="318" t="s">
        <v>190</v>
      </c>
      <c r="O1593" s="318" t="s">
        <v>190</v>
      </c>
      <c r="P1593" s="318" t="s">
        <v>190</v>
      </c>
      <c r="Q1593" s="318" t="s">
        <v>190</v>
      </c>
      <c r="R1593" s="319">
        <v>4865</v>
      </c>
      <c r="S1593" s="320">
        <v>1.6E-2</v>
      </c>
      <c r="T1593" s="318">
        <v>378.79</v>
      </c>
      <c r="U1593" s="318"/>
      <c r="V1593" s="318" t="s">
        <v>190</v>
      </c>
      <c r="W1593" s="318" t="s">
        <v>190</v>
      </c>
      <c r="X1593" s="318" t="s">
        <v>190</v>
      </c>
      <c r="Y1593" s="318" t="s">
        <v>190</v>
      </c>
      <c r="Z1593" s="318" t="s">
        <v>190</v>
      </c>
      <c r="AA1593" s="318" t="s">
        <v>190</v>
      </c>
      <c r="AB1593" s="319">
        <v>288106</v>
      </c>
      <c r="AC1593" s="320">
        <v>2.1999999999999999E-2</v>
      </c>
      <c r="AD1593" s="321">
        <v>3481.21</v>
      </c>
      <c r="AE1593" s="322"/>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7"/>
      <c r="B1" s="391" t="s">
        <v>1721</v>
      </c>
      <c r="C1" s="391"/>
      <c r="D1" s="391"/>
      <c r="E1" s="391"/>
      <c r="F1" s="391"/>
      <c r="G1" s="391"/>
      <c r="H1" s="386"/>
      <c r="I1" s="386"/>
      <c r="J1" s="386"/>
      <c r="K1" s="386"/>
      <c r="L1" s="207"/>
      <c r="M1" s="207"/>
      <c r="N1" s="207"/>
      <c r="O1" s="207"/>
      <c r="P1" s="207"/>
      <c r="Q1" s="207"/>
      <c r="R1" s="207"/>
      <c r="S1" s="207"/>
      <c r="T1" s="207"/>
      <c r="U1" s="207"/>
      <c r="V1" s="207"/>
      <c r="W1" s="207"/>
      <c r="X1" s="207"/>
      <c r="Y1" s="207"/>
      <c r="Z1" s="207"/>
      <c r="AA1" s="207"/>
      <c r="AB1" s="207"/>
      <c r="AC1" s="207"/>
      <c r="AD1" s="207"/>
      <c r="AE1" s="207"/>
    </row>
    <row r="2" spans="1:31" ht="40.5" customHeight="1" x14ac:dyDescent="0.3">
      <c r="A2" s="207" t="s">
        <v>190</v>
      </c>
      <c r="B2" s="393" t="str">
        <f>Population!B3</f>
        <v>City of Mendota</v>
      </c>
      <c r="C2" s="393"/>
      <c r="D2" s="393"/>
      <c r="E2" s="393"/>
      <c r="F2" s="393"/>
      <c r="G2" s="393"/>
      <c r="H2" s="393"/>
      <c r="I2" s="393"/>
      <c r="J2" s="393"/>
      <c r="K2" s="393"/>
      <c r="L2" s="393" t="str">
        <f>Population!B4</f>
        <v>Fresno County</v>
      </c>
      <c r="M2" s="393"/>
      <c r="N2" s="393"/>
      <c r="O2" s="393"/>
      <c r="P2" s="393"/>
      <c r="Q2" s="393"/>
      <c r="R2" s="393"/>
      <c r="S2" s="393"/>
      <c r="T2" s="393"/>
      <c r="U2" s="393"/>
      <c r="V2" s="393" t="s">
        <v>191</v>
      </c>
      <c r="W2" s="393"/>
      <c r="X2" s="393"/>
      <c r="Y2" s="393"/>
      <c r="Z2" s="393"/>
      <c r="AA2" s="393"/>
      <c r="AB2" s="393"/>
      <c r="AC2" s="393"/>
      <c r="AD2" s="393"/>
      <c r="AE2" s="393"/>
    </row>
    <row r="3" spans="1:31" ht="34.5" customHeight="1" x14ac:dyDescent="0.3">
      <c r="A3" s="207"/>
      <c r="B3" s="393">
        <v>2010</v>
      </c>
      <c r="C3" s="393"/>
      <c r="D3" s="393"/>
      <c r="E3" s="393">
        <v>2015</v>
      </c>
      <c r="F3" s="393"/>
      <c r="G3" s="393"/>
      <c r="H3" s="393">
        <v>2020</v>
      </c>
      <c r="I3" s="393"/>
      <c r="J3" s="393"/>
      <c r="K3" s="196" t="s">
        <v>1722</v>
      </c>
      <c r="L3" s="393">
        <v>2010</v>
      </c>
      <c r="M3" s="393"/>
      <c r="N3" s="393"/>
      <c r="O3" s="393">
        <v>2015</v>
      </c>
      <c r="P3" s="393"/>
      <c r="Q3" s="393"/>
      <c r="R3" s="393">
        <v>2020</v>
      </c>
      <c r="S3" s="393"/>
      <c r="T3" s="393"/>
      <c r="U3" s="196" t="s">
        <v>1722</v>
      </c>
      <c r="V3" s="393">
        <v>2010</v>
      </c>
      <c r="W3" s="393"/>
      <c r="X3" s="393"/>
      <c r="Y3" s="393">
        <v>2015</v>
      </c>
      <c r="Z3" s="393"/>
      <c r="AA3" s="393"/>
      <c r="AB3" s="393">
        <v>2020</v>
      </c>
      <c r="AC3" s="393"/>
      <c r="AD3" s="393"/>
      <c r="AE3" s="196" t="s">
        <v>1722</v>
      </c>
    </row>
    <row r="4" spans="1:31" x14ac:dyDescent="0.3">
      <c r="A4" s="392" t="s">
        <v>2095</v>
      </c>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row>
    <row r="5" spans="1:31" x14ac:dyDescent="0.3">
      <c r="A5" s="224" t="s">
        <v>4602</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row>
    <row r="6" spans="1:31" x14ac:dyDescent="0.3">
      <c r="A6" s="207" t="s">
        <v>2096</v>
      </c>
      <c r="B6" s="208">
        <v>25216</v>
      </c>
      <c r="C6" s="207" t="s">
        <v>190</v>
      </c>
      <c r="D6" s="207" t="s">
        <v>190</v>
      </c>
      <c r="E6" s="208">
        <v>25862</v>
      </c>
      <c r="F6" s="207" t="s">
        <v>190</v>
      </c>
      <c r="G6" s="207" t="s">
        <v>190</v>
      </c>
      <c r="H6" s="208">
        <v>36376</v>
      </c>
      <c r="I6" s="207" t="s">
        <v>190</v>
      </c>
      <c r="J6" s="207" t="s">
        <v>190</v>
      </c>
      <c r="K6" s="209">
        <v>0.44257614213197971</v>
      </c>
      <c r="L6" s="208">
        <v>46430</v>
      </c>
      <c r="M6" s="207" t="s">
        <v>190</v>
      </c>
      <c r="N6" s="207" t="s">
        <v>190</v>
      </c>
      <c r="O6" s="208">
        <v>45233</v>
      </c>
      <c r="P6" s="207" t="s">
        <v>190</v>
      </c>
      <c r="Q6" s="207" t="s">
        <v>190</v>
      </c>
      <c r="R6" s="208">
        <v>57109</v>
      </c>
      <c r="S6" s="207" t="s">
        <v>190</v>
      </c>
      <c r="T6" s="207" t="s">
        <v>190</v>
      </c>
      <c r="U6" s="209">
        <v>0.23</v>
      </c>
      <c r="V6" s="208">
        <v>60883</v>
      </c>
      <c r="W6" s="207" t="s">
        <v>190</v>
      </c>
      <c r="X6" s="207" t="s">
        <v>190</v>
      </c>
      <c r="Y6" s="208">
        <v>61818</v>
      </c>
      <c r="Z6" s="207" t="s">
        <v>190</v>
      </c>
      <c r="AA6" s="207" t="s">
        <v>190</v>
      </c>
      <c r="AB6" s="208">
        <v>78672</v>
      </c>
      <c r="AC6" s="207" t="s">
        <v>190</v>
      </c>
      <c r="AD6" s="207" t="s">
        <v>190</v>
      </c>
      <c r="AE6" s="209">
        <v>0.29199999999999998</v>
      </c>
    </row>
    <row r="7" spans="1:31" x14ac:dyDescent="0.3">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row>
    <row r="8" spans="1:31" x14ac:dyDescent="0.3">
      <c r="A8" s="224" t="s">
        <v>4603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row>
    <row r="9" spans="1:31" x14ac:dyDescent="0.3">
      <c r="A9" s="207" t="s">
        <v>2097</v>
      </c>
      <c r="B9" s="208">
        <v>25216</v>
      </c>
      <c r="C9" s="207" t="s">
        <v>190</v>
      </c>
      <c r="D9" s="207" t="s">
        <v>190</v>
      </c>
      <c r="E9" s="208">
        <v>25862</v>
      </c>
      <c r="F9" s="207" t="s">
        <v>190</v>
      </c>
      <c r="G9" s="207" t="s">
        <v>190</v>
      </c>
      <c r="H9" s="208">
        <v>36376</v>
      </c>
      <c r="I9" s="207" t="s">
        <v>190</v>
      </c>
      <c r="J9" s="207" t="s">
        <v>190</v>
      </c>
      <c r="K9" s="209">
        <v>0.44257614213197971</v>
      </c>
      <c r="L9" s="208">
        <v>46430</v>
      </c>
      <c r="M9" s="207" t="s">
        <v>190</v>
      </c>
      <c r="N9" s="207" t="s">
        <v>190</v>
      </c>
      <c r="O9" s="208">
        <v>45233</v>
      </c>
      <c r="P9" s="207" t="s">
        <v>190</v>
      </c>
      <c r="Q9" s="207" t="s">
        <v>190</v>
      </c>
      <c r="R9" s="208">
        <v>57109</v>
      </c>
      <c r="S9" s="207" t="s">
        <v>190</v>
      </c>
      <c r="T9" s="207" t="s">
        <v>190</v>
      </c>
      <c r="U9" s="209">
        <v>0.23</v>
      </c>
      <c r="V9" s="208">
        <v>60883</v>
      </c>
      <c r="W9" s="207" t="s">
        <v>190</v>
      </c>
      <c r="X9" s="207" t="s">
        <v>190</v>
      </c>
      <c r="Y9" s="208">
        <v>61818</v>
      </c>
      <c r="Z9" s="207" t="s">
        <v>190</v>
      </c>
      <c r="AA9" s="207" t="s">
        <v>190</v>
      </c>
      <c r="AB9" s="208">
        <v>78672</v>
      </c>
      <c r="AC9" s="207" t="s">
        <v>190</v>
      </c>
      <c r="AD9" s="207" t="s">
        <v>190</v>
      </c>
      <c r="AE9" s="209">
        <v>0.29199999999999998</v>
      </c>
    </row>
    <row r="10" spans="1:31" x14ac:dyDescent="0.3">
      <c r="A10" s="207" t="s">
        <v>2098</v>
      </c>
      <c r="B10" s="208">
        <v>24063</v>
      </c>
      <c r="C10" s="207" t="s">
        <v>190</v>
      </c>
      <c r="D10" s="207" t="s">
        <v>190</v>
      </c>
      <c r="E10" s="208">
        <v>26350</v>
      </c>
      <c r="F10" s="207" t="s">
        <v>190</v>
      </c>
      <c r="G10" s="207" t="s">
        <v>190</v>
      </c>
      <c r="H10" s="208">
        <v>36895</v>
      </c>
      <c r="I10" s="207" t="s">
        <v>190</v>
      </c>
      <c r="J10" s="207" t="s">
        <v>190</v>
      </c>
      <c r="K10" s="209">
        <v>0.53326684120849432</v>
      </c>
      <c r="L10" s="208">
        <v>50816</v>
      </c>
      <c r="M10" s="207" t="s">
        <v>190</v>
      </c>
      <c r="N10" s="207" t="s">
        <v>190</v>
      </c>
      <c r="O10" s="208">
        <v>50386</v>
      </c>
      <c r="P10" s="207" t="s">
        <v>190</v>
      </c>
      <c r="Q10" s="207" t="s">
        <v>190</v>
      </c>
      <c r="R10" s="208">
        <v>60299</v>
      </c>
      <c r="S10" s="207" t="s">
        <v>190</v>
      </c>
      <c r="T10" s="207" t="s">
        <v>190</v>
      </c>
      <c r="U10" s="209">
        <v>0.187</v>
      </c>
      <c r="V10" s="208">
        <v>63933</v>
      </c>
      <c r="W10" s="207" t="s">
        <v>190</v>
      </c>
      <c r="X10" s="207" t="s">
        <v>190</v>
      </c>
      <c r="Y10" s="208">
        <v>64803</v>
      </c>
      <c r="Z10" s="207" t="s">
        <v>190</v>
      </c>
      <c r="AA10" s="207" t="s">
        <v>190</v>
      </c>
      <c r="AB10" s="208">
        <v>82157</v>
      </c>
      <c r="AC10" s="207" t="s">
        <v>190</v>
      </c>
      <c r="AD10" s="207" t="s">
        <v>190</v>
      </c>
      <c r="AE10" s="209">
        <v>0.28499999999999998</v>
      </c>
    </row>
    <row r="11" spans="1:31" x14ac:dyDescent="0.3">
      <c r="A11" s="207" t="s">
        <v>2099</v>
      </c>
      <c r="B11" s="208" t="s">
        <v>190</v>
      </c>
      <c r="C11" s="207" t="s">
        <v>190</v>
      </c>
      <c r="D11" s="207" t="s">
        <v>190</v>
      </c>
      <c r="E11" s="208">
        <v>2499</v>
      </c>
      <c r="F11" s="207" t="s">
        <v>190</v>
      </c>
      <c r="G11" s="207" t="s">
        <v>190</v>
      </c>
      <c r="H11" s="208" t="s">
        <v>190</v>
      </c>
      <c r="I11" s="207" t="s">
        <v>190</v>
      </c>
      <c r="J11" s="207" t="s">
        <v>190</v>
      </c>
      <c r="K11" s="209"/>
      <c r="L11" s="208">
        <v>25692</v>
      </c>
      <c r="M11" s="207" t="s">
        <v>190</v>
      </c>
      <c r="N11" s="207" t="s">
        <v>190</v>
      </c>
      <c r="O11" s="208">
        <v>26110</v>
      </c>
      <c r="P11" s="207" t="s">
        <v>190</v>
      </c>
      <c r="Q11" s="207" t="s">
        <v>190</v>
      </c>
      <c r="R11" s="208">
        <v>39621</v>
      </c>
      <c r="S11" s="207" t="s">
        <v>190</v>
      </c>
      <c r="T11" s="207" t="s">
        <v>190</v>
      </c>
      <c r="U11" s="209">
        <v>0.54200000000000004</v>
      </c>
      <c r="V11" s="208">
        <v>44127</v>
      </c>
      <c r="W11" s="207" t="s">
        <v>190</v>
      </c>
      <c r="X11" s="207" t="s">
        <v>190</v>
      </c>
      <c r="Y11" s="208">
        <v>43087</v>
      </c>
      <c r="Z11" s="207" t="s">
        <v>190</v>
      </c>
      <c r="AA11" s="207" t="s">
        <v>190</v>
      </c>
      <c r="AB11" s="208">
        <v>54976</v>
      </c>
      <c r="AC11" s="207" t="s">
        <v>190</v>
      </c>
      <c r="AD11" s="207" t="s">
        <v>190</v>
      </c>
      <c r="AE11" s="209">
        <v>0.246</v>
      </c>
    </row>
    <row r="12" spans="1:31" x14ac:dyDescent="0.3">
      <c r="A12" s="207" t="s">
        <v>2100</v>
      </c>
      <c r="B12" s="208">
        <v>12227</v>
      </c>
      <c r="C12" s="207" t="s">
        <v>190</v>
      </c>
      <c r="D12" s="207" t="s">
        <v>190</v>
      </c>
      <c r="E12" s="208" t="s">
        <v>190</v>
      </c>
      <c r="F12" s="207" t="s">
        <v>190</v>
      </c>
      <c r="G12" s="207" t="s">
        <v>190</v>
      </c>
      <c r="H12" s="208" t="s">
        <v>190</v>
      </c>
      <c r="I12" s="207" t="s">
        <v>190</v>
      </c>
      <c r="J12" s="207" t="s">
        <v>190</v>
      </c>
      <c r="K12" s="209"/>
      <c r="L12" s="208">
        <v>29845</v>
      </c>
      <c r="M12" s="207" t="s">
        <v>190</v>
      </c>
      <c r="N12" s="207" t="s">
        <v>190</v>
      </c>
      <c r="O12" s="208">
        <v>36631</v>
      </c>
      <c r="P12" s="207" t="s">
        <v>190</v>
      </c>
      <c r="Q12" s="207" t="s">
        <v>190</v>
      </c>
      <c r="R12" s="208">
        <v>52511</v>
      </c>
      <c r="S12" s="207" t="s">
        <v>190</v>
      </c>
      <c r="T12" s="207" t="s">
        <v>190</v>
      </c>
      <c r="U12" s="209">
        <v>0.75900000000000001</v>
      </c>
      <c r="V12" s="208">
        <v>45491</v>
      </c>
      <c r="W12" s="207" t="s">
        <v>190</v>
      </c>
      <c r="X12" s="207" t="s">
        <v>190</v>
      </c>
      <c r="Y12" s="208">
        <v>45490</v>
      </c>
      <c r="Z12" s="207" t="s">
        <v>190</v>
      </c>
      <c r="AA12" s="207" t="s">
        <v>190</v>
      </c>
      <c r="AB12" s="208">
        <v>60182</v>
      </c>
      <c r="AC12" s="207" t="s">
        <v>190</v>
      </c>
      <c r="AD12" s="207" t="s">
        <v>190</v>
      </c>
      <c r="AE12" s="209">
        <v>0.32300000000000001</v>
      </c>
    </row>
    <row r="13" spans="1:31" x14ac:dyDescent="0.3">
      <c r="A13" s="207" t="s">
        <v>241</v>
      </c>
      <c r="B13" s="208">
        <v>42216</v>
      </c>
      <c r="C13" s="207" t="s">
        <v>190</v>
      </c>
      <c r="D13" s="207" t="s">
        <v>190</v>
      </c>
      <c r="E13" s="208" t="s">
        <v>190</v>
      </c>
      <c r="F13" s="207" t="s">
        <v>190</v>
      </c>
      <c r="G13" s="207" t="s">
        <v>190</v>
      </c>
      <c r="H13" s="208" t="s">
        <v>190</v>
      </c>
      <c r="I13" s="207" t="s">
        <v>190</v>
      </c>
      <c r="J13" s="207" t="s">
        <v>190</v>
      </c>
      <c r="K13" s="209"/>
      <c r="L13" s="208">
        <v>52505</v>
      </c>
      <c r="M13" s="207" t="s">
        <v>190</v>
      </c>
      <c r="N13" s="207" t="s">
        <v>190</v>
      </c>
      <c r="O13" s="208">
        <v>50683</v>
      </c>
      <c r="P13" s="207" t="s">
        <v>190</v>
      </c>
      <c r="Q13" s="207" t="s">
        <v>190</v>
      </c>
      <c r="R13" s="208">
        <v>68274</v>
      </c>
      <c r="S13" s="207" t="s">
        <v>190</v>
      </c>
      <c r="T13" s="207" t="s">
        <v>190</v>
      </c>
      <c r="U13" s="209">
        <v>0.3</v>
      </c>
      <c r="V13" s="208">
        <v>74527</v>
      </c>
      <c r="W13" s="207" t="s">
        <v>190</v>
      </c>
      <c r="X13" s="207" t="s">
        <v>190</v>
      </c>
      <c r="Y13" s="208">
        <v>79260</v>
      </c>
      <c r="Z13" s="207" t="s">
        <v>190</v>
      </c>
      <c r="AA13" s="207" t="s">
        <v>190</v>
      </c>
      <c r="AB13" s="208">
        <v>101380</v>
      </c>
      <c r="AC13" s="207" t="s">
        <v>190</v>
      </c>
      <c r="AD13" s="207" t="s">
        <v>190</v>
      </c>
      <c r="AE13" s="209">
        <v>0.36</v>
      </c>
    </row>
    <row r="14" spans="1:31" x14ac:dyDescent="0.3">
      <c r="A14" s="207" t="s">
        <v>2101</v>
      </c>
      <c r="B14" s="208" t="s">
        <v>190</v>
      </c>
      <c r="C14" s="207" t="s">
        <v>190</v>
      </c>
      <c r="D14" s="207" t="s">
        <v>190</v>
      </c>
      <c r="E14" s="208" t="s">
        <v>190</v>
      </c>
      <c r="F14" s="207" t="s">
        <v>190</v>
      </c>
      <c r="G14" s="207" t="s">
        <v>190</v>
      </c>
      <c r="H14" s="208" t="s">
        <v>190</v>
      </c>
      <c r="I14" s="207" t="s">
        <v>190</v>
      </c>
      <c r="J14" s="207" t="s">
        <v>190</v>
      </c>
      <c r="K14" s="209"/>
      <c r="L14" s="208">
        <v>64007</v>
      </c>
      <c r="M14" s="207" t="s">
        <v>190</v>
      </c>
      <c r="N14" s="207" t="s">
        <v>190</v>
      </c>
      <c r="O14" s="208">
        <v>41538</v>
      </c>
      <c r="P14" s="207" t="s">
        <v>190</v>
      </c>
      <c r="Q14" s="207" t="s">
        <v>190</v>
      </c>
      <c r="R14" s="208">
        <v>45595</v>
      </c>
      <c r="S14" s="207" t="s">
        <v>190</v>
      </c>
      <c r="T14" s="207" t="s">
        <v>190</v>
      </c>
      <c r="U14" s="209">
        <v>-0.28799999999999998</v>
      </c>
      <c r="V14" s="208">
        <v>65168</v>
      </c>
      <c r="W14" s="207" t="s">
        <v>190</v>
      </c>
      <c r="X14" s="207" t="s">
        <v>190</v>
      </c>
      <c r="Y14" s="208">
        <v>60717</v>
      </c>
      <c r="Z14" s="207" t="s">
        <v>190</v>
      </c>
      <c r="AA14" s="207" t="s">
        <v>190</v>
      </c>
      <c r="AB14" s="208">
        <v>81682</v>
      </c>
      <c r="AC14" s="207" t="s">
        <v>190</v>
      </c>
      <c r="AD14" s="207" t="s">
        <v>190</v>
      </c>
      <c r="AE14" s="209">
        <v>0.253</v>
      </c>
    </row>
    <row r="15" spans="1:31" x14ac:dyDescent="0.3">
      <c r="A15" s="207" t="s">
        <v>2102</v>
      </c>
      <c r="B15" s="208">
        <v>26458</v>
      </c>
      <c r="C15" s="207" t="s">
        <v>190</v>
      </c>
      <c r="D15" s="207" t="s">
        <v>190</v>
      </c>
      <c r="E15" s="208">
        <v>25508</v>
      </c>
      <c r="F15" s="207" t="s">
        <v>190</v>
      </c>
      <c r="G15" s="207" t="s">
        <v>190</v>
      </c>
      <c r="H15" s="208">
        <v>35246</v>
      </c>
      <c r="I15" s="207" t="s">
        <v>190</v>
      </c>
      <c r="J15" s="207" t="s">
        <v>190</v>
      </c>
      <c r="K15" s="209">
        <v>0.33214906644493158</v>
      </c>
      <c r="L15" s="208">
        <v>36592</v>
      </c>
      <c r="M15" s="207" t="s">
        <v>190</v>
      </c>
      <c r="N15" s="207" t="s">
        <v>190</v>
      </c>
      <c r="O15" s="208">
        <v>34233</v>
      </c>
      <c r="P15" s="207" t="s">
        <v>190</v>
      </c>
      <c r="Q15" s="207" t="s">
        <v>190</v>
      </c>
      <c r="R15" s="208">
        <v>45525</v>
      </c>
      <c r="S15" s="207" t="s">
        <v>190</v>
      </c>
      <c r="T15" s="207" t="s">
        <v>190</v>
      </c>
      <c r="U15" s="209">
        <v>0.24399999999999999</v>
      </c>
      <c r="V15" s="208">
        <v>46613</v>
      </c>
      <c r="W15" s="207" t="s">
        <v>190</v>
      </c>
      <c r="X15" s="207" t="s">
        <v>190</v>
      </c>
      <c r="Y15" s="208">
        <v>45252</v>
      </c>
      <c r="Z15" s="207" t="s">
        <v>190</v>
      </c>
      <c r="AA15" s="207" t="s">
        <v>190</v>
      </c>
      <c r="AB15" s="208">
        <v>59287</v>
      </c>
      <c r="AC15" s="207" t="s">
        <v>190</v>
      </c>
      <c r="AD15" s="207" t="s">
        <v>190</v>
      </c>
      <c r="AE15" s="209">
        <v>0.27200000000000002</v>
      </c>
    </row>
    <row r="16" spans="1:31" x14ac:dyDescent="0.3">
      <c r="A16" s="207" t="s">
        <v>2103</v>
      </c>
      <c r="B16" s="208" t="s">
        <v>190</v>
      </c>
      <c r="C16" s="207" t="s">
        <v>190</v>
      </c>
      <c r="D16" s="207" t="s">
        <v>190</v>
      </c>
      <c r="E16" s="208" t="s">
        <v>190</v>
      </c>
      <c r="F16" s="207" t="s">
        <v>190</v>
      </c>
      <c r="G16" s="207" t="s">
        <v>190</v>
      </c>
      <c r="H16" s="208" t="s">
        <v>190</v>
      </c>
      <c r="I16" s="207" t="s">
        <v>190</v>
      </c>
      <c r="J16" s="207" t="s">
        <v>190</v>
      </c>
      <c r="K16" s="209"/>
      <c r="L16" s="208">
        <v>48083</v>
      </c>
      <c r="M16" s="207" t="s">
        <v>190</v>
      </c>
      <c r="N16" s="207" t="s">
        <v>190</v>
      </c>
      <c r="O16" s="208">
        <v>44576</v>
      </c>
      <c r="P16" s="207" t="s">
        <v>190</v>
      </c>
      <c r="Q16" s="207" t="s">
        <v>190</v>
      </c>
      <c r="R16" s="208">
        <v>57763</v>
      </c>
      <c r="S16" s="207" t="s">
        <v>190</v>
      </c>
      <c r="T16" s="207" t="s">
        <v>190</v>
      </c>
      <c r="U16" s="209">
        <v>0.20100000000000001</v>
      </c>
      <c r="V16" s="208">
        <v>57908</v>
      </c>
      <c r="W16" s="207" t="s">
        <v>190</v>
      </c>
      <c r="X16" s="207" t="s">
        <v>190</v>
      </c>
      <c r="Y16" s="208">
        <v>59807</v>
      </c>
      <c r="Z16" s="207" t="s">
        <v>190</v>
      </c>
      <c r="AA16" s="207" t="s">
        <v>190</v>
      </c>
      <c r="AB16" s="208">
        <v>76733</v>
      </c>
      <c r="AC16" s="207" t="s">
        <v>190</v>
      </c>
      <c r="AD16" s="207" t="s">
        <v>190</v>
      </c>
      <c r="AE16" s="209">
        <v>0.32500000000000001</v>
      </c>
    </row>
    <row r="17" spans="1:31" x14ac:dyDescent="0.3">
      <c r="A17" s="207" t="s">
        <v>2104</v>
      </c>
      <c r="B17" s="208">
        <v>25093</v>
      </c>
      <c r="C17" s="207" t="s">
        <v>190</v>
      </c>
      <c r="D17" s="207" t="s">
        <v>190</v>
      </c>
      <c r="E17" s="208">
        <v>26307</v>
      </c>
      <c r="F17" s="207" t="s">
        <v>190</v>
      </c>
      <c r="G17" s="207" t="s">
        <v>190</v>
      </c>
      <c r="H17" s="208">
        <v>36804</v>
      </c>
      <c r="I17" s="207" t="s">
        <v>190</v>
      </c>
      <c r="J17" s="207" t="s">
        <v>190</v>
      </c>
      <c r="K17" s="209">
        <v>0.46670386163471883</v>
      </c>
      <c r="L17" s="208">
        <v>36796</v>
      </c>
      <c r="M17" s="207" t="s">
        <v>190</v>
      </c>
      <c r="N17" s="207" t="s">
        <v>190</v>
      </c>
      <c r="O17" s="208">
        <v>36022</v>
      </c>
      <c r="P17" s="207" t="s">
        <v>190</v>
      </c>
      <c r="Q17" s="207" t="s">
        <v>190</v>
      </c>
      <c r="R17" s="208">
        <v>47141</v>
      </c>
      <c r="S17" s="207" t="s">
        <v>190</v>
      </c>
      <c r="T17" s="207" t="s">
        <v>190</v>
      </c>
      <c r="U17" s="209">
        <v>0.28100000000000003</v>
      </c>
      <c r="V17" s="208">
        <v>47180</v>
      </c>
      <c r="W17" s="207" t="s">
        <v>190</v>
      </c>
      <c r="X17" s="207" t="s">
        <v>190</v>
      </c>
      <c r="Y17" s="208">
        <v>47393</v>
      </c>
      <c r="Z17" s="207" t="s">
        <v>190</v>
      </c>
      <c r="AA17" s="207" t="s">
        <v>190</v>
      </c>
      <c r="AB17" s="208">
        <v>62330</v>
      </c>
      <c r="AC17" s="207" t="s">
        <v>190</v>
      </c>
      <c r="AD17" s="207" t="s">
        <v>190</v>
      </c>
      <c r="AE17" s="209">
        <v>0.32100000000000001</v>
      </c>
    </row>
    <row r="18" spans="1:31" x14ac:dyDescent="0.3">
      <c r="A18" s="207" t="s">
        <v>2105</v>
      </c>
      <c r="B18" s="208" t="s">
        <v>190</v>
      </c>
      <c r="C18" s="207" t="s">
        <v>190</v>
      </c>
      <c r="D18" s="207" t="s">
        <v>190</v>
      </c>
      <c r="E18" s="208" t="s">
        <v>190</v>
      </c>
      <c r="F18" s="207" t="s">
        <v>190</v>
      </c>
      <c r="G18" s="207" t="s">
        <v>190</v>
      </c>
      <c r="H18" s="208" t="s">
        <v>190</v>
      </c>
      <c r="I18" s="207" t="s">
        <v>190</v>
      </c>
      <c r="J18" s="207" t="s">
        <v>190</v>
      </c>
      <c r="K18" s="209"/>
      <c r="L18" s="208">
        <v>60082</v>
      </c>
      <c r="M18" s="207" t="s">
        <v>190</v>
      </c>
      <c r="N18" s="207" t="s">
        <v>190</v>
      </c>
      <c r="O18" s="208">
        <v>60382</v>
      </c>
      <c r="P18" s="207" t="s">
        <v>190</v>
      </c>
      <c r="Q18" s="207" t="s">
        <v>190</v>
      </c>
      <c r="R18" s="208">
        <v>70763</v>
      </c>
      <c r="S18" s="207" t="s">
        <v>190</v>
      </c>
      <c r="T18" s="207" t="s">
        <v>190</v>
      </c>
      <c r="U18" s="209">
        <v>0.17799999999999999</v>
      </c>
      <c r="V18" s="208">
        <v>70414</v>
      </c>
      <c r="W18" s="207" t="s">
        <v>190</v>
      </c>
      <c r="X18" s="207" t="s">
        <v>190</v>
      </c>
      <c r="Y18" s="208">
        <v>72741</v>
      </c>
      <c r="Z18" s="207" t="s">
        <v>190</v>
      </c>
      <c r="AA18" s="207" t="s">
        <v>190</v>
      </c>
      <c r="AB18" s="208">
        <v>90496</v>
      </c>
      <c r="AC18" s="207" t="s">
        <v>190</v>
      </c>
      <c r="AD18" s="207" t="s">
        <v>190</v>
      </c>
      <c r="AE18" s="209">
        <v>0.28499999999999998</v>
      </c>
    </row>
    <row r="19" spans="1:31" x14ac:dyDescent="0.3">
      <c r="A19" s="223"/>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row>
    <row r="20" spans="1:31" x14ac:dyDescent="0.3">
      <c r="A20" s="222" t="s">
        <v>2106</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row>
    <row r="21" spans="1:31" x14ac:dyDescent="0.3">
      <c r="A21" s="213" t="s">
        <v>2107</v>
      </c>
      <c r="B21" s="214">
        <v>151000</v>
      </c>
      <c r="C21" s="213" t="s">
        <v>190</v>
      </c>
      <c r="D21" s="213" t="s">
        <v>190</v>
      </c>
      <c r="E21" s="214">
        <v>108100</v>
      </c>
      <c r="F21" s="213" t="s">
        <v>190</v>
      </c>
      <c r="G21" s="213" t="s">
        <v>190</v>
      </c>
      <c r="H21" s="214">
        <v>173600</v>
      </c>
      <c r="I21" s="213" t="s">
        <v>190</v>
      </c>
      <c r="J21" s="213" t="s">
        <v>190</v>
      </c>
      <c r="K21" s="215">
        <v>0.14966887417218544</v>
      </c>
      <c r="L21" s="214">
        <v>257000</v>
      </c>
      <c r="M21" s="213" t="s">
        <v>190</v>
      </c>
      <c r="N21" s="213" t="s">
        <v>190</v>
      </c>
      <c r="O21" s="214">
        <v>194600</v>
      </c>
      <c r="P21" s="213" t="s">
        <v>190</v>
      </c>
      <c r="Q21" s="213" t="s">
        <v>190</v>
      </c>
      <c r="R21" s="214">
        <v>271000</v>
      </c>
      <c r="S21" s="213" t="s">
        <v>190</v>
      </c>
      <c r="T21" s="213" t="s">
        <v>190</v>
      </c>
      <c r="U21" s="215">
        <v>5.3999999999999999E-2</v>
      </c>
      <c r="V21" s="214">
        <v>458500</v>
      </c>
      <c r="W21" s="213" t="s">
        <v>190</v>
      </c>
      <c r="X21" s="213" t="s">
        <v>190</v>
      </c>
      <c r="Y21" s="214">
        <v>385500</v>
      </c>
      <c r="Z21" s="213" t="s">
        <v>190</v>
      </c>
      <c r="AA21" s="213" t="s">
        <v>190</v>
      </c>
      <c r="AB21" s="214">
        <v>538500</v>
      </c>
      <c r="AC21" s="213" t="s">
        <v>190</v>
      </c>
      <c r="AD21" s="213" t="s">
        <v>190</v>
      </c>
      <c r="AE21" s="215">
        <v>0.17399999999999999</v>
      </c>
    </row>
    <row r="22" spans="1:31" x14ac:dyDescent="0.3">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row>
    <row r="23" spans="1:31" x14ac:dyDescent="0.3">
      <c r="A23" s="222" t="s">
        <v>2108</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row>
    <row r="24" spans="1:31" x14ac:dyDescent="0.3">
      <c r="A24" s="213" t="s">
        <v>1433</v>
      </c>
      <c r="B24" s="214">
        <v>603</v>
      </c>
      <c r="C24" s="213" t="s">
        <v>190</v>
      </c>
      <c r="D24" s="213" t="s">
        <v>190</v>
      </c>
      <c r="E24" s="214">
        <v>666</v>
      </c>
      <c r="F24" s="213" t="s">
        <v>190</v>
      </c>
      <c r="G24" s="213" t="s">
        <v>190</v>
      </c>
      <c r="H24" s="214">
        <v>764</v>
      </c>
      <c r="I24" s="213" t="s">
        <v>190</v>
      </c>
      <c r="J24" s="213" t="s">
        <v>190</v>
      </c>
      <c r="K24" s="215">
        <v>0.2669983416252073</v>
      </c>
      <c r="L24" s="214">
        <v>819</v>
      </c>
      <c r="M24" s="213" t="s">
        <v>190</v>
      </c>
      <c r="N24" s="213" t="s">
        <v>190</v>
      </c>
      <c r="O24" s="214">
        <v>886</v>
      </c>
      <c r="P24" s="213" t="s">
        <v>190</v>
      </c>
      <c r="Q24" s="213" t="s">
        <v>190</v>
      </c>
      <c r="R24" s="214">
        <v>1029</v>
      </c>
      <c r="S24" s="213" t="s">
        <v>190</v>
      </c>
      <c r="T24" s="213" t="s">
        <v>190</v>
      </c>
      <c r="U24" s="215">
        <v>0.25600000000000001</v>
      </c>
      <c r="V24" s="214">
        <v>1147</v>
      </c>
      <c r="W24" s="213" t="s">
        <v>190</v>
      </c>
      <c r="X24" s="213" t="s">
        <v>190</v>
      </c>
      <c r="Y24" s="214">
        <v>1255</v>
      </c>
      <c r="Z24" s="213" t="s">
        <v>190</v>
      </c>
      <c r="AA24" s="213" t="s">
        <v>190</v>
      </c>
      <c r="AB24" s="214">
        <v>1586</v>
      </c>
      <c r="AC24" s="213" t="s">
        <v>190</v>
      </c>
      <c r="AD24" s="213" t="s">
        <v>190</v>
      </c>
      <c r="AE24" s="215">
        <v>0.38300000000000001</v>
      </c>
    </row>
    <row r="25" spans="1:31" x14ac:dyDescent="0.3">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row>
    <row r="26" spans="1:31" x14ac:dyDescent="0.3">
      <c r="A26" s="222" t="s">
        <v>2467</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row>
    <row r="27" spans="1:31" x14ac:dyDescent="0.3">
      <c r="A27" s="213"/>
      <c r="B27" s="216" t="s">
        <v>1724</v>
      </c>
      <c r="C27" s="217"/>
      <c r="D27" s="217" t="s">
        <v>1725</v>
      </c>
      <c r="E27" s="216" t="s">
        <v>1724</v>
      </c>
      <c r="F27" s="217"/>
      <c r="G27" s="217" t="s">
        <v>1725</v>
      </c>
      <c r="H27" s="216" t="s">
        <v>1724</v>
      </c>
      <c r="I27" s="217"/>
      <c r="J27" s="217" t="s">
        <v>1725</v>
      </c>
      <c r="K27" s="213" t="s">
        <v>190</v>
      </c>
      <c r="L27" s="216" t="s">
        <v>1724</v>
      </c>
      <c r="M27" s="217"/>
      <c r="N27" s="217" t="s">
        <v>1725</v>
      </c>
      <c r="O27" s="216" t="s">
        <v>1724</v>
      </c>
      <c r="P27" s="217"/>
      <c r="Q27" s="217" t="s">
        <v>1725</v>
      </c>
      <c r="R27" s="216" t="s">
        <v>1724</v>
      </c>
      <c r="S27" s="217"/>
      <c r="T27" s="217" t="s">
        <v>1725</v>
      </c>
      <c r="U27" s="213" t="s">
        <v>190</v>
      </c>
      <c r="V27" s="216" t="s">
        <v>1724</v>
      </c>
      <c r="W27" s="217"/>
      <c r="X27" s="217" t="s">
        <v>1725</v>
      </c>
      <c r="Y27" s="216" t="s">
        <v>1724</v>
      </c>
      <c r="Z27" s="217"/>
      <c r="AA27" s="217" t="s">
        <v>1725</v>
      </c>
      <c r="AB27" s="216" t="s">
        <v>1724</v>
      </c>
      <c r="AC27" s="217"/>
      <c r="AD27" s="217" t="s">
        <v>1725</v>
      </c>
      <c r="AE27" s="213" t="s">
        <v>190</v>
      </c>
    </row>
    <row r="28" spans="1:31" x14ac:dyDescent="0.3">
      <c r="A28" s="213" t="s">
        <v>192</v>
      </c>
      <c r="B28" s="218">
        <v>1554</v>
      </c>
      <c r="C28" s="213" t="s">
        <v>190</v>
      </c>
      <c r="D28" s="218">
        <v>207.87878787878699</v>
      </c>
      <c r="E28" s="218">
        <v>1255</v>
      </c>
      <c r="F28" s="213" t="s">
        <v>190</v>
      </c>
      <c r="G28" s="218">
        <v>160.60606060606</v>
      </c>
      <c r="H28" s="218">
        <v>1992</v>
      </c>
      <c r="I28" s="213" t="s">
        <v>190</v>
      </c>
      <c r="J28" s="219">
        <v>218.18182400000001</v>
      </c>
      <c r="K28" s="215">
        <v>0.28185328185328185</v>
      </c>
      <c r="L28" s="218">
        <v>355829</v>
      </c>
      <c r="M28" s="213" t="s">
        <v>190</v>
      </c>
      <c r="N28" s="218">
        <v>2368</v>
      </c>
      <c r="O28" s="218">
        <v>361256</v>
      </c>
      <c r="P28" s="213" t="s">
        <v>190</v>
      </c>
      <c r="Q28" s="218">
        <v>2299</v>
      </c>
      <c r="R28" s="218">
        <v>398924</v>
      </c>
      <c r="S28" s="213" t="s">
        <v>190</v>
      </c>
      <c r="T28" s="219">
        <v>2083.0300000000002</v>
      </c>
      <c r="U28" s="215">
        <v>0.121</v>
      </c>
      <c r="V28" s="218">
        <v>16272337</v>
      </c>
      <c r="W28" s="213" t="s">
        <v>190</v>
      </c>
      <c r="X28" s="218">
        <v>11453</v>
      </c>
      <c r="Y28" s="218">
        <v>16864403</v>
      </c>
      <c r="Z28" s="213" t="s">
        <v>190</v>
      </c>
      <c r="AA28" s="218">
        <v>10889</v>
      </c>
      <c r="AB28" s="218">
        <v>18246043</v>
      </c>
      <c r="AC28" s="213" t="s">
        <v>190</v>
      </c>
      <c r="AD28" s="219">
        <v>14744.85</v>
      </c>
      <c r="AE28" s="215">
        <v>0.121</v>
      </c>
    </row>
    <row r="29" spans="1:31" x14ac:dyDescent="0.3">
      <c r="A29" s="213" t="s">
        <v>1765</v>
      </c>
      <c r="B29" s="218">
        <v>1380</v>
      </c>
      <c r="C29" s="215">
        <v>0.88803088803088803</v>
      </c>
      <c r="D29" s="218">
        <v>180</v>
      </c>
      <c r="E29" s="218">
        <v>1119</v>
      </c>
      <c r="F29" s="215">
        <v>0.89163346613545813</v>
      </c>
      <c r="G29" s="218">
        <v>160</v>
      </c>
      <c r="H29" s="218">
        <v>1761</v>
      </c>
      <c r="I29" s="215">
        <v>0.88403614457831325</v>
      </c>
      <c r="J29" s="219">
        <v>210.909088</v>
      </c>
      <c r="K29" s="215">
        <v>0.27608695652173915</v>
      </c>
      <c r="L29" s="218">
        <v>317386</v>
      </c>
      <c r="M29" s="215">
        <v>0.89200000000000002</v>
      </c>
      <c r="N29" s="218">
        <v>2222</v>
      </c>
      <c r="O29" s="218">
        <v>324489</v>
      </c>
      <c r="P29" s="215">
        <v>0.89800000000000002</v>
      </c>
      <c r="Q29" s="218">
        <v>2179</v>
      </c>
      <c r="R29" s="218">
        <v>360000</v>
      </c>
      <c r="S29" s="215">
        <v>0.90200000000000002</v>
      </c>
      <c r="T29" s="219">
        <v>2290.91</v>
      </c>
      <c r="U29" s="215">
        <v>0.13400000000000001</v>
      </c>
      <c r="V29" s="218">
        <v>13814143</v>
      </c>
      <c r="W29" s="215">
        <v>0.84899999999999998</v>
      </c>
      <c r="X29" s="218">
        <v>13304</v>
      </c>
      <c r="Y29" s="218">
        <v>14204745</v>
      </c>
      <c r="Z29" s="215">
        <v>0.84199999999999997</v>
      </c>
      <c r="AA29" s="218">
        <v>11907</v>
      </c>
      <c r="AB29" s="218">
        <v>14970903</v>
      </c>
      <c r="AC29" s="215">
        <v>0.82099999999999995</v>
      </c>
      <c r="AD29" s="219">
        <v>14004.85</v>
      </c>
      <c r="AE29" s="215">
        <v>8.4000000000000005E-2</v>
      </c>
    </row>
    <row r="30" spans="1:31" x14ac:dyDescent="0.3">
      <c r="A30" s="213" t="s">
        <v>1766</v>
      </c>
      <c r="B30" s="218">
        <v>974</v>
      </c>
      <c r="C30" s="215">
        <v>0.62676962676962678</v>
      </c>
      <c r="D30" s="218">
        <v>141.81818181818099</v>
      </c>
      <c r="E30" s="218">
        <v>673</v>
      </c>
      <c r="F30" s="215">
        <v>0.53625498007968131</v>
      </c>
      <c r="G30" s="218">
        <v>109.69696969696901</v>
      </c>
      <c r="H30" s="218">
        <v>1378</v>
      </c>
      <c r="I30" s="215">
        <v>0.69176706827309242</v>
      </c>
      <c r="J30" s="219">
        <v>189.090912</v>
      </c>
      <c r="K30" s="215">
        <v>0.41478439425051333</v>
      </c>
      <c r="L30" s="218">
        <v>271263</v>
      </c>
      <c r="M30" s="215">
        <v>0.76200000000000001</v>
      </c>
      <c r="N30" s="218">
        <v>2031</v>
      </c>
      <c r="O30" s="218">
        <v>278546</v>
      </c>
      <c r="P30" s="215">
        <v>0.77100000000000002</v>
      </c>
      <c r="Q30" s="218">
        <v>2178</v>
      </c>
      <c r="R30" s="218">
        <v>312132</v>
      </c>
      <c r="S30" s="215">
        <v>0.78200000000000003</v>
      </c>
      <c r="T30" s="219">
        <v>2335.7600000000002</v>
      </c>
      <c r="U30" s="215">
        <v>0.151</v>
      </c>
      <c r="V30" s="218">
        <v>11874104</v>
      </c>
      <c r="W30" s="215">
        <v>0.73</v>
      </c>
      <c r="X30" s="218">
        <v>11578</v>
      </c>
      <c r="Y30" s="218">
        <v>12381444</v>
      </c>
      <c r="Z30" s="215">
        <v>0.73399999999999999</v>
      </c>
      <c r="AA30" s="218">
        <v>10208</v>
      </c>
      <c r="AB30" s="218">
        <v>13152425</v>
      </c>
      <c r="AC30" s="215">
        <v>0.72099999999999997</v>
      </c>
      <c r="AD30" s="219">
        <v>13278.18</v>
      </c>
      <c r="AE30" s="215">
        <v>0.108</v>
      </c>
    </row>
    <row r="31" spans="1:31" x14ac:dyDescent="0.3">
      <c r="A31" s="213" t="s">
        <v>1767</v>
      </c>
      <c r="B31" s="218">
        <v>406</v>
      </c>
      <c r="C31" s="215">
        <v>0.26126126126126126</v>
      </c>
      <c r="D31" s="213">
        <v>100</v>
      </c>
      <c r="E31" s="218">
        <v>446</v>
      </c>
      <c r="F31" s="215">
        <v>0.35537848605577688</v>
      </c>
      <c r="G31" s="213">
        <v>112.121212121212</v>
      </c>
      <c r="H31" s="218">
        <v>383</v>
      </c>
      <c r="I31" s="215">
        <v>0.19226907630522089</v>
      </c>
      <c r="J31" s="219">
        <v>115.757576</v>
      </c>
      <c r="K31" s="215">
        <v>-5.6650246305418719E-2</v>
      </c>
      <c r="L31" s="218">
        <v>46123</v>
      </c>
      <c r="M31" s="215">
        <v>0.13</v>
      </c>
      <c r="N31" s="218">
        <v>1436</v>
      </c>
      <c r="O31" s="218">
        <v>45943</v>
      </c>
      <c r="P31" s="215">
        <v>0.127</v>
      </c>
      <c r="Q31" s="218">
        <v>1201</v>
      </c>
      <c r="R31" s="218">
        <v>47868</v>
      </c>
      <c r="S31" s="215">
        <v>0.12</v>
      </c>
      <c r="T31" s="219">
        <v>1430.91</v>
      </c>
      <c r="U31" s="215">
        <v>3.7999999999999999E-2</v>
      </c>
      <c r="V31" s="218">
        <v>1940039</v>
      </c>
      <c r="W31" s="215">
        <v>0.11899999999999999</v>
      </c>
      <c r="X31" s="218">
        <v>8838</v>
      </c>
      <c r="Y31" s="218">
        <v>1823301</v>
      </c>
      <c r="Z31" s="215">
        <v>0.108</v>
      </c>
      <c r="AA31" s="218">
        <v>8273</v>
      </c>
      <c r="AB31" s="218">
        <v>1818478</v>
      </c>
      <c r="AC31" s="215">
        <v>0.1</v>
      </c>
      <c r="AD31" s="219">
        <v>8448.48</v>
      </c>
      <c r="AE31" s="215">
        <v>-6.3E-2</v>
      </c>
    </row>
    <row r="32" spans="1:31" x14ac:dyDescent="0.3">
      <c r="A32" s="213" t="s">
        <v>1508</v>
      </c>
      <c r="B32" s="218">
        <v>167</v>
      </c>
      <c r="C32" s="215">
        <v>0.10746460746460747</v>
      </c>
      <c r="D32" s="213">
        <v>64.242424242424207</v>
      </c>
      <c r="E32" s="218">
        <v>133</v>
      </c>
      <c r="F32" s="215">
        <v>0.10597609561752988</v>
      </c>
      <c r="G32" s="213">
        <v>61.818181818181799</v>
      </c>
      <c r="H32" s="218">
        <v>165</v>
      </c>
      <c r="I32" s="215">
        <v>8.2831325301204822E-2</v>
      </c>
      <c r="J32" s="213">
        <v>69.696969999999993</v>
      </c>
      <c r="K32" s="215">
        <v>-1.1976047904191617E-2</v>
      </c>
      <c r="L32" s="218">
        <v>31256</v>
      </c>
      <c r="M32" s="215">
        <v>8.7999999999999995E-2</v>
      </c>
      <c r="N32" s="213">
        <v>952</v>
      </c>
      <c r="O32" s="218">
        <v>30240</v>
      </c>
      <c r="P32" s="215">
        <v>8.4000000000000005E-2</v>
      </c>
      <c r="Q32" s="213">
        <v>928</v>
      </c>
      <c r="R32" s="218">
        <v>32064</v>
      </c>
      <c r="S32" s="215">
        <v>0.08</v>
      </c>
      <c r="T32" s="219">
        <v>1140.6099999999999</v>
      </c>
      <c r="U32" s="215">
        <v>2.5999999999999999E-2</v>
      </c>
      <c r="V32" s="218">
        <v>1460095</v>
      </c>
      <c r="W32" s="215">
        <v>0.09</v>
      </c>
      <c r="X32" s="218">
        <v>7212</v>
      </c>
      <c r="Y32" s="218">
        <v>1361548</v>
      </c>
      <c r="Z32" s="215">
        <v>8.1000000000000003E-2</v>
      </c>
      <c r="AA32" s="218">
        <v>6241</v>
      </c>
      <c r="AB32" s="218">
        <v>1326184</v>
      </c>
      <c r="AC32" s="215">
        <v>7.2999999999999995E-2</v>
      </c>
      <c r="AD32" s="219">
        <v>6402.42</v>
      </c>
      <c r="AE32" s="215">
        <v>-9.1999999999999998E-2</v>
      </c>
    </row>
    <row r="33" spans="1:31" x14ac:dyDescent="0.3">
      <c r="A33" s="213" t="s">
        <v>1509</v>
      </c>
      <c r="B33" s="218">
        <v>88</v>
      </c>
      <c r="C33" s="215">
        <v>5.6628056628056631E-2</v>
      </c>
      <c r="D33" s="213">
        <v>55.151515151515099</v>
      </c>
      <c r="E33" s="218">
        <v>32</v>
      </c>
      <c r="F33" s="215">
        <v>2.5498007968127491E-2</v>
      </c>
      <c r="G33" s="213">
        <v>20</v>
      </c>
      <c r="H33" s="218">
        <v>39</v>
      </c>
      <c r="I33" s="215">
        <v>1.9578313253012049E-2</v>
      </c>
      <c r="J33" s="213">
        <v>21.212122000000001</v>
      </c>
      <c r="K33" s="215">
        <v>-0.55681818181818177</v>
      </c>
      <c r="L33" s="218">
        <v>6556</v>
      </c>
      <c r="M33" s="215">
        <v>1.7999999999999999E-2</v>
      </c>
      <c r="N33" s="213">
        <v>361</v>
      </c>
      <c r="O33" s="218">
        <v>6793</v>
      </c>
      <c r="P33" s="215">
        <v>1.9E-2</v>
      </c>
      <c r="Q33" s="213">
        <v>467</v>
      </c>
      <c r="R33" s="218">
        <v>7494</v>
      </c>
      <c r="S33" s="215">
        <v>1.9E-2</v>
      </c>
      <c r="T33" s="213">
        <v>486.67</v>
      </c>
      <c r="U33" s="215">
        <v>0.14299999999999999</v>
      </c>
      <c r="V33" s="218">
        <v>280313</v>
      </c>
      <c r="W33" s="215">
        <v>1.7000000000000001E-2</v>
      </c>
      <c r="X33" s="218">
        <v>2801</v>
      </c>
      <c r="Y33" s="218">
        <v>268059</v>
      </c>
      <c r="Z33" s="215">
        <v>1.6E-2</v>
      </c>
      <c r="AA33" s="218">
        <v>3098</v>
      </c>
      <c r="AB33" s="218">
        <v>285049</v>
      </c>
      <c r="AC33" s="215">
        <v>1.6E-2</v>
      </c>
      <c r="AD33" s="219">
        <v>3306.67</v>
      </c>
      <c r="AE33" s="215">
        <v>1.7000000000000001E-2</v>
      </c>
    </row>
    <row r="34" spans="1:31" x14ac:dyDescent="0.3">
      <c r="A34" s="213" t="s">
        <v>1510</v>
      </c>
      <c r="B34" s="218">
        <v>77</v>
      </c>
      <c r="C34" s="215">
        <v>4.954954954954955E-2</v>
      </c>
      <c r="D34" s="213">
        <v>43.030303030303003</v>
      </c>
      <c r="E34" s="218">
        <v>53</v>
      </c>
      <c r="F34" s="215">
        <v>4.2231075697211157E-2</v>
      </c>
      <c r="G34" s="213">
        <v>32.121212121212103</v>
      </c>
      <c r="H34" s="218">
        <v>82</v>
      </c>
      <c r="I34" s="215">
        <v>4.1164658634538151E-2</v>
      </c>
      <c r="J34" s="213">
        <v>40.606059999999999</v>
      </c>
      <c r="K34" s="215">
        <v>6.4935064935064929E-2</v>
      </c>
      <c r="L34" s="218">
        <v>3421</v>
      </c>
      <c r="M34" s="215">
        <v>0.01</v>
      </c>
      <c r="N34" s="213">
        <v>435</v>
      </c>
      <c r="O34" s="218">
        <v>4014</v>
      </c>
      <c r="P34" s="215">
        <v>1.0999999999999999E-2</v>
      </c>
      <c r="Q34" s="213">
        <v>354</v>
      </c>
      <c r="R34" s="218">
        <v>4213</v>
      </c>
      <c r="S34" s="215">
        <v>1.0999999999999999E-2</v>
      </c>
      <c r="T34" s="213">
        <v>468.48</v>
      </c>
      <c r="U34" s="215">
        <v>0.23200000000000001</v>
      </c>
      <c r="V34" s="218">
        <v>102460</v>
      </c>
      <c r="W34" s="215">
        <v>6.0000000000000001E-3</v>
      </c>
      <c r="X34" s="218">
        <v>1979</v>
      </c>
      <c r="Y34" s="218">
        <v>101729</v>
      </c>
      <c r="Z34" s="215">
        <v>6.0000000000000001E-3</v>
      </c>
      <c r="AA34" s="218">
        <v>1845</v>
      </c>
      <c r="AB34" s="218">
        <v>111802</v>
      </c>
      <c r="AC34" s="215">
        <v>6.0000000000000001E-3</v>
      </c>
      <c r="AD34" s="219">
        <v>2132.73</v>
      </c>
      <c r="AE34" s="215">
        <v>9.0999999999999998E-2</v>
      </c>
    </row>
    <row r="35" spans="1:31" x14ac:dyDescent="0.3">
      <c r="A35" s="213" t="s">
        <v>1768</v>
      </c>
      <c r="B35" s="218">
        <v>23</v>
      </c>
      <c r="C35" s="215">
        <v>1.4800514800514801E-2</v>
      </c>
      <c r="D35" s="213">
        <v>15.757575757575699</v>
      </c>
      <c r="E35" s="213">
        <v>149</v>
      </c>
      <c r="F35" s="215">
        <v>0.11872509960159362</v>
      </c>
      <c r="G35" s="213">
        <v>80</v>
      </c>
      <c r="H35" s="213">
        <v>21</v>
      </c>
      <c r="I35" s="215">
        <v>1.0542168674698794E-2</v>
      </c>
      <c r="J35" s="213">
        <v>13.939394</v>
      </c>
      <c r="K35" s="215">
        <v>-8.6956521739130432E-2</v>
      </c>
      <c r="L35" s="218">
        <v>2167</v>
      </c>
      <c r="M35" s="215">
        <v>6.0000000000000001E-3</v>
      </c>
      <c r="N35" s="213">
        <v>367</v>
      </c>
      <c r="O35" s="218">
        <v>2727</v>
      </c>
      <c r="P35" s="215">
        <v>8.0000000000000002E-3</v>
      </c>
      <c r="Q35" s="213">
        <v>302</v>
      </c>
      <c r="R35" s="218">
        <v>2239</v>
      </c>
      <c r="S35" s="215">
        <v>6.0000000000000001E-3</v>
      </c>
      <c r="T35" s="213">
        <v>240</v>
      </c>
      <c r="U35" s="215">
        <v>3.3000000000000002E-2</v>
      </c>
      <c r="V35" s="218">
        <v>51221</v>
      </c>
      <c r="W35" s="215">
        <v>3.0000000000000001E-3</v>
      </c>
      <c r="X35" s="218">
        <v>1354</v>
      </c>
      <c r="Y35" s="218">
        <v>50682</v>
      </c>
      <c r="Z35" s="215">
        <v>3.0000000000000001E-3</v>
      </c>
      <c r="AA35" s="218">
        <v>1279</v>
      </c>
      <c r="AB35" s="218">
        <v>61048</v>
      </c>
      <c r="AC35" s="215">
        <v>3.0000000000000001E-3</v>
      </c>
      <c r="AD35" s="219">
        <v>1444.85</v>
      </c>
      <c r="AE35" s="215">
        <v>0.192</v>
      </c>
    </row>
    <row r="36" spans="1:31" x14ac:dyDescent="0.3">
      <c r="A36" s="213" t="s">
        <v>1769</v>
      </c>
      <c r="B36" s="213">
        <v>51</v>
      </c>
      <c r="C36" s="215">
        <v>3.2818532818532815E-2</v>
      </c>
      <c r="D36" s="213">
        <v>38.181818181818102</v>
      </c>
      <c r="E36" s="213">
        <v>79</v>
      </c>
      <c r="F36" s="215">
        <v>6.2948207171314746E-2</v>
      </c>
      <c r="G36" s="213">
        <v>36.969696969696898</v>
      </c>
      <c r="H36" s="213">
        <v>76</v>
      </c>
      <c r="I36" s="215">
        <v>3.8152610441767071E-2</v>
      </c>
      <c r="J36" s="213">
        <v>50.9090919</v>
      </c>
      <c r="K36" s="215">
        <v>0.49019607843137253</v>
      </c>
      <c r="L36" s="218">
        <v>2723</v>
      </c>
      <c r="M36" s="215">
        <v>8.0000000000000002E-3</v>
      </c>
      <c r="N36" s="213">
        <v>497</v>
      </c>
      <c r="O36" s="218">
        <v>2169</v>
      </c>
      <c r="P36" s="215">
        <v>6.0000000000000001E-3</v>
      </c>
      <c r="Q36" s="213">
        <v>259</v>
      </c>
      <c r="R36" s="218">
        <v>1858</v>
      </c>
      <c r="S36" s="215">
        <v>5.0000000000000001E-3</v>
      </c>
      <c r="T36" s="213">
        <v>282.42</v>
      </c>
      <c r="U36" s="215">
        <v>-0.318</v>
      </c>
      <c r="V36" s="218">
        <v>45950</v>
      </c>
      <c r="W36" s="215">
        <v>3.0000000000000001E-3</v>
      </c>
      <c r="X36" s="218">
        <v>1387</v>
      </c>
      <c r="Y36" s="218">
        <v>41283</v>
      </c>
      <c r="Z36" s="215">
        <v>2E-3</v>
      </c>
      <c r="AA36" s="213">
        <v>933</v>
      </c>
      <c r="AB36" s="218">
        <v>34395</v>
      </c>
      <c r="AC36" s="215">
        <v>2E-3</v>
      </c>
      <c r="AD36" s="213">
        <v>876.36</v>
      </c>
      <c r="AE36" s="215">
        <v>-0.251</v>
      </c>
    </row>
    <row r="37" spans="1:31" x14ac:dyDescent="0.3">
      <c r="A37" s="213" t="s">
        <v>1770</v>
      </c>
      <c r="B37" s="218">
        <v>13</v>
      </c>
      <c r="C37" s="215">
        <v>8.3655083655083656E-3</v>
      </c>
      <c r="D37" s="213">
        <v>12.7272727272727</v>
      </c>
      <c r="E37" s="218">
        <v>0</v>
      </c>
      <c r="F37" s="215">
        <v>0</v>
      </c>
      <c r="G37" s="213">
        <v>10.909090909090899</v>
      </c>
      <c r="H37" s="218">
        <v>0</v>
      </c>
      <c r="I37" s="215">
        <v>0</v>
      </c>
      <c r="J37" s="213">
        <v>11.515152</v>
      </c>
      <c r="K37" s="215">
        <v>-1</v>
      </c>
      <c r="L37" s="218">
        <v>5067</v>
      </c>
      <c r="M37" s="215">
        <v>1.4E-2</v>
      </c>
      <c r="N37" s="213">
        <v>353</v>
      </c>
      <c r="O37" s="218">
        <v>4679</v>
      </c>
      <c r="P37" s="215">
        <v>1.2999999999999999E-2</v>
      </c>
      <c r="Q37" s="213">
        <v>338</v>
      </c>
      <c r="R37" s="218">
        <v>3759</v>
      </c>
      <c r="S37" s="215">
        <v>8.9999999999999993E-3</v>
      </c>
      <c r="T37" s="213">
        <v>286.06</v>
      </c>
      <c r="U37" s="215">
        <v>-0.25800000000000001</v>
      </c>
      <c r="V37" s="218">
        <v>833179</v>
      </c>
      <c r="W37" s="215">
        <v>5.0999999999999997E-2</v>
      </c>
      <c r="X37" s="218">
        <v>4481</v>
      </c>
      <c r="Y37" s="218">
        <v>880090</v>
      </c>
      <c r="Z37" s="215">
        <v>5.1999999999999998E-2</v>
      </c>
      <c r="AA37" s="218">
        <v>4450</v>
      </c>
      <c r="AB37" s="218">
        <v>842402</v>
      </c>
      <c r="AC37" s="215">
        <v>4.5999999999999999E-2</v>
      </c>
      <c r="AD37" s="219">
        <v>4132.7299999999996</v>
      </c>
      <c r="AE37" s="215">
        <v>1.0999999999999999E-2</v>
      </c>
    </row>
    <row r="38" spans="1:31" x14ac:dyDescent="0.3">
      <c r="A38" s="213" t="s">
        <v>1771</v>
      </c>
      <c r="B38" s="218">
        <v>13</v>
      </c>
      <c r="C38" s="215">
        <v>8.3655083655083656E-3</v>
      </c>
      <c r="D38" s="213">
        <v>12.7272727272727</v>
      </c>
      <c r="E38" s="218">
        <v>0</v>
      </c>
      <c r="F38" s="215">
        <v>0</v>
      </c>
      <c r="G38" s="213">
        <v>10.909090909090899</v>
      </c>
      <c r="H38" s="218">
        <v>0</v>
      </c>
      <c r="I38" s="215">
        <v>0</v>
      </c>
      <c r="J38" s="213">
        <v>11.515152</v>
      </c>
      <c r="K38" s="215">
        <v>-1</v>
      </c>
      <c r="L38" s="218">
        <v>4882</v>
      </c>
      <c r="M38" s="215">
        <v>1.4E-2</v>
      </c>
      <c r="N38" s="213">
        <v>342</v>
      </c>
      <c r="O38" s="218">
        <v>4568</v>
      </c>
      <c r="P38" s="215">
        <v>1.2999999999999999E-2</v>
      </c>
      <c r="Q38" s="213">
        <v>333</v>
      </c>
      <c r="R38" s="218">
        <v>3582</v>
      </c>
      <c r="S38" s="215">
        <v>8.9999999999999993E-3</v>
      </c>
      <c r="T38" s="213">
        <v>281.20999999999998</v>
      </c>
      <c r="U38" s="215">
        <v>-0.26600000000000001</v>
      </c>
      <c r="V38" s="218">
        <v>620864</v>
      </c>
      <c r="W38" s="215">
        <v>3.7999999999999999E-2</v>
      </c>
      <c r="X38" s="218">
        <v>4363</v>
      </c>
      <c r="Y38" s="218">
        <v>612589</v>
      </c>
      <c r="Z38" s="215">
        <v>3.5999999999999997E-2</v>
      </c>
      <c r="AA38" s="218">
        <v>3858</v>
      </c>
      <c r="AB38" s="218">
        <v>524621</v>
      </c>
      <c r="AC38" s="215">
        <v>2.9000000000000001E-2</v>
      </c>
      <c r="AD38" s="219">
        <v>3443.64</v>
      </c>
      <c r="AE38" s="215">
        <v>-0.155</v>
      </c>
    </row>
    <row r="39" spans="1:31" x14ac:dyDescent="0.3">
      <c r="A39" s="213" t="s">
        <v>1772</v>
      </c>
      <c r="B39" s="213">
        <v>0</v>
      </c>
      <c r="C39" s="215">
        <v>0</v>
      </c>
      <c r="D39" s="213">
        <v>72.121212121212096</v>
      </c>
      <c r="E39" s="213">
        <v>0</v>
      </c>
      <c r="F39" s="215">
        <v>0</v>
      </c>
      <c r="G39" s="213">
        <v>10.909090909090899</v>
      </c>
      <c r="H39" s="213">
        <v>0</v>
      </c>
      <c r="I39" s="215">
        <v>0</v>
      </c>
      <c r="J39" s="213">
        <v>11.515152</v>
      </c>
      <c r="K39" s="215"/>
      <c r="L39" s="213">
        <v>77</v>
      </c>
      <c r="M39" s="215">
        <v>0</v>
      </c>
      <c r="N39" s="213">
        <v>35</v>
      </c>
      <c r="O39" s="213">
        <v>37</v>
      </c>
      <c r="P39" s="215">
        <v>0</v>
      </c>
      <c r="Q39" s="213">
        <v>25</v>
      </c>
      <c r="R39" s="213">
        <v>48</v>
      </c>
      <c r="S39" s="215">
        <v>0</v>
      </c>
      <c r="T39" s="213">
        <v>36.97</v>
      </c>
      <c r="U39" s="215">
        <v>-0.377</v>
      </c>
      <c r="V39" s="218">
        <v>22701</v>
      </c>
      <c r="W39" s="215">
        <v>1E-3</v>
      </c>
      <c r="X39" s="213">
        <v>770</v>
      </c>
      <c r="Y39" s="218">
        <v>21403</v>
      </c>
      <c r="Z39" s="215">
        <v>1E-3</v>
      </c>
      <c r="AA39" s="213">
        <v>699</v>
      </c>
      <c r="AB39" s="218">
        <v>198342</v>
      </c>
      <c r="AC39" s="215">
        <v>1.0999999999999999E-2</v>
      </c>
      <c r="AD39" s="219">
        <v>2127.27</v>
      </c>
      <c r="AE39" s="215">
        <v>7.7370000000000001</v>
      </c>
    </row>
    <row r="40" spans="1:31" x14ac:dyDescent="0.3">
      <c r="A40" s="213" t="s">
        <v>1773</v>
      </c>
      <c r="B40" s="213">
        <v>0</v>
      </c>
      <c r="C40" s="215">
        <v>0</v>
      </c>
      <c r="D40" s="213">
        <v>72.121212121212096</v>
      </c>
      <c r="E40" s="213">
        <v>0</v>
      </c>
      <c r="F40" s="215">
        <v>0</v>
      </c>
      <c r="G40" s="213">
        <v>10.909090909090899</v>
      </c>
      <c r="H40" s="213">
        <v>0</v>
      </c>
      <c r="I40" s="215">
        <v>0</v>
      </c>
      <c r="J40" s="213">
        <v>11.515152</v>
      </c>
      <c r="K40" s="215"/>
      <c r="L40" s="213">
        <v>31</v>
      </c>
      <c r="M40" s="215">
        <v>0</v>
      </c>
      <c r="N40" s="213">
        <v>30</v>
      </c>
      <c r="O40" s="213">
        <v>23</v>
      </c>
      <c r="P40" s="215">
        <v>0</v>
      </c>
      <c r="Q40" s="213">
        <v>22</v>
      </c>
      <c r="R40" s="213">
        <v>38</v>
      </c>
      <c r="S40" s="215">
        <v>0</v>
      </c>
      <c r="T40" s="213">
        <v>18.79</v>
      </c>
      <c r="U40" s="215">
        <v>0.22600000000000001</v>
      </c>
      <c r="V40" s="218">
        <v>129467</v>
      </c>
      <c r="W40" s="215">
        <v>8.0000000000000002E-3</v>
      </c>
      <c r="X40" s="218">
        <v>1562</v>
      </c>
      <c r="Y40" s="218">
        <v>170567</v>
      </c>
      <c r="Z40" s="215">
        <v>0.01</v>
      </c>
      <c r="AA40" s="218">
        <v>1788</v>
      </c>
      <c r="AB40" s="218">
        <v>77854</v>
      </c>
      <c r="AC40" s="215">
        <v>4.0000000000000001E-3</v>
      </c>
      <c r="AD40" s="219">
        <v>1422.42</v>
      </c>
      <c r="AE40" s="215">
        <v>-0.39900000000000002</v>
      </c>
    </row>
    <row r="41" spans="1:31" x14ac:dyDescent="0.3">
      <c r="A41" s="213" t="s">
        <v>1774</v>
      </c>
      <c r="B41" s="213">
        <v>0</v>
      </c>
      <c r="C41" s="215">
        <v>0</v>
      </c>
      <c r="D41" s="213">
        <v>72.121212121212096</v>
      </c>
      <c r="E41" s="213">
        <v>0</v>
      </c>
      <c r="F41" s="215">
        <v>0</v>
      </c>
      <c r="G41" s="213">
        <v>10.909090909090899</v>
      </c>
      <c r="H41" s="213">
        <v>0</v>
      </c>
      <c r="I41" s="215">
        <v>0</v>
      </c>
      <c r="J41" s="213">
        <v>11.515152</v>
      </c>
      <c r="K41" s="215"/>
      <c r="L41" s="213">
        <v>50</v>
      </c>
      <c r="M41" s="215">
        <v>0</v>
      </c>
      <c r="N41" s="213">
        <v>28</v>
      </c>
      <c r="O41" s="213">
        <v>51</v>
      </c>
      <c r="P41" s="215">
        <v>0</v>
      </c>
      <c r="Q41" s="213">
        <v>24</v>
      </c>
      <c r="R41" s="213">
        <v>37</v>
      </c>
      <c r="S41" s="215">
        <v>0</v>
      </c>
      <c r="T41" s="213">
        <v>24.85</v>
      </c>
      <c r="U41" s="215">
        <v>-0.26</v>
      </c>
      <c r="V41" s="218">
        <v>54716</v>
      </c>
      <c r="W41" s="215">
        <v>3.0000000000000001E-3</v>
      </c>
      <c r="X41" s="213">
        <v>981</v>
      </c>
      <c r="Y41" s="218">
        <v>66908</v>
      </c>
      <c r="Z41" s="215">
        <v>4.0000000000000001E-3</v>
      </c>
      <c r="AA41" s="218">
        <v>1275</v>
      </c>
      <c r="AB41" s="218">
        <v>29415</v>
      </c>
      <c r="AC41" s="215">
        <v>2E-3</v>
      </c>
      <c r="AD41" s="213">
        <v>933.33</v>
      </c>
      <c r="AE41" s="215">
        <v>-0.46200000000000002</v>
      </c>
    </row>
    <row r="42" spans="1:31" x14ac:dyDescent="0.3">
      <c r="A42" s="213" t="s">
        <v>1518</v>
      </c>
      <c r="B42" s="213">
        <v>0</v>
      </c>
      <c r="C42" s="215">
        <v>0</v>
      </c>
      <c r="D42" s="213">
        <v>72.121212121212096</v>
      </c>
      <c r="E42" s="213">
        <v>0</v>
      </c>
      <c r="F42" s="215">
        <v>0</v>
      </c>
      <c r="G42" s="213">
        <v>10.909090909090899</v>
      </c>
      <c r="H42" s="213">
        <v>0</v>
      </c>
      <c r="I42" s="215">
        <v>0</v>
      </c>
      <c r="J42" s="213">
        <v>11.515152</v>
      </c>
      <c r="K42" s="215"/>
      <c r="L42" s="213">
        <v>27</v>
      </c>
      <c r="M42" s="215">
        <v>0</v>
      </c>
      <c r="N42" s="213">
        <v>19</v>
      </c>
      <c r="O42" s="213">
        <v>0</v>
      </c>
      <c r="P42" s="215">
        <v>0</v>
      </c>
      <c r="Q42" s="213">
        <v>16</v>
      </c>
      <c r="R42" s="213">
        <v>54</v>
      </c>
      <c r="S42" s="215">
        <v>0</v>
      </c>
      <c r="T42" s="213">
        <v>27.27</v>
      </c>
      <c r="U42" s="215">
        <v>1</v>
      </c>
      <c r="V42" s="218">
        <v>5431</v>
      </c>
      <c r="W42" s="215">
        <v>0</v>
      </c>
      <c r="X42" s="213">
        <v>279</v>
      </c>
      <c r="Y42" s="218">
        <v>8623</v>
      </c>
      <c r="Z42" s="215">
        <v>1E-3</v>
      </c>
      <c r="AA42" s="213">
        <v>418</v>
      </c>
      <c r="AB42" s="218">
        <v>12170</v>
      </c>
      <c r="AC42" s="215">
        <v>1E-3</v>
      </c>
      <c r="AD42" s="213">
        <v>455.15</v>
      </c>
      <c r="AE42" s="215">
        <v>1.2410000000000001</v>
      </c>
    </row>
    <row r="43" spans="1:31" x14ac:dyDescent="0.3">
      <c r="A43" s="213" t="s">
        <v>1519</v>
      </c>
      <c r="B43" s="213">
        <v>0</v>
      </c>
      <c r="C43" s="215">
        <v>0</v>
      </c>
      <c r="D43" s="213">
        <v>72.121212121212096</v>
      </c>
      <c r="E43" s="213">
        <v>0</v>
      </c>
      <c r="F43" s="215">
        <v>0</v>
      </c>
      <c r="G43" s="213">
        <v>10.909090909090899</v>
      </c>
      <c r="H43" s="213">
        <v>0</v>
      </c>
      <c r="I43" s="215">
        <v>0</v>
      </c>
      <c r="J43" s="213">
        <v>11.515152</v>
      </c>
      <c r="K43" s="215"/>
      <c r="L43" s="213">
        <v>29</v>
      </c>
      <c r="M43" s="215">
        <v>0</v>
      </c>
      <c r="N43" s="213">
        <v>27</v>
      </c>
      <c r="O43" s="213">
        <v>70</v>
      </c>
      <c r="P43" s="215">
        <v>0</v>
      </c>
      <c r="Q43" s="213">
        <v>26</v>
      </c>
      <c r="R43" s="213">
        <v>224</v>
      </c>
      <c r="S43" s="215">
        <v>1E-3</v>
      </c>
      <c r="T43" s="213">
        <v>76.97</v>
      </c>
      <c r="U43" s="215">
        <v>6.7240000000000002</v>
      </c>
      <c r="V43" s="218">
        <v>6671</v>
      </c>
      <c r="W43" s="215">
        <v>0</v>
      </c>
      <c r="X43" s="213">
        <v>375</v>
      </c>
      <c r="Y43" s="218">
        <v>8684</v>
      </c>
      <c r="Z43" s="215">
        <v>1E-3</v>
      </c>
      <c r="AA43" s="213">
        <v>413</v>
      </c>
      <c r="AB43" s="218">
        <v>36319</v>
      </c>
      <c r="AC43" s="215">
        <v>2E-3</v>
      </c>
      <c r="AD43" s="213">
        <v>977.58</v>
      </c>
      <c r="AE43" s="215">
        <v>4.444</v>
      </c>
    </row>
    <row r="44" spans="1:31" x14ac:dyDescent="0.3">
      <c r="A44" s="213" t="s">
        <v>1520</v>
      </c>
      <c r="B44" s="213">
        <v>0</v>
      </c>
      <c r="C44" s="215">
        <v>0</v>
      </c>
      <c r="D44" s="213">
        <v>72.121212121212096</v>
      </c>
      <c r="E44" s="213">
        <v>0</v>
      </c>
      <c r="F44" s="215">
        <v>0</v>
      </c>
      <c r="G44" s="213">
        <v>10.909090909090899</v>
      </c>
      <c r="H44" s="213">
        <v>0</v>
      </c>
      <c r="I44" s="215">
        <v>0</v>
      </c>
      <c r="J44" s="213">
        <v>11.515152</v>
      </c>
      <c r="K44" s="215"/>
      <c r="L44" s="218">
        <v>1273</v>
      </c>
      <c r="M44" s="215">
        <v>4.0000000000000001E-3</v>
      </c>
      <c r="N44" s="213">
        <v>170</v>
      </c>
      <c r="O44" s="218">
        <v>1113</v>
      </c>
      <c r="P44" s="215">
        <v>3.0000000000000001E-3</v>
      </c>
      <c r="Q44" s="213">
        <v>159</v>
      </c>
      <c r="R44" s="213">
        <v>630</v>
      </c>
      <c r="S44" s="215">
        <v>2E-3</v>
      </c>
      <c r="T44" s="213">
        <v>118.18</v>
      </c>
      <c r="U44" s="215">
        <v>-0.505</v>
      </c>
      <c r="V44" s="218">
        <v>54731</v>
      </c>
      <c r="W44" s="215">
        <v>3.0000000000000001E-3</v>
      </c>
      <c r="X44" s="218">
        <v>1191</v>
      </c>
      <c r="Y44" s="218">
        <v>59664</v>
      </c>
      <c r="Z44" s="215">
        <v>4.0000000000000001E-3</v>
      </c>
      <c r="AA44" s="218">
        <v>1267</v>
      </c>
      <c r="AB44" s="218">
        <v>52859</v>
      </c>
      <c r="AC44" s="215">
        <v>3.0000000000000001E-3</v>
      </c>
      <c r="AD44" s="219">
        <v>1159.3900000000001</v>
      </c>
      <c r="AE44" s="215">
        <v>-3.4000000000000002E-2</v>
      </c>
    </row>
    <row r="45" spans="1:31" x14ac:dyDescent="0.3">
      <c r="A45" s="213" t="s">
        <v>1521</v>
      </c>
      <c r="B45" s="218">
        <v>0</v>
      </c>
      <c r="C45" s="215">
        <v>0</v>
      </c>
      <c r="D45" s="213">
        <v>72.121212121212096</v>
      </c>
      <c r="E45" s="218">
        <v>0</v>
      </c>
      <c r="F45" s="215">
        <v>0</v>
      </c>
      <c r="G45" s="213">
        <v>10.909090909090899</v>
      </c>
      <c r="H45" s="218">
        <v>0</v>
      </c>
      <c r="I45" s="215">
        <v>0</v>
      </c>
      <c r="J45" s="213">
        <v>11.515152</v>
      </c>
      <c r="K45" s="215"/>
      <c r="L45" s="218">
        <v>2093</v>
      </c>
      <c r="M45" s="215">
        <v>6.0000000000000001E-3</v>
      </c>
      <c r="N45" s="213">
        <v>222</v>
      </c>
      <c r="O45" s="218">
        <v>3069</v>
      </c>
      <c r="P45" s="215">
        <v>8.0000000000000002E-3</v>
      </c>
      <c r="Q45" s="213">
        <v>288</v>
      </c>
      <c r="R45" s="218">
        <v>1621</v>
      </c>
      <c r="S45" s="215">
        <v>4.0000000000000001E-3</v>
      </c>
      <c r="T45" s="213">
        <v>232.12</v>
      </c>
      <c r="U45" s="215">
        <v>-0.22600000000000001</v>
      </c>
      <c r="V45" s="218">
        <v>152227</v>
      </c>
      <c r="W45" s="215">
        <v>8.9999999999999993E-3</v>
      </c>
      <c r="X45" s="218">
        <v>2020</v>
      </c>
      <c r="Y45" s="218">
        <v>188568</v>
      </c>
      <c r="Z45" s="215">
        <v>1.0999999999999999E-2</v>
      </c>
      <c r="AA45" s="218">
        <v>1779</v>
      </c>
      <c r="AB45" s="218">
        <v>153247</v>
      </c>
      <c r="AC45" s="215">
        <v>8.0000000000000002E-3</v>
      </c>
      <c r="AD45" s="219">
        <v>2120</v>
      </c>
      <c r="AE45" s="215">
        <v>7.0000000000000001E-3</v>
      </c>
    </row>
    <row r="46" spans="1:31" x14ac:dyDescent="0.3">
      <c r="A46" s="213" t="s">
        <v>1522</v>
      </c>
      <c r="B46" s="218">
        <v>22</v>
      </c>
      <c r="C46" s="215">
        <v>1.4157014157014158E-2</v>
      </c>
      <c r="D46" s="213">
        <v>14.545454545454501</v>
      </c>
      <c r="E46" s="218">
        <v>92</v>
      </c>
      <c r="F46" s="215">
        <v>7.3306772908366527E-2</v>
      </c>
      <c r="G46" s="213">
        <v>31.515151515151501</v>
      </c>
      <c r="H46" s="218">
        <v>37</v>
      </c>
      <c r="I46" s="215">
        <v>1.8574297188755019E-2</v>
      </c>
      <c r="J46" s="213">
        <v>29.090910000000001</v>
      </c>
      <c r="K46" s="215">
        <v>0.68181818181818177</v>
      </c>
      <c r="L46" s="218">
        <v>7464</v>
      </c>
      <c r="M46" s="215">
        <v>2.1000000000000001E-2</v>
      </c>
      <c r="N46" s="213">
        <v>458</v>
      </c>
      <c r="O46" s="218">
        <v>6674</v>
      </c>
      <c r="P46" s="215">
        <v>1.7999999999999999E-2</v>
      </c>
      <c r="Q46" s="213">
        <v>404</v>
      </c>
      <c r="R46" s="218">
        <v>6126</v>
      </c>
      <c r="S46" s="215">
        <v>1.4999999999999999E-2</v>
      </c>
      <c r="T46" s="213">
        <v>344.85</v>
      </c>
      <c r="U46" s="215">
        <v>-0.17899999999999999</v>
      </c>
      <c r="V46" s="218">
        <v>448940</v>
      </c>
      <c r="W46" s="215">
        <v>2.8000000000000001E-2</v>
      </c>
      <c r="X46" s="218">
        <v>3625</v>
      </c>
      <c r="Y46" s="218">
        <v>456782</v>
      </c>
      <c r="Z46" s="215">
        <v>2.7E-2</v>
      </c>
      <c r="AA46" s="218">
        <v>3373</v>
      </c>
      <c r="AB46" s="218">
        <v>460235</v>
      </c>
      <c r="AC46" s="215">
        <v>2.5000000000000001E-2</v>
      </c>
      <c r="AD46" s="219">
        <v>3440</v>
      </c>
      <c r="AE46" s="215">
        <v>2.5000000000000001E-2</v>
      </c>
    </row>
    <row r="47" spans="1:31" x14ac:dyDescent="0.3">
      <c r="A47" s="213" t="s">
        <v>1524</v>
      </c>
      <c r="B47" s="218">
        <v>129</v>
      </c>
      <c r="C47" s="215">
        <v>8.3011583011583012E-2</v>
      </c>
      <c r="D47" s="213">
        <v>74.545454545454504</v>
      </c>
      <c r="E47" s="218">
        <v>39</v>
      </c>
      <c r="F47" s="215">
        <v>3.1075697211155377E-2</v>
      </c>
      <c r="G47" s="213">
        <v>27.272727272727199</v>
      </c>
      <c r="H47" s="218">
        <v>112</v>
      </c>
      <c r="I47" s="215">
        <v>5.6224899598393573E-2</v>
      </c>
      <c r="J47" s="213">
        <v>53.939392099999999</v>
      </c>
      <c r="K47" s="215">
        <v>-0.13178294573643412</v>
      </c>
      <c r="L47" s="218">
        <v>9458</v>
      </c>
      <c r="M47" s="215">
        <v>2.7E-2</v>
      </c>
      <c r="N47" s="213">
        <v>596</v>
      </c>
      <c r="O47" s="218">
        <v>6173</v>
      </c>
      <c r="P47" s="215">
        <v>1.7000000000000001E-2</v>
      </c>
      <c r="Q47" s="213">
        <v>452</v>
      </c>
      <c r="R47" s="218">
        <v>4198</v>
      </c>
      <c r="S47" s="215">
        <v>1.0999999999999999E-2</v>
      </c>
      <c r="T47" s="213">
        <v>340</v>
      </c>
      <c r="U47" s="215">
        <v>-0.55600000000000005</v>
      </c>
      <c r="V47" s="218">
        <v>156627</v>
      </c>
      <c r="W47" s="215">
        <v>0.01</v>
      </c>
      <c r="X47" s="218">
        <v>2075</v>
      </c>
      <c r="Y47" s="218">
        <v>165542</v>
      </c>
      <c r="Z47" s="215">
        <v>0.01</v>
      </c>
      <c r="AA47" s="218">
        <v>1978</v>
      </c>
      <c r="AB47" s="218">
        <v>200381</v>
      </c>
      <c r="AC47" s="215">
        <v>1.0999999999999999E-2</v>
      </c>
      <c r="AD47" s="219">
        <v>2606.67</v>
      </c>
      <c r="AE47" s="215">
        <v>0.27900000000000003</v>
      </c>
    </row>
    <row r="48" spans="1:31" x14ac:dyDescent="0.3">
      <c r="A48" s="213" t="s">
        <v>1775</v>
      </c>
      <c r="B48" s="218">
        <v>10</v>
      </c>
      <c r="C48" s="215">
        <v>6.4350064350064346E-3</v>
      </c>
      <c r="D48" s="213">
        <v>9.6969696969696901</v>
      </c>
      <c r="E48" s="218">
        <v>5</v>
      </c>
      <c r="F48" s="215">
        <v>3.9840637450199202E-3</v>
      </c>
      <c r="G48" s="213">
        <v>6.0606060606060597</v>
      </c>
      <c r="H48" s="218">
        <v>82</v>
      </c>
      <c r="I48" s="215">
        <v>4.1164658634538151E-2</v>
      </c>
      <c r="J48" s="213">
        <v>42.4242439</v>
      </c>
      <c r="K48" s="215">
        <v>7.2</v>
      </c>
      <c r="L48" s="218">
        <v>13059</v>
      </c>
      <c r="M48" s="215">
        <v>3.6999999999999998E-2</v>
      </c>
      <c r="N48" s="213">
        <v>478</v>
      </c>
      <c r="O48" s="218">
        <v>14989</v>
      </c>
      <c r="P48" s="215">
        <v>4.1000000000000002E-2</v>
      </c>
      <c r="Q48" s="213">
        <v>547</v>
      </c>
      <c r="R48" s="218">
        <v>22366</v>
      </c>
      <c r="S48" s="215">
        <v>5.6000000000000001E-2</v>
      </c>
      <c r="T48" s="213">
        <v>853.94</v>
      </c>
      <c r="U48" s="215">
        <v>0.71299999999999997</v>
      </c>
      <c r="V48" s="218">
        <v>805819</v>
      </c>
      <c r="W48" s="215">
        <v>0.05</v>
      </c>
      <c r="X48" s="218">
        <v>4420</v>
      </c>
      <c r="Y48" s="218">
        <v>900328</v>
      </c>
      <c r="Z48" s="215">
        <v>5.2999999999999999E-2</v>
      </c>
      <c r="AA48" s="218">
        <v>4250</v>
      </c>
      <c r="AB48" s="218">
        <v>1529697</v>
      </c>
      <c r="AC48" s="215">
        <v>8.4000000000000005E-2</v>
      </c>
      <c r="AD48" s="219">
        <v>8544.24</v>
      </c>
      <c r="AE48" s="215">
        <v>0.89800000000000002</v>
      </c>
    </row>
    <row r="49" spans="1:31" x14ac:dyDescent="0.3">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row>
    <row r="50" spans="1:31" x14ac:dyDescent="0.3">
      <c r="A50" s="222" t="s">
        <v>1995</v>
      </c>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row>
    <row r="51" spans="1:31" x14ac:dyDescent="0.3">
      <c r="A51" s="213"/>
      <c r="B51" s="216" t="s">
        <v>1724</v>
      </c>
      <c r="C51" s="217"/>
      <c r="D51" s="217" t="s">
        <v>1725</v>
      </c>
      <c r="E51" s="216" t="s">
        <v>1724</v>
      </c>
      <c r="F51" s="217"/>
      <c r="G51" s="217" t="s">
        <v>1725</v>
      </c>
      <c r="H51" s="216" t="s">
        <v>1724</v>
      </c>
      <c r="I51" s="217"/>
      <c r="J51" s="217" t="s">
        <v>1725</v>
      </c>
      <c r="K51" s="213" t="s">
        <v>190</v>
      </c>
      <c r="L51" s="216" t="s">
        <v>1724</v>
      </c>
      <c r="M51" s="217"/>
      <c r="N51" s="217" t="s">
        <v>1725</v>
      </c>
      <c r="O51" s="216" t="s">
        <v>1724</v>
      </c>
      <c r="P51" s="217"/>
      <c r="Q51" s="217" t="s">
        <v>1725</v>
      </c>
      <c r="R51" s="216" t="s">
        <v>1724</v>
      </c>
      <c r="S51" s="217"/>
      <c r="T51" s="217" t="s">
        <v>1725</v>
      </c>
      <c r="U51" s="213" t="s">
        <v>190</v>
      </c>
      <c r="V51" s="216" t="s">
        <v>1724</v>
      </c>
      <c r="W51" s="217"/>
      <c r="X51" s="217" t="s">
        <v>1725</v>
      </c>
      <c r="Y51" s="216" t="s">
        <v>1724</v>
      </c>
      <c r="Z51" s="217"/>
      <c r="AA51" s="217" t="s">
        <v>1725</v>
      </c>
      <c r="AB51" s="216" t="s">
        <v>1724</v>
      </c>
      <c r="AC51" s="217"/>
      <c r="AD51" s="217" t="s">
        <v>1725</v>
      </c>
      <c r="AE51" s="213" t="s">
        <v>190</v>
      </c>
    </row>
    <row r="52" spans="1:31" x14ac:dyDescent="0.3">
      <c r="A52" s="213" t="s">
        <v>1996</v>
      </c>
      <c r="B52" s="214">
        <v>888</v>
      </c>
      <c r="C52" s="213" t="s">
        <v>190</v>
      </c>
      <c r="D52" s="214">
        <v>95.757575757575694</v>
      </c>
      <c r="E52" s="214">
        <v>878</v>
      </c>
      <c r="F52" s="213" t="s">
        <v>190</v>
      </c>
      <c r="G52" s="214">
        <v>89.696969696969703</v>
      </c>
      <c r="H52" s="218">
        <v>1154</v>
      </c>
      <c r="I52" s="213" t="s">
        <v>190</v>
      </c>
      <c r="J52" s="213">
        <v>74.545455899999993</v>
      </c>
      <c r="K52" s="215">
        <v>0.29954954954954954</v>
      </c>
      <c r="L52" s="214">
        <v>1332</v>
      </c>
      <c r="M52" s="213" t="s">
        <v>190</v>
      </c>
      <c r="N52" s="214">
        <v>8</v>
      </c>
      <c r="O52" s="214">
        <v>1202</v>
      </c>
      <c r="P52" s="213" t="s">
        <v>190</v>
      </c>
      <c r="Q52" s="214">
        <v>9</v>
      </c>
      <c r="R52" s="218">
        <v>1318</v>
      </c>
      <c r="S52" s="213" t="s">
        <v>190</v>
      </c>
      <c r="T52" s="213">
        <v>11.52</v>
      </c>
      <c r="U52" s="215">
        <v>-1.0999999999999999E-2</v>
      </c>
      <c r="V52" s="214">
        <v>1882</v>
      </c>
      <c r="W52" s="213" t="s">
        <v>190</v>
      </c>
      <c r="X52" s="214">
        <v>2</v>
      </c>
      <c r="Y52" s="214">
        <v>1693</v>
      </c>
      <c r="Z52" s="213" t="s">
        <v>190</v>
      </c>
      <c r="AA52" s="214">
        <v>2</v>
      </c>
      <c r="AB52" s="218">
        <v>1851</v>
      </c>
      <c r="AC52" s="213" t="s">
        <v>190</v>
      </c>
      <c r="AD52" s="213">
        <v>3.03</v>
      </c>
      <c r="AE52" s="215">
        <v>-1.6E-2</v>
      </c>
    </row>
    <row r="53" spans="1:31" x14ac:dyDescent="0.3">
      <c r="A53" s="213" t="s">
        <v>1997</v>
      </c>
      <c r="B53" s="214">
        <v>1132</v>
      </c>
      <c r="C53" s="213" t="s">
        <v>190</v>
      </c>
      <c r="D53" s="214">
        <v>66.060606060606005</v>
      </c>
      <c r="E53" s="214">
        <v>1135</v>
      </c>
      <c r="F53" s="213" t="s">
        <v>190</v>
      </c>
      <c r="G53" s="214">
        <v>48.484848484848399</v>
      </c>
      <c r="H53" s="218">
        <v>1254</v>
      </c>
      <c r="I53" s="213" t="s">
        <v>190</v>
      </c>
      <c r="J53" s="213">
        <v>60.606059999999999</v>
      </c>
      <c r="K53" s="215">
        <v>0.10777385159010601</v>
      </c>
      <c r="L53" s="214">
        <v>1665</v>
      </c>
      <c r="M53" s="213" t="s">
        <v>190</v>
      </c>
      <c r="N53" s="214">
        <v>9</v>
      </c>
      <c r="O53" s="214">
        <v>1516</v>
      </c>
      <c r="P53" s="213" t="s">
        <v>190</v>
      </c>
      <c r="Q53" s="214">
        <v>10</v>
      </c>
      <c r="R53" s="218">
        <v>1660</v>
      </c>
      <c r="S53" s="213" t="s">
        <v>190</v>
      </c>
      <c r="T53" s="213">
        <v>10.3</v>
      </c>
      <c r="U53" s="215">
        <v>-3.0000000000000001E-3</v>
      </c>
      <c r="V53" s="214">
        <v>2345</v>
      </c>
      <c r="W53" s="213" t="s">
        <v>190</v>
      </c>
      <c r="X53" s="214">
        <v>2</v>
      </c>
      <c r="Y53" s="214">
        <v>2155</v>
      </c>
      <c r="Z53" s="213" t="s">
        <v>190</v>
      </c>
      <c r="AA53" s="214">
        <v>2</v>
      </c>
      <c r="AB53" s="218">
        <v>2422</v>
      </c>
      <c r="AC53" s="213" t="s">
        <v>190</v>
      </c>
      <c r="AD53" s="213">
        <v>3.03</v>
      </c>
      <c r="AE53" s="215">
        <v>3.3000000000000002E-2</v>
      </c>
    </row>
    <row r="54" spans="1:31" x14ac:dyDescent="0.3">
      <c r="A54" s="213" t="s">
        <v>1998</v>
      </c>
      <c r="B54" s="214">
        <v>318</v>
      </c>
      <c r="C54" s="213" t="s">
        <v>190</v>
      </c>
      <c r="D54" s="214">
        <v>29.696969696969699</v>
      </c>
      <c r="E54" s="214">
        <v>243</v>
      </c>
      <c r="F54" s="213" t="s">
        <v>190</v>
      </c>
      <c r="G54" s="214">
        <v>48.484848484848399</v>
      </c>
      <c r="H54" s="213">
        <v>416</v>
      </c>
      <c r="I54" s="213" t="s">
        <v>190</v>
      </c>
      <c r="J54" s="213">
        <v>52.121212</v>
      </c>
      <c r="K54" s="215">
        <v>0.3081761006289308</v>
      </c>
      <c r="L54" s="214">
        <v>395</v>
      </c>
      <c r="M54" s="213" t="s">
        <v>190</v>
      </c>
      <c r="N54" s="214">
        <v>4</v>
      </c>
      <c r="O54" s="214">
        <v>416</v>
      </c>
      <c r="P54" s="213" t="s">
        <v>190</v>
      </c>
      <c r="Q54" s="214">
        <v>5</v>
      </c>
      <c r="R54" s="213">
        <v>499</v>
      </c>
      <c r="S54" s="213" t="s">
        <v>190</v>
      </c>
      <c r="T54" s="213">
        <v>6.67</v>
      </c>
      <c r="U54" s="215">
        <v>0.26300000000000001</v>
      </c>
      <c r="V54" s="214">
        <v>450</v>
      </c>
      <c r="W54" s="213" t="s">
        <v>190</v>
      </c>
      <c r="X54" s="214">
        <v>1</v>
      </c>
      <c r="Y54" s="214">
        <v>500</v>
      </c>
      <c r="Z54" s="213" t="s">
        <v>190</v>
      </c>
      <c r="AA54" s="214">
        <v>1</v>
      </c>
      <c r="AB54" s="213">
        <v>618</v>
      </c>
      <c r="AC54" s="213" t="s">
        <v>190</v>
      </c>
      <c r="AD54" s="213">
        <v>1.21</v>
      </c>
      <c r="AE54" s="215">
        <v>0.373</v>
      </c>
    </row>
    <row r="55" spans="1:31" x14ac:dyDescent="0.3">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row>
    <row r="56" spans="1:31" x14ac:dyDescent="0.3">
      <c r="A56" s="222" t="s">
        <v>2016</v>
      </c>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row>
    <row r="57" spans="1:31" x14ac:dyDescent="0.3">
      <c r="A57" s="213"/>
      <c r="B57" s="216" t="s">
        <v>1724</v>
      </c>
      <c r="C57" s="217"/>
      <c r="D57" s="217" t="s">
        <v>1725</v>
      </c>
      <c r="E57" s="216" t="s">
        <v>1724</v>
      </c>
      <c r="F57" s="217"/>
      <c r="G57" s="217" t="s">
        <v>1725</v>
      </c>
      <c r="H57" s="216" t="s">
        <v>1724</v>
      </c>
      <c r="I57" s="217"/>
      <c r="J57" s="217" t="s">
        <v>1725</v>
      </c>
      <c r="K57" s="213" t="s">
        <v>190</v>
      </c>
      <c r="L57" s="216" t="s">
        <v>1724</v>
      </c>
      <c r="M57" s="217"/>
      <c r="N57" s="217" t="s">
        <v>1725</v>
      </c>
      <c r="O57" s="216" t="s">
        <v>1724</v>
      </c>
      <c r="P57" s="217"/>
      <c r="Q57" s="217" t="s">
        <v>1725</v>
      </c>
      <c r="R57" s="216" t="s">
        <v>1724</v>
      </c>
      <c r="S57" s="217"/>
      <c r="T57" s="217" t="s">
        <v>1725</v>
      </c>
      <c r="U57" s="213" t="s">
        <v>190</v>
      </c>
      <c r="V57" s="216" t="s">
        <v>1724</v>
      </c>
      <c r="W57" s="217"/>
      <c r="X57" s="217" t="s">
        <v>1725</v>
      </c>
      <c r="Y57" s="216" t="s">
        <v>1724</v>
      </c>
      <c r="Z57" s="217"/>
      <c r="AA57" s="217" t="s">
        <v>1725</v>
      </c>
      <c r="AB57" s="216" t="s">
        <v>1724</v>
      </c>
      <c r="AC57" s="217"/>
      <c r="AD57" s="217" t="s">
        <v>1725</v>
      </c>
      <c r="AE57" s="213" t="s">
        <v>190</v>
      </c>
    </row>
    <row r="58" spans="1:31" x14ac:dyDescent="0.3">
      <c r="A58" s="213" t="s">
        <v>2017</v>
      </c>
      <c r="B58" s="214">
        <v>640</v>
      </c>
      <c r="C58" s="213" t="s">
        <v>190</v>
      </c>
      <c r="D58" s="214">
        <v>27.878787878787801</v>
      </c>
      <c r="E58" s="214">
        <v>717</v>
      </c>
      <c r="F58" s="213" t="s">
        <v>190</v>
      </c>
      <c r="G58" s="214">
        <v>37.5757575757575</v>
      </c>
      <c r="H58" s="218">
        <v>948</v>
      </c>
      <c r="I58" s="213" t="s">
        <v>190</v>
      </c>
      <c r="J58" s="213">
        <v>23.030304000000001</v>
      </c>
      <c r="K58" s="215">
        <v>0.48125000000000001</v>
      </c>
      <c r="L58" s="214">
        <v>983</v>
      </c>
      <c r="M58" s="213" t="s">
        <v>190</v>
      </c>
      <c r="N58" s="214">
        <v>4</v>
      </c>
      <c r="O58" s="214">
        <v>992</v>
      </c>
      <c r="P58" s="213" t="s">
        <v>190</v>
      </c>
      <c r="Q58" s="214">
        <v>5</v>
      </c>
      <c r="R58" s="218">
        <v>1135</v>
      </c>
      <c r="S58" s="213" t="s">
        <v>190</v>
      </c>
      <c r="T58" s="213">
        <v>5.45</v>
      </c>
      <c r="U58" s="215">
        <v>0.155</v>
      </c>
      <c r="V58" s="214">
        <v>1409</v>
      </c>
      <c r="W58" s="213" t="s">
        <v>190</v>
      </c>
      <c r="X58" s="214">
        <v>1</v>
      </c>
      <c r="Y58" s="214">
        <v>1419</v>
      </c>
      <c r="Z58" s="213" t="s">
        <v>190</v>
      </c>
      <c r="AA58" s="214">
        <v>1</v>
      </c>
      <c r="AB58" s="218">
        <v>1688</v>
      </c>
      <c r="AC58" s="213" t="s">
        <v>190</v>
      </c>
      <c r="AD58" s="213">
        <v>1.82</v>
      </c>
      <c r="AE58" s="215">
        <v>0.19800000000000001</v>
      </c>
    </row>
    <row r="59" spans="1:31" x14ac:dyDescent="0.3">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row>
    <row r="60" spans="1:31" x14ac:dyDescent="0.3">
      <c r="A60" s="222" t="s">
        <v>2109</v>
      </c>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row>
    <row r="61" spans="1:31" x14ac:dyDescent="0.3">
      <c r="A61" s="213"/>
      <c r="B61" s="216" t="s">
        <v>1724</v>
      </c>
      <c r="C61" s="217"/>
      <c r="D61" s="217" t="s">
        <v>1725</v>
      </c>
      <c r="E61" s="216" t="s">
        <v>1724</v>
      </c>
      <c r="F61" s="217"/>
      <c r="G61" s="217" t="s">
        <v>1725</v>
      </c>
      <c r="H61" s="216" t="s">
        <v>1724</v>
      </c>
      <c r="I61" s="217"/>
      <c r="J61" s="217" t="s">
        <v>1725</v>
      </c>
      <c r="K61" s="213" t="s">
        <v>190</v>
      </c>
      <c r="L61" s="216" t="s">
        <v>1724</v>
      </c>
      <c r="M61" s="217"/>
      <c r="N61" s="217" t="s">
        <v>1725</v>
      </c>
      <c r="O61" s="216" t="s">
        <v>1724</v>
      </c>
      <c r="P61" s="217"/>
      <c r="Q61" s="217" t="s">
        <v>1725</v>
      </c>
      <c r="R61" s="216" t="s">
        <v>1724</v>
      </c>
      <c r="S61" s="217"/>
      <c r="T61" s="217" t="s">
        <v>1725</v>
      </c>
      <c r="U61" s="213" t="s">
        <v>190</v>
      </c>
      <c r="V61" s="216" t="s">
        <v>1724</v>
      </c>
      <c r="W61" s="217"/>
      <c r="X61" s="217" t="s">
        <v>1725</v>
      </c>
      <c r="Y61" s="216" t="s">
        <v>1724</v>
      </c>
      <c r="Z61" s="217"/>
      <c r="AA61" s="217" t="s">
        <v>1725</v>
      </c>
      <c r="AB61" s="216" t="s">
        <v>1724</v>
      </c>
      <c r="AC61" s="217"/>
      <c r="AD61" s="217" t="s">
        <v>1725</v>
      </c>
      <c r="AE61" s="213" t="s">
        <v>190</v>
      </c>
    </row>
    <row r="62" spans="1:31" x14ac:dyDescent="0.3">
      <c r="A62" s="213" t="s">
        <v>192</v>
      </c>
      <c r="B62" s="218">
        <v>3230</v>
      </c>
      <c r="C62" s="213" t="s">
        <v>190</v>
      </c>
      <c r="D62" s="219">
        <v>305.45454545454498</v>
      </c>
      <c r="E62" s="218">
        <v>3859</v>
      </c>
      <c r="F62" s="213" t="s">
        <v>190</v>
      </c>
      <c r="G62" s="219">
        <v>261.81818181818102</v>
      </c>
      <c r="H62" s="218">
        <v>4263</v>
      </c>
      <c r="I62" s="213" t="s">
        <v>190</v>
      </c>
      <c r="J62" s="219">
        <v>213.33332799999999</v>
      </c>
      <c r="K62" s="215">
        <v>0.31981424148606813</v>
      </c>
      <c r="L62" s="218">
        <v>368278</v>
      </c>
      <c r="M62" s="213" t="s">
        <v>190</v>
      </c>
      <c r="N62" s="219">
        <v>1864.85</v>
      </c>
      <c r="O62" s="218">
        <v>374564</v>
      </c>
      <c r="P62" s="213" t="s">
        <v>190</v>
      </c>
      <c r="Q62" s="219">
        <v>2058.1799999999998</v>
      </c>
      <c r="R62" s="218">
        <v>408625</v>
      </c>
      <c r="S62" s="213" t="s">
        <v>190</v>
      </c>
      <c r="T62" s="219">
        <v>1816.36</v>
      </c>
      <c r="U62" s="215">
        <v>0.11</v>
      </c>
      <c r="V62" s="218">
        <v>16632466</v>
      </c>
      <c r="W62" s="213" t="s">
        <v>190</v>
      </c>
      <c r="X62" s="219">
        <v>11543.03</v>
      </c>
      <c r="Y62" s="218">
        <v>17246360</v>
      </c>
      <c r="Z62" s="213" t="s">
        <v>190</v>
      </c>
      <c r="AA62" s="219">
        <v>9952.73</v>
      </c>
      <c r="AB62" s="218">
        <v>18646894</v>
      </c>
      <c r="AC62" s="213" t="s">
        <v>190</v>
      </c>
      <c r="AD62" s="219">
        <v>13241.21</v>
      </c>
      <c r="AE62" s="215">
        <v>0.121</v>
      </c>
    </row>
    <row r="63" spans="1:31" x14ac:dyDescent="0.3">
      <c r="A63" s="213" t="s">
        <v>2110</v>
      </c>
      <c r="B63" s="218">
        <v>1923</v>
      </c>
      <c r="C63" s="215">
        <v>0.59535603715170282</v>
      </c>
      <c r="D63" s="213">
        <v>278.18181818181802</v>
      </c>
      <c r="E63" s="218">
        <v>2377</v>
      </c>
      <c r="F63" s="215">
        <v>0.61596268463332471</v>
      </c>
      <c r="G63" s="213">
        <v>245.45454545454501</v>
      </c>
      <c r="H63" s="218">
        <v>2526</v>
      </c>
      <c r="I63" s="215">
        <v>0.59254046446164677</v>
      </c>
      <c r="J63" s="213">
        <v>224.84848</v>
      </c>
      <c r="K63" s="215">
        <v>0.31357254290171604</v>
      </c>
      <c r="L63" s="218">
        <v>33518</v>
      </c>
      <c r="M63" s="215">
        <v>9.0999999999999998E-2</v>
      </c>
      <c r="N63" s="219">
        <v>1039.3900000000001</v>
      </c>
      <c r="O63" s="218">
        <v>38869</v>
      </c>
      <c r="P63" s="215">
        <v>0.104</v>
      </c>
      <c r="Q63" s="219">
        <v>1075.1500000000001</v>
      </c>
      <c r="R63" s="218">
        <v>36163</v>
      </c>
      <c r="S63" s="215">
        <v>8.7999999999999995E-2</v>
      </c>
      <c r="T63" s="213">
        <v>914.55</v>
      </c>
      <c r="U63" s="215">
        <v>7.9000000000000001E-2</v>
      </c>
      <c r="V63" s="218">
        <v>356312</v>
      </c>
      <c r="W63" s="215">
        <v>2.1000000000000001E-2</v>
      </c>
      <c r="X63" s="219">
        <v>3246.06</v>
      </c>
      <c r="Y63" s="218">
        <v>412950</v>
      </c>
      <c r="Z63" s="215">
        <v>2.4E-2</v>
      </c>
      <c r="AA63" s="219">
        <v>3522.42</v>
      </c>
      <c r="AB63" s="218">
        <v>394290</v>
      </c>
      <c r="AC63" s="215">
        <v>2.1000000000000001E-2</v>
      </c>
      <c r="AD63" s="219">
        <v>4242.42</v>
      </c>
      <c r="AE63" s="215">
        <v>0.107</v>
      </c>
    </row>
    <row r="64" spans="1:31" x14ac:dyDescent="0.3">
      <c r="A64" s="213" t="s">
        <v>2111</v>
      </c>
      <c r="B64" s="218">
        <v>52</v>
      </c>
      <c r="C64" s="215">
        <v>1.609907120743034E-2</v>
      </c>
      <c r="D64" s="213">
        <v>27.878787878787801</v>
      </c>
      <c r="E64" s="218">
        <v>82</v>
      </c>
      <c r="F64" s="215">
        <v>2.1249028245659496E-2</v>
      </c>
      <c r="G64" s="213">
        <v>39.393939393939398</v>
      </c>
      <c r="H64" s="218">
        <v>54</v>
      </c>
      <c r="I64" s="215">
        <v>1.2667135819845179E-2</v>
      </c>
      <c r="J64" s="213">
        <v>32.727271999999999</v>
      </c>
      <c r="K64" s="215">
        <v>3.8461538461538464E-2</v>
      </c>
      <c r="L64" s="218">
        <v>23623</v>
      </c>
      <c r="M64" s="215">
        <v>6.4000000000000001E-2</v>
      </c>
      <c r="N64" s="213">
        <v>711.52</v>
      </c>
      <c r="O64" s="218">
        <v>20008</v>
      </c>
      <c r="P64" s="215">
        <v>5.2999999999999999E-2</v>
      </c>
      <c r="Q64" s="213">
        <v>685.45</v>
      </c>
      <c r="R64" s="218">
        <v>24099</v>
      </c>
      <c r="S64" s="215">
        <v>5.8999999999999997E-2</v>
      </c>
      <c r="T64" s="213">
        <v>869.7</v>
      </c>
      <c r="U64" s="215">
        <v>0.02</v>
      </c>
      <c r="V64" s="218">
        <v>1157120</v>
      </c>
      <c r="W64" s="215">
        <v>7.0000000000000007E-2</v>
      </c>
      <c r="X64" s="219">
        <v>5257.58</v>
      </c>
      <c r="Y64" s="218">
        <v>1029140</v>
      </c>
      <c r="Z64" s="215">
        <v>0.06</v>
      </c>
      <c r="AA64" s="219">
        <v>5446.67</v>
      </c>
      <c r="AB64" s="218">
        <v>1190537</v>
      </c>
      <c r="AC64" s="215">
        <v>6.4000000000000001E-2</v>
      </c>
      <c r="AD64" s="219">
        <v>6051.52</v>
      </c>
      <c r="AE64" s="215">
        <v>2.9000000000000001E-2</v>
      </c>
    </row>
    <row r="65" spans="1:31" x14ac:dyDescent="0.3">
      <c r="A65" s="213" t="s">
        <v>2112</v>
      </c>
      <c r="B65" s="218">
        <v>125</v>
      </c>
      <c r="C65" s="215">
        <v>3.8699690402476783E-2</v>
      </c>
      <c r="D65" s="213">
        <v>45.454545454545404</v>
      </c>
      <c r="E65" s="218">
        <v>188</v>
      </c>
      <c r="F65" s="215">
        <v>4.8717284270536405E-2</v>
      </c>
      <c r="G65" s="213">
        <v>56.969696969696898</v>
      </c>
      <c r="H65" s="218">
        <v>255</v>
      </c>
      <c r="I65" s="215">
        <v>5.9817030260380016E-2</v>
      </c>
      <c r="J65" s="213">
        <v>77.575760000000002</v>
      </c>
      <c r="K65" s="215">
        <v>1.04</v>
      </c>
      <c r="L65" s="218">
        <v>26559</v>
      </c>
      <c r="M65" s="215">
        <v>7.1999999999999995E-2</v>
      </c>
      <c r="N65" s="213">
        <v>896.97</v>
      </c>
      <c r="O65" s="218">
        <v>27843</v>
      </c>
      <c r="P65" s="215">
        <v>7.3999999999999996E-2</v>
      </c>
      <c r="Q65" s="213">
        <v>750.3</v>
      </c>
      <c r="R65" s="218">
        <v>27511</v>
      </c>
      <c r="S65" s="215">
        <v>6.7000000000000004E-2</v>
      </c>
      <c r="T65" s="213">
        <v>805.45</v>
      </c>
      <c r="U65" s="215">
        <v>3.5999999999999997E-2</v>
      </c>
      <c r="V65" s="218">
        <v>1721087</v>
      </c>
      <c r="W65" s="215">
        <v>0.10299999999999999</v>
      </c>
      <c r="X65" s="219">
        <v>6296.36</v>
      </c>
      <c r="Y65" s="218">
        <v>1687092</v>
      </c>
      <c r="Z65" s="215">
        <v>9.8000000000000004E-2</v>
      </c>
      <c r="AA65" s="219">
        <v>5295.15</v>
      </c>
      <c r="AB65" s="218">
        <v>1676497</v>
      </c>
      <c r="AC65" s="215">
        <v>0.09</v>
      </c>
      <c r="AD65" s="219">
        <v>7269.7</v>
      </c>
      <c r="AE65" s="215">
        <v>-2.5999999999999999E-2</v>
      </c>
    </row>
    <row r="66" spans="1:31" x14ac:dyDescent="0.3">
      <c r="A66" s="213" t="s">
        <v>2113</v>
      </c>
      <c r="B66" s="218">
        <v>69</v>
      </c>
      <c r="C66" s="215">
        <v>2.1362229102167184E-2</v>
      </c>
      <c r="D66" s="213">
        <v>32.121212121212103</v>
      </c>
      <c r="E66" s="218">
        <v>229</v>
      </c>
      <c r="F66" s="215">
        <v>5.934179839336616E-2</v>
      </c>
      <c r="G66" s="213">
        <v>79.393939393939405</v>
      </c>
      <c r="H66" s="218">
        <v>143</v>
      </c>
      <c r="I66" s="215">
        <v>3.3544452263664086E-2</v>
      </c>
      <c r="J66" s="213">
        <v>62.4242439</v>
      </c>
      <c r="K66" s="215">
        <v>1.0724637681159421</v>
      </c>
      <c r="L66" s="218">
        <v>16337</v>
      </c>
      <c r="M66" s="215">
        <v>4.3999999999999997E-2</v>
      </c>
      <c r="N66" s="213">
        <v>727.88</v>
      </c>
      <c r="O66" s="218">
        <v>14798</v>
      </c>
      <c r="P66" s="215">
        <v>0.04</v>
      </c>
      <c r="Q66" s="213">
        <v>636.36</v>
      </c>
      <c r="R66" s="218">
        <v>13965</v>
      </c>
      <c r="S66" s="215">
        <v>3.4000000000000002E-2</v>
      </c>
      <c r="T66" s="213">
        <v>653.94000000000005</v>
      </c>
      <c r="U66" s="215">
        <v>-0.14499999999999999</v>
      </c>
      <c r="V66" s="218">
        <v>569555</v>
      </c>
      <c r="W66" s="215">
        <v>3.4000000000000002E-2</v>
      </c>
      <c r="X66" s="219">
        <v>3166.06</v>
      </c>
      <c r="Y66" s="218">
        <v>527004</v>
      </c>
      <c r="Z66" s="215">
        <v>3.1E-2</v>
      </c>
      <c r="AA66" s="219">
        <v>3700</v>
      </c>
      <c r="AB66" s="218">
        <v>514234</v>
      </c>
      <c r="AC66" s="215">
        <v>2.8000000000000001E-2</v>
      </c>
      <c r="AD66" s="219">
        <v>3368.48</v>
      </c>
      <c r="AE66" s="215">
        <v>-9.7000000000000003E-2</v>
      </c>
    </row>
    <row r="67" spans="1:31" x14ac:dyDescent="0.3">
      <c r="A67" s="213" t="s">
        <v>2114</v>
      </c>
      <c r="B67" s="218">
        <v>160</v>
      </c>
      <c r="C67" s="215">
        <v>4.9535603715170282E-2</v>
      </c>
      <c r="D67" s="213">
        <v>65.454545454545396</v>
      </c>
      <c r="E67" s="218">
        <v>252</v>
      </c>
      <c r="F67" s="215">
        <v>6.5301891681782839E-2</v>
      </c>
      <c r="G67" s="213">
        <v>92.727272727272705</v>
      </c>
      <c r="H67" s="218">
        <v>329</v>
      </c>
      <c r="I67" s="215">
        <v>7.7175697865353041E-2</v>
      </c>
      <c r="J67" s="213">
        <v>77.575760000000002</v>
      </c>
      <c r="K67" s="215">
        <v>1.0562499999999999</v>
      </c>
      <c r="L67" s="218">
        <v>42191</v>
      </c>
      <c r="M67" s="215">
        <v>0.115</v>
      </c>
      <c r="N67" s="219">
        <v>1049.0899999999999</v>
      </c>
      <c r="O67" s="218">
        <v>40067</v>
      </c>
      <c r="P67" s="215">
        <v>0.107</v>
      </c>
      <c r="Q67" s="219">
        <v>1030.9100000000001</v>
      </c>
      <c r="R67" s="218">
        <v>43380</v>
      </c>
      <c r="S67" s="215">
        <v>0.106</v>
      </c>
      <c r="T67" s="213">
        <v>986.06</v>
      </c>
      <c r="U67" s="215">
        <v>2.8000000000000001E-2</v>
      </c>
      <c r="V67" s="218">
        <v>1833165</v>
      </c>
      <c r="W67" s="215">
        <v>0.11</v>
      </c>
      <c r="X67" s="219">
        <v>7343.03</v>
      </c>
      <c r="Y67" s="218">
        <v>1910340</v>
      </c>
      <c r="Z67" s="215">
        <v>0.111</v>
      </c>
      <c r="AA67" s="219">
        <v>6383.64</v>
      </c>
      <c r="AB67" s="218">
        <v>1942421</v>
      </c>
      <c r="AC67" s="215">
        <v>0.104</v>
      </c>
      <c r="AD67" s="219">
        <v>7973.94</v>
      </c>
      <c r="AE67" s="215">
        <v>0.06</v>
      </c>
    </row>
    <row r="68" spans="1:31" x14ac:dyDescent="0.3">
      <c r="A68" s="213" t="s">
        <v>2115</v>
      </c>
      <c r="B68" s="218">
        <v>164</v>
      </c>
      <c r="C68" s="215">
        <v>5.0773993808049533E-2</v>
      </c>
      <c r="D68" s="213">
        <v>67.878787878787804</v>
      </c>
      <c r="E68" s="218">
        <v>152</v>
      </c>
      <c r="F68" s="215">
        <v>3.9388442601710288E-2</v>
      </c>
      <c r="G68" s="213">
        <v>46.060606060605998</v>
      </c>
      <c r="H68" s="218">
        <v>118</v>
      </c>
      <c r="I68" s="215">
        <v>2.768003753225428E-2</v>
      </c>
      <c r="J68" s="213">
        <v>44.848483999999999</v>
      </c>
      <c r="K68" s="215">
        <v>-0.28048780487804881</v>
      </c>
      <c r="L68" s="218">
        <v>16839</v>
      </c>
      <c r="M68" s="215">
        <v>4.5999999999999999E-2</v>
      </c>
      <c r="N68" s="213">
        <v>620</v>
      </c>
      <c r="O68" s="218">
        <v>17703</v>
      </c>
      <c r="P68" s="215">
        <v>4.7E-2</v>
      </c>
      <c r="Q68" s="213">
        <v>709.7</v>
      </c>
      <c r="R68" s="218">
        <v>23462</v>
      </c>
      <c r="S68" s="215">
        <v>5.7000000000000002E-2</v>
      </c>
      <c r="T68" s="213">
        <v>735.15</v>
      </c>
      <c r="U68" s="215">
        <v>0.39300000000000002</v>
      </c>
      <c r="V68" s="218">
        <v>782174</v>
      </c>
      <c r="W68" s="215">
        <v>4.7E-2</v>
      </c>
      <c r="X68" s="219">
        <v>3563.64</v>
      </c>
      <c r="Y68" s="218">
        <v>808614</v>
      </c>
      <c r="Z68" s="215">
        <v>4.7E-2</v>
      </c>
      <c r="AA68" s="219">
        <v>4143.6400000000003</v>
      </c>
      <c r="AB68" s="218">
        <v>1028818</v>
      </c>
      <c r="AC68" s="215">
        <v>5.5E-2</v>
      </c>
      <c r="AD68" s="219">
        <v>4473.33</v>
      </c>
      <c r="AE68" s="215">
        <v>0.315</v>
      </c>
    </row>
    <row r="69" spans="1:31" x14ac:dyDescent="0.3">
      <c r="A69" s="213" t="s">
        <v>2116</v>
      </c>
      <c r="B69" s="218">
        <v>0</v>
      </c>
      <c r="C69" s="215">
        <v>0</v>
      </c>
      <c r="D69" s="213">
        <v>80</v>
      </c>
      <c r="E69" s="218">
        <v>17</v>
      </c>
      <c r="F69" s="215">
        <v>4.4052863436123352E-3</v>
      </c>
      <c r="G69" s="213">
        <v>15.757575757575699</v>
      </c>
      <c r="H69" s="218">
        <v>17</v>
      </c>
      <c r="I69" s="215">
        <v>3.9878020173586678E-3</v>
      </c>
      <c r="J69" s="213">
        <v>17.575758</v>
      </c>
      <c r="K69" s="215"/>
      <c r="L69" s="218">
        <v>6253</v>
      </c>
      <c r="M69" s="215">
        <v>1.7000000000000001E-2</v>
      </c>
      <c r="N69" s="213">
        <v>390.3</v>
      </c>
      <c r="O69" s="218">
        <v>4852</v>
      </c>
      <c r="P69" s="215">
        <v>1.2999999999999999E-2</v>
      </c>
      <c r="Q69" s="213">
        <v>320.61</v>
      </c>
      <c r="R69" s="218">
        <v>5129</v>
      </c>
      <c r="S69" s="215">
        <v>1.2999999999999999E-2</v>
      </c>
      <c r="T69" s="213">
        <v>389.09</v>
      </c>
      <c r="U69" s="215">
        <v>-0.18</v>
      </c>
      <c r="V69" s="218">
        <v>499869</v>
      </c>
      <c r="W69" s="215">
        <v>0.03</v>
      </c>
      <c r="X69" s="219">
        <v>2912.73</v>
      </c>
      <c r="Y69" s="218">
        <v>495819</v>
      </c>
      <c r="Z69" s="215">
        <v>2.9000000000000001E-2</v>
      </c>
      <c r="AA69" s="219">
        <v>3311.52</v>
      </c>
      <c r="AB69" s="218">
        <v>542674</v>
      </c>
      <c r="AC69" s="215">
        <v>2.9000000000000001E-2</v>
      </c>
      <c r="AD69" s="219">
        <v>4341.21</v>
      </c>
      <c r="AE69" s="215">
        <v>8.5999999999999993E-2</v>
      </c>
    </row>
    <row r="70" spans="1:31" x14ac:dyDescent="0.3">
      <c r="A70" s="213" t="s">
        <v>2117</v>
      </c>
      <c r="B70" s="218">
        <v>46</v>
      </c>
      <c r="C70" s="215">
        <v>1.4241486068111455E-2</v>
      </c>
      <c r="D70" s="213">
        <v>27.272727272727199</v>
      </c>
      <c r="E70" s="218">
        <v>0</v>
      </c>
      <c r="F70" s="215">
        <v>0</v>
      </c>
      <c r="G70" s="213">
        <v>11.5151515151515</v>
      </c>
      <c r="H70" s="218">
        <v>79</v>
      </c>
      <c r="I70" s="215">
        <v>1.8531550551254983E-2</v>
      </c>
      <c r="J70" s="213">
        <v>36.363636</v>
      </c>
      <c r="K70" s="215">
        <v>0.71739130434782605</v>
      </c>
      <c r="L70" s="218">
        <v>19396</v>
      </c>
      <c r="M70" s="215">
        <v>5.2999999999999999E-2</v>
      </c>
      <c r="N70" s="213">
        <v>696.36</v>
      </c>
      <c r="O70" s="218">
        <v>18128</v>
      </c>
      <c r="P70" s="215">
        <v>4.8000000000000001E-2</v>
      </c>
      <c r="Q70" s="213">
        <v>588.48</v>
      </c>
      <c r="R70" s="218">
        <v>18509</v>
      </c>
      <c r="S70" s="215">
        <v>4.4999999999999998E-2</v>
      </c>
      <c r="T70" s="213">
        <v>746.06</v>
      </c>
      <c r="U70" s="215">
        <v>-4.5999999999999999E-2</v>
      </c>
      <c r="V70" s="218">
        <v>1166047</v>
      </c>
      <c r="W70" s="215">
        <v>7.0000000000000007E-2</v>
      </c>
      <c r="X70" s="219">
        <v>4752.12</v>
      </c>
      <c r="Y70" s="218">
        <v>1075345</v>
      </c>
      <c r="Z70" s="215">
        <v>6.2E-2</v>
      </c>
      <c r="AA70" s="219">
        <v>4914.55</v>
      </c>
      <c r="AB70" s="218">
        <v>1118253</v>
      </c>
      <c r="AC70" s="215">
        <v>0.06</v>
      </c>
      <c r="AD70" s="219">
        <v>5002.42</v>
      </c>
      <c r="AE70" s="215">
        <v>-4.1000000000000002E-2</v>
      </c>
    </row>
    <row r="71" spans="1:31" x14ac:dyDescent="0.3">
      <c r="A71" s="213" t="s">
        <v>2118</v>
      </c>
      <c r="B71" s="218">
        <v>83</v>
      </c>
      <c r="C71" s="215">
        <v>2.5696594427244583E-2</v>
      </c>
      <c r="D71" s="213">
        <v>31.515151515151501</v>
      </c>
      <c r="E71" s="218">
        <v>16</v>
      </c>
      <c r="F71" s="215">
        <v>4.1461518528116094E-3</v>
      </c>
      <c r="G71" s="213">
        <v>10.909090909090899</v>
      </c>
      <c r="H71" s="218">
        <v>196</v>
      </c>
      <c r="I71" s="215">
        <v>4.5977011494252873E-2</v>
      </c>
      <c r="J71" s="213">
        <v>84.848489999999998</v>
      </c>
      <c r="K71" s="215">
        <v>1.3614457831325302</v>
      </c>
      <c r="L71" s="218">
        <v>30531</v>
      </c>
      <c r="M71" s="215">
        <v>8.3000000000000004E-2</v>
      </c>
      <c r="N71" s="213">
        <v>738.18</v>
      </c>
      <c r="O71" s="218">
        <v>30210</v>
      </c>
      <c r="P71" s="215">
        <v>8.1000000000000003E-2</v>
      </c>
      <c r="Q71" s="213">
        <v>687.27</v>
      </c>
      <c r="R71" s="218">
        <v>37345</v>
      </c>
      <c r="S71" s="215">
        <v>9.0999999999999998E-2</v>
      </c>
      <c r="T71" s="219">
        <v>1123.03</v>
      </c>
      <c r="U71" s="215">
        <v>0.223</v>
      </c>
      <c r="V71" s="218">
        <v>2031092</v>
      </c>
      <c r="W71" s="215">
        <v>0.122</v>
      </c>
      <c r="X71" s="219">
        <v>5936.97</v>
      </c>
      <c r="Y71" s="218">
        <v>2219057</v>
      </c>
      <c r="Z71" s="215">
        <v>0.129</v>
      </c>
      <c r="AA71" s="219">
        <v>7446.67</v>
      </c>
      <c r="AB71" s="218">
        <v>2581266</v>
      </c>
      <c r="AC71" s="215">
        <v>0.13800000000000001</v>
      </c>
      <c r="AD71" s="219">
        <v>8415.76</v>
      </c>
      <c r="AE71" s="215">
        <v>0.27100000000000002</v>
      </c>
    </row>
    <row r="72" spans="1:31" x14ac:dyDescent="0.3">
      <c r="A72" s="213" t="s">
        <v>2119</v>
      </c>
      <c r="B72" s="218">
        <v>295</v>
      </c>
      <c r="C72" s="215">
        <v>9.1331269349845201E-2</v>
      </c>
      <c r="D72" s="213">
        <v>85.454545454545396</v>
      </c>
      <c r="E72" s="218">
        <v>350</v>
      </c>
      <c r="F72" s="215">
        <v>9.0697071780253949E-2</v>
      </c>
      <c r="G72" s="213">
        <v>81.818181818181799</v>
      </c>
      <c r="H72" s="218">
        <v>343</v>
      </c>
      <c r="I72" s="215">
        <v>8.0459770114942528E-2</v>
      </c>
      <c r="J72" s="219">
        <v>72.121215800000002</v>
      </c>
      <c r="K72" s="215">
        <v>0.16271186440677965</v>
      </c>
      <c r="L72" s="218">
        <v>84592</v>
      </c>
      <c r="M72" s="215">
        <v>0.23</v>
      </c>
      <c r="N72" s="219">
        <v>1147.27</v>
      </c>
      <c r="O72" s="218">
        <v>88278</v>
      </c>
      <c r="P72" s="215">
        <v>0.23599999999999999</v>
      </c>
      <c r="Q72" s="219">
        <v>1027.8800000000001</v>
      </c>
      <c r="R72" s="218">
        <v>100999</v>
      </c>
      <c r="S72" s="215">
        <v>0.247</v>
      </c>
      <c r="T72" s="219">
        <v>1423.03</v>
      </c>
      <c r="U72" s="215">
        <v>0.19400000000000001</v>
      </c>
      <c r="V72" s="218">
        <v>3341712</v>
      </c>
      <c r="W72" s="215">
        <v>0.20100000000000001</v>
      </c>
      <c r="X72" s="219">
        <v>10725.45</v>
      </c>
      <c r="Y72" s="218">
        <v>3616356</v>
      </c>
      <c r="Z72" s="215">
        <v>0.21</v>
      </c>
      <c r="AA72" s="219">
        <v>8558.7900000000009</v>
      </c>
      <c r="AB72" s="218">
        <v>3960265</v>
      </c>
      <c r="AC72" s="215">
        <v>0.21199999999999999</v>
      </c>
      <c r="AD72" s="219">
        <v>11342.42</v>
      </c>
      <c r="AE72" s="215">
        <v>0.185</v>
      </c>
    </row>
    <row r="73" spans="1:31" x14ac:dyDescent="0.3">
      <c r="A73" s="213" t="s">
        <v>2120</v>
      </c>
      <c r="B73" s="218">
        <v>228</v>
      </c>
      <c r="C73" s="215">
        <v>7.0588235294117646E-2</v>
      </c>
      <c r="D73" s="213">
        <v>69.090909090909093</v>
      </c>
      <c r="E73" s="218">
        <v>53</v>
      </c>
      <c r="F73" s="215">
        <v>1.3734128012438455E-2</v>
      </c>
      <c r="G73" s="213">
        <v>27.272727272727199</v>
      </c>
      <c r="H73" s="218">
        <v>78</v>
      </c>
      <c r="I73" s="215">
        <v>1.8296973961998593E-2</v>
      </c>
      <c r="J73" s="213">
        <v>35.757576</v>
      </c>
      <c r="K73" s="215">
        <v>-0.65789473684210531</v>
      </c>
      <c r="L73" s="218">
        <v>29291</v>
      </c>
      <c r="M73" s="215">
        <v>0.08</v>
      </c>
      <c r="N73" s="213">
        <v>849.09</v>
      </c>
      <c r="O73" s="218">
        <v>32924</v>
      </c>
      <c r="P73" s="215">
        <v>8.7999999999999995E-2</v>
      </c>
      <c r="Q73" s="219">
        <v>1039.3900000000001</v>
      </c>
      <c r="R73" s="218">
        <v>33497</v>
      </c>
      <c r="S73" s="215">
        <v>8.2000000000000003E-2</v>
      </c>
      <c r="T73" s="213">
        <v>947.88</v>
      </c>
      <c r="U73" s="215">
        <v>0.14399999999999999</v>
      </c>
      <c r="V73" s="218">
        <v>1535354</v>
      </c>
      <c r="W73" s="215">
        <v>9.1999999999999998E-2</v>
      </c>
      <c r="X73" s="219">
        <v>7220</v>
      </c>
      <c r="Y73" s="218">
        <v>1764129</v>
      </c>
      <c r="Z73" s="215">
        <v>0.10199999999999999</v>
      </c>
      <c r="AA73" s="219">
        <v>6693.33</v>
      </c>
      <c r="AB73" s="218">
        <v>1894858</v>
      </c>
      <c r="AC73" s="215">
        <v>0.10199999999999999</v>
      </c>
      <c r="AD73" s="219">
        <v>7576.36</v>
      </c>
      <c r="AE73" s="215">
        <v>0.23400000000000001</v>
      </c>
    </row>
    <row r="74" spans="1:31" x14ac:dyDescent="0.3">
      <c r="A74" s="213" t="s">
        <v>2121</v>
      </c>
      <c r="B74" s="218">
        <v>29</v>
      </c>
      <c r="C74" s="215">
        <v>8.9783281733746122E-3</v>
      </c>
      <c r="D74" s="213">
        <v>20.606060606060598</v>
      </c>
      <c r="E74" s="218">
        <v>55</v>
      </c>
      <c r="F74" s="215">
        <v>1.4252396994039906E-2</v>
      </c>
      <c r="G74" s="213">
        <v>34.545454545454497</v>
      </c>
      <c r="H74" s="218">
        <v>39</v>
      </c>
      <c r="I74" s="215">
        <v>9.1484869809992965E-3</v>
      </c>
      <c r="J74" s="213">
        <v>27.878788</v>
      </c>
      <c r="K74" s="215">
        <v>0.34482758620689657</v>
      </c>
      <c r="L74" s="218">
        <v>17009</v>
      </c>
      <c r="M74" s="215">
        <v>4.5999999999999999E-2</v>
      </c>
      <c r="N74" s="213">
        <v>650.91</v>
      </c>
      <c r="O74" s="218">
        <v>18182</v>
      </c>
      <c r="P74" s="215">
        <v>4.9000000000000002E-2</v>
      </c>
      <c r="Q74" s="213">
        <v>661.21</v>
      </c>
      <c r="R74" s="218">
        <v>19527</v>
      </c>
      <c r="S74" s="215">
        <v>4.8000000000000001E-2</v>
      </c>
      <c r="T74" s="213">
        <v>736.97</v>
      </c>
      <c r="U74" s="215">
        <v>0.14799999999999999</v>
      </c>
      <c r="V74" s="218">
        <v>869433</v>
      </c>
      <c r="W74" s="215">
        <v>5.1999999999999998E-2</v>
      </c>
      <c r="X74" s="219">
        <v>4905.45</v>
      </c>
      <c r="Y74" s="218">
        <v>925941</v>
      </c>
      <c r="Z74" s="215">
        <v>5.3999999999999999E-2</v>
      </c>
      <c r="AA74" s="219">
        <v>4598.79</v>
      </c>
      <c r="AB74" s="218">
        <v>952302</v>
      </c>
      <c r="AC74" s="215">
        <v>5.0999999999999997E-2</v>
      </c>
      <c r="AD74" s="219">
        <v>5337.58</v>
      </c>
      <c r="AE74" s="215">
        <v>9.5000000000000001E-2</v>
      </c>
    </row>
    <row r="75" spans="1:31" x14ac:dyDescent="0.3">
      <c r="A75" s="213" t="s">
        <v>2122</v>
      </c>
      <c r="B75" s="218">
        <v>56</v>
      </c>
      <c r="C75" s="215">
        <v>1.7337461300309599E-2</v>
      </c>
      <c r="D75" s="213">
        <v>32.727272727272698</v>
      </c>
      <c r="E75" s="218">
        <v>88</v>
      </c>
      <c r="F75" s="215">
        <v>2.2803835190463851E-2</v>
      </c>
      <c r="G75" s="213">
        <v>40.606060606060602</v>
      </c>
      <c r="H75" s="218">
        <v>86</v>
      </c>
      <c r="I75" s="215">
        <v>2.017358667604973E-2</v>
      </c>
      <c r="J75" s="213">
        <v>38.787880000000001</v>
      </c>
      <c r="K75" s="215">
        <v>0.5357142857142857</v>
      </c>
      <c r="L75" s="218">
        <v>22139</v>
      </c>
      <c r="M75" s="215">
        <v>0.06</v>
      </c>
      <c r="N75" s="213">
        <v>683.03</v>
      </c>
      <c r="O75" s="218">
        <v>22702</v>
      </c>
      <c r="P75" s="215">
        <v>6.0999999999999999E-2</v>
      </c>
      <c r="Q75" s="213">
        <v>643.03</v>
      </c>
      <c r="R75" s="218">
        <v>25039</v>
      </c>
      <c r="S75" s="215">
        <v>6.0999999999999999E-2</v>
      </c>
      <c r="T75" s="213">
        <v>868.48</v>
      </c>
      <c r="U75" s="215">
        <v>0.13100000000000001</v>
      </c>
      <c r="V75" s="218">
        <v>769546</v>
      </c>
      <c r="W75" s="215">
        <v>4.5999999999999999E-2</v>
      </c>
      <c r="X75" s="219">
        <v>4275.76</v>
      </c>
      <c r="Y75" s="218">
        <v>774573</v>
      </c>
      <c r="Z75" s="215">
        <v>4.4999999999999998E-2</v>
      </c>
      <c r="AA75" s="219">
        <v>4542.42</v>
      </c>
      <c r="AB75" s="218">
        <v>850479</v>
      </c>
      <c r="AC75" s="215">
        <v>4.5999999999999999E-2</v>
      </c>
      <c r="AD75" s="219">
        <v>5041.21</v>
      </c>
      <c r="AE75" s="215">
        <v>0.105</v>
      </c>
    </row>
    <row r="76" spans="1:31" x14ac:dyDescent="0.3">
      <c r="A76" s="213" t="s">
        <v>2123</v>
      </c>
      <c r="B76" s="218">
        <v>178</v>
      </c>
      <c r="C76" s="215">
        <v>5.5108359133126936E-2</v>
      </c>
      <c r="D76" s="213">
        <v>68.484848484848399</v>
      </c>
      <c r="E76" s="218">
        <v>282</v>
      </c>
      <c r="F76" s="215">
        <v>7.3075926405804612E-2</v>
      </c>
      <c r="G76" s="213">
        <v>73.939393939393895</v>
      </c>
      <c r="H76" s="218">
        <v>374</v>
      </c>
      <c r="I76" s="215">
        <v>8.7731644381890683E-2</v>
      </c>
      <c r="J76" s="219">
        <v>81.212119999999999</v>
      </c>
      <c r="K76" s="215">
        <v>1.101123595505618</v>
      </c>
      <c r="L76" s="218">
        <v>104562</v>
      </c>
      <c r="M76" s="215">
        <v>0.28399999999999997</v>
      </c>
      <c r="N76" s="219">
        <v>1124.8499999999999</v>
      </c>
      <c r="O76" s="218">
        <v>107200</v>
      </c>
      <c r="P76" s="215">
        <v>0.28599999999999998</v>
      </c>
      <c r="Q76" s="219">
        <v>1244.24</v>
      </c>
      <c r="R76" s="218">
        <v>127355</v>
      </c>
      <c r="S76" s="215">
        <v>0.312</v>
      </c>
      <c r="T76" s="219">
        <v>1584.85</v>
      </c>
      <c r="U76" s="215">
        <v>0.218</v>
      </c>
      <c r="V76" s="218">
        <v>6022109</v>
      </c>
      <c r="W76" s="215">
        <v>0.36199999999999999</v>
      </c>
      <c r="X76" s="219">
        <v>16343.64</v>
      </c>
      <c r="Y76" s="218">
        <v>6433784</v>
      </c>
      <c r="Z76" s="215">
        <v>0.373</v>
      </c>
      <c r="AA76" s="219">
        <v>15093.33</v>
      </c>
      <c r="AB76" s="218">
        <v>7517770</v>
      </c>
      <c r="AC76" s="215">
        <v>0.40300000000000002</v>
      </c>
      <c r="AD76" s="219">
        <v>20818.79</v>
      </c>
      <c r="AE76" s="215">
        <v>0.248</v>
      </c>
    </row>
    <row r="77" spans="1:31" x14ac:dyDescent="0.3">
      <c r="A77" s="213" t="s">
        <v>2110</v>
      </c>
      <c r="B77" s="213">
        <v>54</v>
      </c>
      <c r="C77" s="215">
        <v>1.6718266253869969E-2</v>
      </c>
      <c r="D77" s="213">
        <v>41.212121212121197</v>
      </c>
      <c r="E77" s="213">
        <v>109</v>
      </c>
      <c r="F77" s="215">
        <v>2.8245659497279089E-2</v>
      </c>
      <c r="G77" s="213">
        <v>52.121212121212103</v>
      </c>
      <c r="H77" s="218">
        <v>0</v>
      </c>
      <c r="I77" s="215">
        <v>0</v>
      </c>
      <c r="J77" s="213">
        <v>12.727273</v>
      </c>
      <c r="K77" s="215">
        <v>-1</v>
      </c>
      <c r="L77" s="218">
        <v>3654</v>
      </c>
      <c r="M77" s="215">
        <v>0.01</v>
      </c>
      <c r="N77" s="213">
        <v>247.27</v>
      </c>
      <c r="O77" s="218">
        <v>3917</v>
      </c>
      <c r="P77" s="215">
        <v>0.01</v>
      </c>
      <c r="Q77" s="213">
        <v>258.79000000000002</v>
      </c>
      <c r="R77" s="218">
        <v>3793</v>
      </c>
      <c r="S77" s="215">
        <v>8.9999999999999993E-3</v>
      </c>
      <c r="T77" s="213">
        <v>253.94</v>
      </c>
      <c r="U77" s="215">
        <v>3.7999999999999999E-2</v>
      </c>
      <c r="V77" s="218">
        <v>56841</v>
      </c>
      <c r="W77" s="215">
        <v>3.0000000000000001E-3</v>
      </c>
      <c r="X77" s="219">
        <v>1040</v>
      </c>
      <c r="Y77" s="218">
        <v>60805</v>
      </c>
      <c r="Z77" s="215">
        <v>4.0000000000000001E-3</v>
      </c>
      <c r="AA77" s="219">
        <v>1160.6099999999999</v>
      </c>
      <c r="AB77" s="218">
        <v>63300</v>
      </c>
      <c r="AC77" s="215">
        <v>3.0000000000000001E-3</v>
      </c>
      <c r="AD77" s="219">
        <v>1233.33</v>
      </c>
      <c r="AE77" s="215">
        <v>0.114</v>
      </c>
    </row>
    <row r="78" spans="1:31" x14ac:dyDescent="0.3">
      <c r="A78" s="213" t="s">
        <v>2111</v>
      </c>
      <c r="B78" s="218">
        <v>0</v>
      </c>
      <c r="C78" s="215">
        <v>0</v>
      </c>
      <c r="D78" s="213">
        <v>80</v>
      </c>
      <c r="E78" s="218">
        <v>19</v>
      </c>
      <c r="F78" s="215">
        <v>4.9235553252137861E-3</v>
      </c>
      <c r="G78" s="213">
        <v>18.181818181818102</v>
      </c>
      <c r="H78" s="218">
        <v>0</v>
      </c>
      <c r="I78" s="215">
        <v>0</v>
      </c>
      <c r="J78" s="213">
        <v>12.727273</v>
      </c>
      <c r="K78" s="215"/>
      <c r="L78" s="218">
        <v>3115</v>
      </c>
      <c r="M78" s="215">
        <v>8.0000000000000002E-3</v>
      </c>
      <c r="N78" s="213">
        <v>181.21</v>
      </c>
      <c r="O78" s="218">
        <v>3394</v>
      </c>
      <c r="P78" s="215">
        <v>8.9999999999999993E-3</v>
      </c>
      <c r="Q78" s="213">
        <v>278.79000000000002</v>
      </c>
      <c r="R78" s="218">
        <v>4231</v>
      </c>
      <c r="S78" s="215">
        <v>0.01</v>
      </c>
      <c r="T78" s="213">
        <v>340</v>
      </c>
      <c r="U78" s="215">
        <v>0.35799999999999998</v>
      </c>
      <c r="V78" s="218">
        <v>200432</v>
      </c>
      <c r="W78" s="215">
        <v>1.2E-2</v>
      </c>
      <c r="X78" s="219">
        <v>1949.09</v>
      </c>
      <c r="Y78" s="218">
        <v>179621</v>
      </c>
      <c r="Z78" s="215">
        <v>0.01</v>
      </c>
      <c r="AA78" s="219">
        <v>1950.91</v>
      </c>
      <c r="AB78" s="218">
        <v>239446</v>
      </c>
      <c r="AC78" s="215">
        <v>1.2999999999999999E-2</v>
      </c>
      <c r="AD78" s="219">
        <v>2476.36</v>
      </c>
      <c r="AE78" s="215">
        <v>0.19500000000000001</v>
      </c>
    </row>
    <row r="79" spans="1:31" x14ac:dyDescent="0.3">
      <c r="A79" s="213" t="s">
        <v>2112</v>
      </c>
      <c r="B79" s="218">
        <v>0</v>
      </c>
      <c r="C79" s="215">
        <v>0</v>
      </c>
      <c r="D79" s="213">
        <v>80</v>
      </c>
      <c r="E79" s="218">
        <v>0</v>
      </c>
      <c r="F79" s="215">
        <v>0</v>
      </c>
      <c r="G79" s="213">
        <v>11.5151515151515</v>
      </c>
      <c r="H79" s="218">
        <v>41</v>
      </c>
      <c r="I79" s="215">
        <v>9.6176401595120808E-3</v>
      </c>
      <c r="J79" s="213">
        <v>27.272728000000001</v>
      </c>
      <c r="K79" s="215"/>
      <c r="L79" s="218">
        <v>5196</v>
      </c>
      <c r="M79" s="215">
        <v>1.4E-2</v>
      </c>
      <c r="N79" s="213">
        <v>298.79000000000002</v>
      </c>
      <c r="O79" s="218">
        <v>4952</v>
      </c>
      <c r="P79" s="215">
        <v>1.2999999999999999E-2</v>
      </c>
      <c r="Q79" s="213">
        <v>333.94</v>
      </c>
      <c r="R79" s="218">
        <v>5306</v>
      </c>
      <c r="S79" s="215">
        <v>1.2999999999999999E-2</v>
      </c>
      <c r="T79" s="213">
        <v>329.09</v>
      </c>
      <c r="U79" s="215">
        <v>2.1000000000000001E-2</v>
      </c>
      <c r="V79" s="218">
        <v>608329</v>
      </c>
      <c r="W79" s="215">
        <v>3.6999999999999998E-2</v>
      </c>
      <c r="X79" s="219">
        <v>4297.58</v>
      </c>
      <c r="Y79" s="218">
        <v>630592</v>
      </c>
      <c r="Z79" s="215">
        <v>3.6999999999999998E-2</v>
      </c>
      <c r="AA79" s="219">
        <v>3556.97</v>
      </c>
      <c r="AB79" s="218">
        <v>669807</v>
      </c>
      <c r="AC79" s="215">
        <v>3.5999999999999997E-2</v>
      </c>
      <c r="AD79" s="219">
        <v>4857.58</v>
      </c>
      <c r="AE79" s="215">
        <v>0.10100000000000001</v>
      </c>
    </row>
    <row r="80" spans="1:31" x14ac:dyDescent="0.3">
      <c r="A80" s="213" t="s">
        <v>2113</v>
      </c>
      <c r="B80" s="213">
        <v>13</v>
      </c>
      <c r="C80" s="215">
        <v>4.0247678018575849E-3</v>
      </c>
      <c r="D80" s="213">
        <v>12.1212121212121</v>
      </c>
      <c r="E80" s="213">
        <v>0</v>
      </c>
      <c r="F80" s="215">
        <v>0</v>
      </c>
      <c r="G80" s="213">
        <v>11.5151515151515</v>
      </c>
      <c r="H80" s="213">
        <v>40</v>
      </c>
      <c r="I80" s="215">
        <v>9.3830635702556887E-3</v>
      </c>
      <c r="J80" s="213">
        <v>37.5757561</v>
      </c>
      <c r="K80" s="215">
        <v>2.0769230769230771</v>
      </c>
      <c r="L80" s="218">
        <v>1627</v>
      </c>
      <c r="M80" s="215">
        <v>4.0000000000000001E-3</v>
      </c>
      <c r="N80" s="213">
        <v>198.79</v>
      </c>
      <c r="O80" s="218">
        <v>1771</v>
      </c>
      <c r="P80" s="215">
        <v>5.0000000000000001E-3</v>
      </c>
      <c r="Q80" s="213">
        <v>189.7</v>
      </c>
      <c r="R80" s="218">
        <v>1774</v>
      </c>
      <c r="S80" s="215">
        <v>4.0000000000000001E-3</v>
      </c>
      <c r="T80" s="213">
        <v>204.85</v>
      </c>
      <c r="U80" s="215">
        <v>0.09</v>
      </c>
      <c r="V80" s="218">
        <v>104376</v>
      </c>
      <c r="W80" s="215">
        <v>6.0000000000000001E-3</v>
      </c>
      <c r="X80" s="219">
        <v>1259.3900000000001</v>
      </c>
      <c r="Y80" s="218">
        <v>105590</v>
      </c>
      <c r="Z80" s="215">
        <v>6.0000000000000001E-3</v>
      </c>
      <c r="AA80" s="219">
        <v>1395.15</v>
      </c>
      <c r="AB80" s="218">
        <v>111033</v>
      </c>
      <c r="AC80" s="215">
        <v>6.0000000000000001E-3</v>
      </c>
      <c r="AD80" s="219">
        <v>1593.33</v>
      </c>
      <c r="AE80" s="215">
        <v>6.4000000000000001E-2</v>
      </c>
    </row>
    <row r="81" spans="1:31" x14ac:dyDescent="0.3">
      <c r="A81" s="213" t="s">
        <v>2114</v>
      </c>
      <c r="B81" s="218">
        <v>0</v>
      </c>
      <c r="C81" s="215">
        <v>0</v>
      </c>
      <c r="D81" s="213">
        <v>80</v>
      </c>
      <c r="E81" s="218">
        <v>11</v>
      </c>
      <c r="F81" s="215">
        <v>2.8504793988079814E-3</v>
      </c>
      <c r="G81" s="213">
        <v>10.303030303030299</v>
      </c>
      <c r="H81" s="218">
        <v>31</v>
      </c>
      <c r="I81" s="215">
        <v>7.2718742669481582E-3</v>
      </c>
      <c r="J81" s="213">
        <v>26.666665999999999</v>
      </c>
      <c r="K81" s="215"/>
      <c r="L81" s="218">
        <v>3460</v>
      </c>
      <c r="M81" s="215">
        <v>8.9999999999999993E-3</v>
      </c>
      <c r="N81" s="213">
        <v>256.36</v>
      </c>
      <c r="O81" s="218">
        <v>3328</v>
      </c>
      <c r="P81" s="215">
        <v>8.9999999999999993E-3</v>
      </c>
      <c r="Q81" s="213">
        <v>281.20999999999998</v>
      </c>
      <c r="R81" s="218">
        <v>4285</v>
      </c>
      <c r="S81" s="215">
        <v>0.01</v>
      </c>
      <c r="T81" s="213">
        <v>361.21</v>
      </c>
      <c r="U81" s="215">
        <v>0.23799999999999999</v>
      </c>
      <c r="V81" s="218">
        <v>194211</v>
      </c>
      <c r="W81" s="215">
        <v>1.2E-2</v>
      </c>
      <c r="X81" s="219">
        <v>1776.97</v>
      </c>
      <c r="Y81" s="218">
        <v>218403</v>
      </c>
      <c r="Z81" s="215">
        <v>1.2999999999999999E-2</v>
      </c>
      <c r="AA81" s="219">
        <v>2206.67</v>
      </c>
      <c r="AB81" s="218">
        <v>262552</v>
      </c>
      <c r="AC81" s="215">
        <v>1.4E-2</v>
      </c>
      <c r="AD81" s="219">
        <v>2478.79</v>
      </c>
      <c r="AE81" s="215">
        <v>0.35199999999999998</v>
      </c>
    </row>
    <row r="82" spans="1:31" x14ac:dyDescent="0.3">
      <c r="A82" s="213" t="s">
        <v>2115</v>
      </c>
      <c r="B82" s="213">
        <v>0</v>
      </c>
      <c r="C82" s="215">
        <v>0</v>
      </c>
      <c r="D82" s="213">
        <v>80</v>
      </c>
      <c r="E82" s="218">
        <v>0</v>
      </c>
      <c r="F82" s="215">
        <v>0</v>
      </c>
      <c r="G82" s="213">
        <v>11.5151515151515</v>
      </c>
      <c r="H82" s="218">
        <v>0</v>
      </c>
      <c r="I82" s="215">
        <v>0</v>
      </c>
      <c r="J82" s="213">
        <v>12.727273</v>
      </c>
      <c r="K82" s="215"/>
      <c r="L82" s="218">
        <v>1843</v>
      </c>
      <c r="M82" s="215">
        <v>5.0000000000000001E-3</v>
      </c>
      <c r="N82" s="213">
        <v>163.63999999999999</v>
      </c>
      <c r="O82" s="218">
        <v>1825</v>
      </c>
      <c r="P82" s="215">
        <v>5.0000000000000001E-3</v>
      </c>
      <c r="Q82" s="213">
        <v>175.76</v>
      </c>
      <c r="R82" s="218">
        <v>2749</v>
      </c>
      <c r="S82" s="215">
        <v>7.0000000000000001E-3</v>
      </c>
      <c r="T82" s="213">
        <v>305.45</v>
      </c>
      <c r="U82" s="215">
        <v>0.49199999999999999</v>
      </c>
      <c r="V82" s="218">
        <v>112711</v>
      </c>
      <c r="W82" s="215">
        <v>7.0000000000000001E-3</v>
      </c>
      <c r="X82" s="219">
        <v>1455.15</v>
      </c>
      <c r="Y82" s="218">
        <v>116554</v>
      </c>
      <c r="Z82" s="215">
        <v>7.0000000000000001E-3</v>
      </c>
      <c r="AA82" s="219">
        <v>1445.45</v>
      </c>
      <c r="AB82" s="218">
        <v>150499</v>
      </c>
      <c r="AC82" s="215">
        <v>8.0000000000000002E-3</v>
      </c>
      <c r="AD82" s="219">
        <v>1929.7</v>
      </c>
      <c r="AE82" s="215">
        <v>0.33500000000000002</v>
      </c>
    </row>
    <row r="83" spans="1:31" x14ac:dyDescent="0.3">
      <c r="A83" s="213" t="s">
        <v>2116</v>
      </c>
      <c r="B83" s="218">
        <v>0</v>
      </c>
      <c r="C83" s="215">
        <v>0</v>
      </c>
      <c r="D83" s="213">
        <v>80</v>
      </c>
      <c r="E83" s="218">
        <v>0</v>
      </c>
      <c r="F83" s="215">
        <v>0</v>
      </c>
      <c r="G83" s="213">
        <v>11.5151515151515</v>
      </c>
      <c r="H83" s="218">
        <v>16</v>
      </c>
      <c r="I83" s="215">
        <v>3.7532254281022752E-3</v>
      </c>
      <c r="J83" s="213">
        <v>15.757576</v>
      </c>
      <c r="K83" s="215"/>
      <c r="L83" s="218">
        <v>2463</v>
      </c>
      <c r="M83" s="215">
        <v>7.0000000000000001E-3</v>
      </c>
      <c r="N83" s="213">
        <v>255.76</v>
      </c>
      <c r="O83" s="218">
        <v>1893</v>
      </c>
      <c r="P83" s="215">
        <v>5.0000000000000001E-3</v>
      </c>
      <c r="Q83" s="213">
        <v>177.58</v>
      </c>
      <c r="R83" s="218">
        <v>2512</v>
      </c>
      <c r="S83" s="215">
        <v>6.0000000000000001E-3</v>
      </c>
      <c r="T83" s="213">
        <v>349.09</v>
      </c>
      <c r="U83" s="215">
        <v>0.02</v>
      </c>
      <c r="V83" s="218">
        <v>291057</v>
      </c>
      <c r="W83" s="215">
        <v>1.7000000000000001E-2</v>
      </c>
      <c r="X83" s="219">
        <v>2160.61</v>
      </c>
      <c r="Y83" s="218">
        <v>309283</v>
      </c>
      <c r="Z83" s="215">
        <v>1.7999999999999999E-2</v>
      </c>
      <c r="AA83" s="219">
        <v>2424.85</v>
      </c>
      <c r="AB83" s="218">
        <v>379534</v>
      </c>
      <c r="AC83" s="215">
        <v>0.02</v>
      </c>
      <c r="AD83" s="219">
        <v>3549.09</v>
      </c>
      <c r="AE83" s="215">
        <v>0.30399999999999999</v>
      </c>
    </row>
    <row r="84" spans="1:31" x14ac:dyDescent="0.3">
      <c r="A84" s="213" t="s">
        <v>2117</v>
      </c>
      <c r="B84" s="218">
        <v>11</v>
      </c>
      <c r="C84" s="215">
        <v>3.4055727554179569E-3</v>
      </c>
      <c r="D84" s="213">
        <v>11.5151515151515</v>
      </c>
      <c r="E84" s="218">
        <v>0</v>
      </c>
      <c r="F84" s="215">
        <v>0</v>
      </c>
      <c r="G84" s="213">
        <v>11.5151515151515</v>
      </c>
      <c r="H84" s="218">
        <v>0</v>
      </c>
      <c r="I84" s="215">
        <v>0</v>
      </c>
      <c r="J84" s="213">
        <v>12.727273</v>
      </c>
      <c r="K84" s="215">
        <v>-1</v>
      </c>
      <c r="L84" s="218">
        <v>6697</v>
      </c>
      <c r="M84" s="215">
        <v>1.7999999999999999E-2</v>
      </c>
      <c r="N84" s="213">
        <v>421.21</v>
      </c>
      <c r="O84" s="218">
        <v>6470</v>
      </c>
      <c r="P84" s="215">
        <v>1.7000000000000001E-2</v>
      </c>
      <c r="Q84" s="213">
        <v>320</v>
      </c>
      <c r="R84" s="218">
        <v>7377</v>
      </c>
      <c r="S84" s="215">
        <v>1.7999999999999999E-2</v>
      </c>
      <c r="T84" s="213">
        <v>395.76</v>
      </c>
      <c r="U84" s="215">
        <v>0.10199999999999999</v>
      </c>
      <c r="V84" s="218">
        <v>506890</v>
      </c>
      <c r="W84" s="215">
        <v>0.03</v>
      </c>
      <c r="X84" s="219">
        <v>3207.27</v>
      </c>
      <c r="Y84" s="218">
        <v>499665</v>
      </c>
      <c r="Z84" s="215">
        <v>2.9000000000000001E-2</v>
      </c>
      <c r="AA84" s="219">
        <v>3057.58</v>
      </c>
      <c r="AB84" s="218">
        <v>557909</v>
      </c>
      <c r="AC84" s="215">
        <v>0.03</v>
      </c>
      <c r="AD84" s="219">
        <v>3047.88</v>
      </c>
      <c r="AE84" s="215">
        <v>0.10100000000000001</v>
      </c>
    </row>
    <row r="85" spans="1:31" x14ac:dyDescent="0.3">
      <c r="A85" s="213" t="s">
        <v>2118</v>
      </c>
      <c r="B85" s="218">
        <v>12</v>
      </c>
      <c r="C85" s="215">
        <v>3.7151702786377707E-3</v>
      </c>
      <c r="D85" s="213">
        <v>11.5151515151515</v>
      </c>
      <c r="E85" s="218">
        <v>0</v>
      </c>
      <c r="F85" s="215">
        <v>0</v>
      </c>
      <c r="G85" s="213">
        <v>11.5151515151515</v>
      </c>
      <c r="H85" s="218">
        <v>23</v>
      </c>
      <c r="I85" s="215">
        <v>5.3952615528970209E-3</v>
      </c>
      <c r="J85" s="213">
        <v>20.606059999999999</v>
      </c>
      <c r="K85" s="215">
        <v>0.91666666666666663</v>
      </c>
      <c r="L85" s="218">
        <v>11472</v>
      </c>
      <c r="M85" s="215">
        <v>3.1E-2</v>
      </c>
      <c r="N85" s="213">
        <v>473.33</v>
      </c>
      <c r="O85" s="218">
        <v>10990</v>
      </c>
      <c r="P85" s="215">
        <v>2.9000000000000001E-2</v>
      </c>
      <c r="Q85" s="213">
        <v>425.45</v>
      </c>
      <c r="R85" s="218">
        <v>14918</v>
      </c>
      <c r="S85" s="215">
        <v>3.6999999999999998E-2</v>
      </c>
      <c r="T85" s="213">
        <v>620</v>
      </c>
      <c r="U85" s="215">
        <v>0.3</v>
      </c>
      <c r="V85" s="218">
        <v>1091297</v>
      </c>
      <c r="W85" s="215">
        <v>6.6000000000000003E-2</v>
      </c>
      <c r="X85" s="219">
        <v>4736.3599999999997</v>
      </c>
      <c r="Y85" s="218">
        <v>1220888</v>
      </c>
      <c r="Z85" s="215">
        <v>7.0999999999999994E-2</v>
      </c>
      <c r="AA85" s="219">
        <v>5345.45</v>
      </c>
      <c r="AB85" s="218">
        <v>1549564</v>
      </c>
      <c r="AC85" s="215">
        <v>8.3000000000000004E-2</v>
      </c>
      <c r="AD85" s="219">
        <v>6850.91</v>
      </c>
      <c r="AE85" s="215">
        <v>0.42</v>
      </c>
    </row>
    <row r="86" spans="1:31" x14ac:dyDescent="0.3">
      <c r="A86" s="213" t="s">
        <v>2119</v>
      </c>
      <c r="B86" s="218">
        <v>88</v>
      </c>
      <c r="C86" s="215">
        <v>2.7244582043343655E-2</v>
      </c>
      <c r="D86" s="213">
        <v>49.090909090909101</v>
      </c>
      <c r="E86" s="218">
        <v>135</v>
      </c>
      <c r="F86" s="215">
        <v>3.4983156258097954E-2</v>
      </c>
      <c r="G86" s="213">
        <v>48.484848484848399</v>
      </c>
      <c r="H86" s="218">
        <v>119</v>
      </c>
      <c r="I86" s="215">
        <v>2.7914614121510674E-2</v>
      </c>
      <c r="J86" s="213">
        <v>49.696968099999999</v>
      </c>
      <c r="K86" s="215">
        <v>0.35227272727272729</v>
      </c>
      <c r="L86" s="218">
        <v>49788</v>
      </c>
      <c r="M86" s="215">
        <v>0.13500000000000001</v>
      </c>
      <c r="N86" s="213">
        <v>929.09</v>
      </c>
      <c r="O86" s="218">
        <v>52618</v>
      </c>
      <c r="P86" s="215">
        <v>0.14000000000000001</v>
      </c>
      <c r="Q86" s="213">
        <v>839.39</v>
      </c>
      <c r="R86" s="218">
        <v>61378</v>
      </c>
      <c r="S86" s="215">
        <v>0.15</v>
      </c>
      <c r="T86" s="219">
        <v>1128.48</v>
      </c>
      <c r="U86" s="215">
        <v>0.23300000000000001</v>
      </c>
      <c r="V86" s="218">
        <v>2092348</v>
      </c>
      <c r="W86" s="215">
        <v>0.126</v>
      </c>
      <c r="X86" s="219">
        <v>9781.2099999999991</v>
      </c>
      <c r="Y86" s="218">
        <v>2274375</v>
      </c>
      <c r="Z86" s="215">
        <v>0.13200000000000001</v>
      </c>
      <c r="AA86" s="219">
        <v>7963.03</v>
      </c>
      <c r="AB86" s="218">
        <v>2586273</v>
      </c>
      <c r="AC86" s="215">
        <v>0.13900000000000001</v>
      </c>
      <c r="AD86" s="219">
        <v>10500.61</v>
      </c>
      <c r="AE86" s="215">
        <v>0.23599999999999999</v>
      </c>
    </row>
    <row r="87" spans="1:31" x14ac:dyDescent="0.3">
      <c r="A87" s="213" t="s">
        <v>2120</v>
      </c>
      <c r="B87" s="218">
        <v>0</v>
      </c>
      <c r="C87" s="215">
        <v>0</v>
      </c>
      <c r="D87" s="213">
        <v>80</v>
      </c>
      <c r="E87" s="218">
        <v>0</v>
      </c>
      <c r="F87" s="215">
        <v>0</v>
      </c>
      <c r="G87" s="213">
        <v>11.5151515151515</v>
      </c>
      <c r="H87" s="218">
        <v>30</v>
      </c>
      <c r="I87" s="215">
        <v>7.0372976776917661E-3</v>
      </c>
      <c r="J87" s="213">
        <v>23.030304000000001</v>
      </c>
      <c r="K87" s="215"/>
      <c r="L87" s="218">
        <v>3994</v>
      </c>
      <c r="M87" s="215">
        <v>1.0999999999999999E-2</v>
      </c>
      <c r="N87" s="213">
        <v>267.27</v>
      </c>
      <c r="O87" s="218">
        <v>4278</v>
      </c>
      <c r="P87" s="215">
        <v>1.0999999999999999E-2</v>
      </c>
      <c r="Q87" s="213">
        <v>346.67</v>
      </c>
      <c r="R87" s="218">
        <v>4582</v>
      </c>
      <c r="S87" s="215">
        <v>1.0999999999999999E-2</v>
      </c>
      <c r="T87" s="213">
        <v>335.15</v>
      </c>
      <c r="U87" s="215">
        <v>0.14699999999999999</v>
      </c>
      <c r="V87" s="218">
        <v>301018</v>
      </c>
      <c r="W87" s="215">
        <v>1.7999999999999999E-2</v>
      </c>
      <c r="X87" s="219">
        <v>2764.85</v>
      </c>
      <c r="Y87" s="218">
        <v>337750</v>
      </c>
      <c r="Z87" s="215">
        <v>0.02</v>
      </c>
      <c r="AA87" s="219">
        <v>3040</v>
      </c>
      <c r="AB87" s="218">
        <v>391935</v>
      </c>
      <c r="AC87" s="215">
        <v>2.1000000000000001E-2</v>
      </c>
      <c r="AD87" s="219">
        <v>3510.91</v>
      </c>
      <c r="AE87" s="215">
        <v>0.30199999999999999</v>
      </c>
    </row>
    <row r="88" spans="1:31" x14ac:dyDescent="0.3">
      <c r="A88" s="213" t="s">
        <v>2121</v>
      </c>
      <c r="B88" s="218">
        <v>0</v>
      </c>
      <c r="C88" s="215">
        <v>0</v>
      </c>
      <c r="D88" s="213">
        <v>80</v>
      </c>
      <c r="E88" s="218">
        <v>8</v>
      </c>
      <c r="F88" s="215">
        <v>2.0730759264058047E-3</v>
      </c>
      <c r="G88" s="213">
        <v>6.6666666666666599</v>
      </c>
      <c r="H88" s="218">
        <v>0</v>
      </c>
      <c r="I88" s="215">
        <v>0</v>
      </c>
      <c r="J88" s="213">
        <v>12.727273</v>
      </c>
      <c r="K88" s="215"/>
      <c r="L88" s="218">
        <v>2994</v>
      </c>
      <c r="M88" s="215">
        <v>8.0000000000000002E-3</v>
      </c>
      <c r="N88" s="213">
        <v>280.61</v>
      </c>
      <c r="O88" s="218">
        <v>3197</v>
      </c>
      <c r="P88" s="215">
        <v>8.9999999999999993E-3</v>
      </c>
      <c r="Q88" s="213">
        <v>230.3</v>
      </c>
      <c r="R88" s="218">
        <v>4549</v>
      </c>
      <c r="S88" s="215">
        <v>1.0999999999999999E-2</v>
      </c>
      <c r="T88" s="213">
        <v>426.06</v>
      </c>
      <c r="U88" s="215">
        <v>0.51900000000000002</v>
      </c>
      <c r="V88" s="218">
        <v>156788</v>
      </c>
      <c r="W88" s="215">
        <v>8.9999999999999993E-3</v>
      </c>
      <c r="X88" s="219">
        <v>1847.27</v>
      </c>
      <c r="Y88" s="218">
        <v>171657</v>
      </c>
      <c r="Z88" s="215">
        <v>0.01</v>
      </c>
      <c r="AA88" s="219">
        <v>1687.88</v>
      </c>
      <c r="AB88" s="218">
        <v>196127</v>
      </c>
      <c r="AC88" s="215">
        <v>1.0999999999999999E-2</v>
      </c>
      <c r="AD88" s="219">
        <v>1950.3</v>
      </c>
      <c r="AE88" s="215">
        <v>0.251</v>
      </c>
    </row>
    <row r="89" spans="1:31" x14ac:dyDescent="0.3">
      <c r="A89" s="213" t="s">
        <v>2122</v>
      </c>
      <c r="B89" s="218">
        <v>0</v>
      </c>
      <c r="C89" s="215">
        <v>0</v>
      </c>
      <c r="D89" s="213">
        <v>80</v>
      </c>
      <c r="E89" s="218">
        <v>0</v>
      </c>
      <c r="F89" s="215">
        <v>0</v>
      </c>
      <c r="G89" s="213">
        <v>11.5151515151515</v>
      </c>
      <c r="H89" s="218">
        <v>74</v>
      </c>
      <c r="I89" s="215">
        <v>1.7358667604973024E-2</v>
      </c>
      <c r="J89" s="213">
        <v>35.757576</v>
      </c>
      <c r="K89" s="215"/>
      <c r="L89" s="218">
        <v>8259</v>
      </c>
      <c r="M89" s="215">
        <v>2.1999999999999999E-2</v>
      </c>
      <c r="N89" s="213">
        <v>425.45</v>
      </c>
      <c r="O89" s="218">
        <v>8567</v>
      </c>
      <c r="P89" s="215">
        <v>2.3E-2</v>
      </c>
      <c r="Q89" s="213">
        <v>398.79</v>
      </c>
      <c r="R89" s="218">
        <v>9901</v>
      </c>
      <c r="S89" s="215">
        <v>2.4E-2</v>
      </c>
      <c r="T89" s="213">
        <v>516.97</v>
      </c>
      <c r="U89" s="215">
        <v>0.19900000000000001</v>
      </c>
      <c r="V89" s="218">
        <v>305811</v>
      </c>
      <c r="W89" s="215">
        <v>1.7999999999999999E-2</v>
      </c>
      <c r="X89" s="219">
        <v>2410.3000000000002</v>
      </c>
      <c r="Y89" s="218">
        <v>308601</v>
      </c>
      <c r="Z89" s="215">
        <v>1.7999999999999999E-2</v>
      </c>
      <c r="AA89" s="219">
        <v>2653.94</v>
      </c>
      <c r="AB89" s="218">
        <v>359791</v>
      </c>
      <c r="AC89" s="215">
        <v>1.9E-2</v>
      </c>
      <c r="AD89" s="219">
        <v>3330.3</v>
      </c>
      <c r="AE89" s="215">
        <v>0.17699999999999999</v>
      </c>
    </row>
    <row r="90" spans="1:31" x14ac:dyDescent="0.3">
      <c r="A90" s="213" t="s">
        <v>2124</v>
      </c>
      <c r="B90" s="218">
        <v>410</v>
      </c>
      <c r="C90" s="215">
        <v>0.12693498452012383</v>
      </c>
      <c r="D90" s="213">
        <v>84.242424242424207</v>
      </c>
      <c r="E90" s="218">
        <v>240</v>
      </c>
      <c r="F90" s="215">
        <v>6.2192277792174136E-2</v>
      </c>
      <c r="G90" s="213">
        <v>60</v>
      </c>
      <c r="H90" s="218">
        <v>411</v>
      </c>
      <c r="I90" s="215">
        <v>9.6410978184377202E-2</v>
      </c>
      <c r="J90" s="213">
        <v>96.363640000000004</v>
      </c>
      <c r="K90" s="215">
        <v>2.4390243902439024E-3</v>
      </c>
      <c r="L90" s="218">
        <v>67679</v>
      </c>
      <c r="M90" s="215">
        <v>0.184</v>
      </c>
      <c r="N90" s="219">
        <v>1107.27</v>
      </c>
      <c r="O90" s="218">
        <v>72044</v>
      </c>
      <c r="P90" s="215">
        <v>0.192</v>
      </c>
      <c r="Q90" s="219">
        <v>1277.58</v>
      </c>
      <c r="R90" s="218">
        <v>79821</v>
      </c>
      <c r="S90" s="215">
        <v>0.19500000000000001</v>
      </c>
      <c r="T90" s="219">
        <v>1390.3</v>
      </c>
      <c r="U90" s="215">
        <v>0.17899999999999999</v>
      </c>
      <c r="V90" s="218">
        <v>2897320</v>
      </c>
      <c r="W90" s="215">
        <v>0.17399999999999999</v>
      </c>
      <c r="X90" s="219">
        <v>9717.58</v>
      </c>
      <c r="Y90" s="218">
        <v>3237583</v>
      </c>
      <c r="Z90" s="215">
        <v>0.188</v>
      </c>
      <c r="AA90" s="219">
        <v>9750.2999999999993</v>
      </c>
      <c r="AB90" s="218">
        <v>3376613</v>
      </c>
      <c r="AC90" s="215">
        <v>0.18099999999999999</v>
      </c>
      <c r="AD90" s="219">
        <v>10650.91</v>
      </c>
      <c r="AE90" s="215">
        <v>0.16500000000000001</v>
      </c>
    </row>
    <row r="91" spans="1:31" x14ac:dyDescent="0.3">
      <c r="A91" s="213" t="s">
        <v>2110</v>
      </c>
      <c r="B91" s="213">
        <v>0</v>
      </c>
      <c r="C91" s="215">
        <v>0</v>
      </c>
      <c r="D91" s="213">
        <v>80</v>
      </c>
      <c r="E91" s="213">
        <v>10</v>
      </c>
      <c r="F91" s="215">
        <v>2.591344908007256E-3</v>
      </c>
      <c r="G91" s="213">
        <v>9.6969696969696901</v>
      </c>
      <c r="H91" s="213">
        <v>0</v>
      </c>
      <c r="I91" s="215">
        <v>0</v>
      </c>
      <c r="J91" s="213">
        <v>12.727273</v>
      </c>
      <c r="K91" s="215"/>
      <c r="L91" s="213">
        <v>641</v>
      </c>
      <c r="M91" s="215">
        <v>2E-3</v>
      </c>
      <c r="N91" s="213">
        <v>103.64</v>
      </c>
      <c r="O91" s="218">
        <v>1079</v>
      </c>
      <c r="P91" s="215">
        <v>3.0000000000000001E-3</v>
      </c>
      <c r="Q91" s="213">
        <v>181.82</v>
      </c>
      <c r="R91" s="213">
        <v>543</v>
      </c>
      <c r="S91" s="215">
        <v>1E-3</v>
      </c>
      <c r="T91" s="213">
        <v>111.52</v>
      </c>
      <c r="U91" s="215">
        <v>-0.153</v>
      </c>
      <c r="V91" s="218">
        <v>14753</v>
      </c>
      <c r="W91" s="215">
        <v>1E-3</v>
      </c>
      <c r="X91" s="213">
        <v>629.70000000000005</v>
      </c>
      <c r="Y91" s="218">
        <v>15212</v>
      </c>
      <c r="Z91" s="215">
        <v>1E-3</v>
      </c>
      <c r="AA91" s="213">
        <v>662.42</v>
      </c>
      <c r="AB91" s="218">
        <v>13821</v>
      </c>
      <c r="AC91" s="215">
        <v>1E-3</v>
      </c>
      <c r="AD91" s="213">
        <v>599.39</v>
      </c>
      <c r="AE91" s="215">
        <v>-6.3E-2</v>
      </c>
    </row>
    <row r="92" spans="1:31" x14ac:dyDescent="0.3">
      <c r="A92" s="213" t="s">
        <v>2111</v>
      </c>
      <c r="B92" s="213">
        <v>0</v>
      </c>
      <c r="C92" s="215">
        <v>0</v>
      </c>
      <c r="D92" s="213">
        <v>80</v>
      </c>
      <c r="E92" s="213">
        <v>0</v>
      </c>
      <c r="F92" s="215">
        <v>0</v>
      </c>
      <c r="G92" s="213">
        <v>11.5151515151515</v>
      </c>
      <c r="H92" s="213">
        <v>22</v>
      </c>
      <c r="I92" s="215">
        <v>5.1606849636406287E-3</v>
      </c>
      <c r="J92" s="213">
        <v>23.030304000000001</v>
      </c>
      <c r="K92" s="215"/>
      <c r="L92" s="213">
        <v>160</v>
      </c>
      <c r="M92" s="215">
        <v>0</v>
      </c>
      <c r="N92" s="213">
        <v>63.03</v>
      </c>
      <c r="O92" s="213">
        <v>50</v>
      </c>
      <c r="P92" s="215">
        <v>0</v>
      </c>
      <c r="Q92" s="213">
        <v>24.24</v>
      </c>
      <c r="R92" s="213">
        <v>149</v>
      </c>
      <c r="S92" s="215">
        <v>0</v>
      </c>
      <c r="T92" s="213">
        <v>56.36</v>
      </c>
      <c r="U92" s="215">
        <v>-6.9000000000000006E-2</v>
      </c>
      <c r="V92" s="218">
        <v>7100</v>
      </c>
      <c r="W92" s="215">
        <v>0</v>
      </c>
      <c r="X92" s="213">
        <v>473.33</v>
      </c>
      <c r="Y92" s="218">
        <v>6707</v>
      </c>
      <c r="Z92" s="215">
        <v>0</v>
      </c>
      <c r="AA92" s="213">
        <v>385.45</v>
      </c>
      <c r="AB92" s="218">
        <v>7398</v>
      </c>
      <c r="AC92" s="215">
        <v>0</v>
      </c>
      <c r="AD92" s="213">
        <v>454.55</v>
      </c>
      <c r="AE92" s="215">
        <v>4.2000000000000003E-2</v>
      </c>
    </row>
    <row r="93" spans="1:31" x14ac:dyDescent="0.3">
      <c r="A93" s="213" t="s">
        <v>2112</v>
      </c>
      <c r="B93" s="213">
        <v>0</v>
      </c>
      <c r="C93" s="215">
        <v>0</v>
      </c>
      <c r="D93" s="213">
        <v>80</v>
      </c>
      <c r="E93" s="213">
        <v>0</v>
      </c>
      <c r="F93" s="215">
        <v>0</v>
      </c>
      <c r="G93" s="213">
        <v>11.5151515151515</v>
      </c>
      <c r="H93" s="213">
        <v>0</v>
      </c>
      <c r="I93" s="215">
        <v>0</v>
      </c>
      <c r="J93" s="213">
        <v>12.727273</v>
      </c>
      <c r="K93" s="215"/>
      <c r="L93" s="213">
        <v>530</v>
      </c>
      <c r="M93" s="215">
        <v>1E-3</v>
      </c>
      <c r="N93" s="213">
        <v>103.03</v>
      </c>
      <c r="O93" s="213">
        <v>538</v>
      </c>
      <c r="P93" s="215">
        <v>1E-3</v>
      </c>
      <c r="Q93" s="213">
        <v>106.67</v>
      </c>
      <c r="R93" s="213">
        <v>676</v>
      </c>
      <c r="S93" s="215">
        <v>2E-3</v>
      </c>
      <c r="T93" s="213">
        <v>141.21</v>
      </c>
      <c r="U93" s="215">
        <v>0.27500000000000002</v>
      </c>
      <c r="V93" s="218">
        <v>25720</v>
      </c>
      <c r="W93" s="215">
        <v>2E-3</v>
      </c>
      <c r="X93" s="213">
        <v>640.61</v>
      </c>
      <c r="Y93" s="218">
        <v>27355</v>
      </c>
      <c r="Z93" s="215">
        <v>2E-3</v>
      </c>
      <c r="AA93" s="213">
        <v>765.45</v>
      </c>
      <c r="AB93" s="218">
        <v>29018</v>
      </c>
      <c r="AC93" s="215">
        <v>2E-3</v>
      </c>
      <c r="AD93" s="213">
        <v>863.03</v>
      </c>
      <c r="AE93" s="215">
        <v>0.128</v>
      </c>
    </row>
    <row r="94" spans="1:31" x14ac:dyDescent="0.3">
      <c r="A94" s="213" t="s">
        <v>2113</v>
      </c>
      <c r="B94" s="213">
        <v>0</v>
      </c>
      <c r="C94" s="215">
        <v>0</v>
      </c>
      <c r="D94" s="213">
        <v>80</v>
      </c>
      <c r="E94" s="213">
        <v>10</v>
      </c>
      <c r="F94" s="215">
        <v>2.591344908007256E-3</v>
      </c>
      <c r="G94" s="213">
        <v>9.6969696969696901</v>
      </c>
      <c r="H94" s="213">
        <v>0</v>
      </c>
      <c r="I94" s="215">
        <v>0</v>
      </c>
      <c r="J94" s="213">
        <v>12.727273</v>
      </c>
      <c r="K94" s="215"/>
      <c r="L94" s="213">
        <v>486</v>
      </c>
      <c r="M94" s="215">
        <v>1E-3</v>
      </c>
      <c r="N94" s="213">
        <v>114.55</v>
      </c>
      <c r="O94" s="213">
        <v>226</v>
      </c>
      <c r="P94" s="215">
        <v>1E-3</v>
      </c>
      <c r="Q94" s="213">
        <v>60</v>
      </c>
      <c r="R94" s="213">
        <v>152</v>
      </c>
      <c r="S94" s="215">
        <v>0</v>
      </c>
      <c r="T94" s="213">
        <v>53.33</v>
      </c>
      <c r="U94" s="215">
        <v>-0.68700000000000006</v>
      </c>
      <c r="V94" s="218">
        <v>9153</v>
      </c>
      <c r="W94" s="215">
        <v>1E-3</v>
      </c>
      <c r="X94" s="213">
        <v>513.94000000000005</v>
      </c>
      <c r="Y94" s="218">
        <v>7674</v>
      </c>
      <c r="Z94" s="215">
        <v>0</v>
      </c>
      <c r="AA94" s="213">
        <v>376.97</v>
      </c>
      <c r="AB94" s="218">
        <v>6669</v>
      </c>
      <c r="AC94" s="215">
        <v>0</v>
      </c>
      <c r="AD94" s="213">
        <v>371.52</v>
      </c>
      <c r="AE94" s="215">
        <v>-0.27100000000000002</v>
      </c>
    </row>
    <row r="95" spans="1:31" x14ac:dyDescent="0.3">
      <c r="A95" s="213" t="s">
        <v>2114</v>
      </c>
      <c r="B95" s="213">
        <v>11</v>
      </c>
      <c r="C95" s="215">
        <v>3.4055727554179569E-3</v>
      </c>
      <c r="D95" s="213">
        <v>11.5151515151515</v>
      </c>
      <c r="E95" s="213">
        <v>19</v>
      </c>
      <c r="F95" s="215">
        <v>4.9235553252137861E-3</v>
      </c>
      <c r="G95" s="213">
        <v>20</v>
      </c>
      <c r="H95" s="218">
        <v>9</v>
      </c>
      <c r="I95" s="215">
        <v>2.11118930330753E-3</v>
      </c>
      <c r="J95" s="213">
        <v>9.0909089999999999</v>
      </c>
      <c r="K95" s="215">
        <v>-0.18181818181818182</v>
      </c>
      <c r="L95" s="218">
        <v>1464</v>
      </c>
      <c r="M95" s="215">
        <v>4.0000000000000001E-3</v>
      </c>
      <c r="N95" s="213">
        <v>180</v>
      </c>
      <c r="O95" s="218">
        <v>1604</v>
      </c>
      <c r="P95" s="215">
        <v>4.0000000000000001E-3</v>
      </c>
      <c r="Q95" s="213">
        <v>146.06</v>
      </c>
      <c r="R95" s="218">
        <v>2374</v>
      </c>
      <c r="S95" s="215">
        <v>6.0000000000000001E-3</v>
      </c>
      <c r="T95" s="213">
        <v>255.76</v>
      </c>
      <c r="U95" s="215">
        <v>0.622</v>
      </c>
      <c r="V95" s="218">
        <v>73859</v>
      </c>
      <c r="W95" s="215">
        <v>4.0000000000000001E-3</v>
      </c>
      <c r="X95" s="219">
        <v>1304.24</v>
      </c>
      <c r="Y95" s="218">
        <v>81447</v>
      </c>
      <c r="Z95" s="215">
        <v>5.0000000000000001E-3</v>
      </c>
      <c r="AA95" s="219">
        <v>1644.24</v>
      </c>
      <c r="AB95" s="218">
        <v>81388</v>
      </c>
      <c r="AC95" s="215">
        <v>4.0000000000000001E-3</v>
      </c>
      <c r="AD95" s="219">
        <v>1407.27</v>
      </c>
      <c r="AE95" s="215">
        <v>0.10199999999999999</v>
      </c>
    </row>
    <row r="96" spans="1:31" x14ac:dyDescent="0.3">
      <c r="A96" s="213" t="s">
        <v>2115</v>
      </c>
      <c r="B96" s="213">
        <v>0</v>
      </c>
      <c r="C96" s="215">
        <v>0</v>
      </c>
      <c r="D96" s="213">
        <v>80</v>
      </c>
      <c r="E96" s="213">
        <v>0</v>
      </c>
      <c r="F96" s="215">
        <v>0</v>
      </c>
      <c r="G96" s="213">
        <v>11.5151515151515</v>
      </c>
      <c r="H96" s="213">
        <v>0</v>
      </c>
      <c r="I96" s="215">
        <v>0</v>
      </c>
      <c r="J96" s="213">
        <v>12.727273</v>
      </c>
      <c r="K96" s="215"/>
      <c r="L96" s="213">
        <v>417</v>
      </c>
      <c r="M96" s="215">
        <v>1E-3</v>
      </c>
      <c r="N96" s="213">
        <v>69.09</v>
      </c>
      <c r="O96" s="213">
        <v>311</v>
      </c>
      <c r="P96" s="215">
        <v>1E-3</v>
      </c>
      <c r="Q96" s="213">
        <v>84.85</v>
      </c>
      <c r="R96" s="213">
        <v>523</v>
      </c>
      <c r="S96" s="215">
        <v>1E-3</v>
      </c>
      <c r="T96" s="213">
        <v>136.97</v>
      </c>
      <c r="U96" s="215">
        <v>0.254</v>
      </c>
      <c r="V96" s="218">
        <v>20244</v>
      </c>
      <c r="W96" s="215">
        <v>1E-3</v>
      </c>
      <c r="X96" s="213">
        <v>566.05999999999995</v>
      </c>
      <c r="Y96" s="218">
        <v>20800</v>
      </c>
      <c r="Z96" s="215">
        <v>1E-3</v>
      </c>
      <c r="AA96" s="213">
        <v>642.41999999999996</v>
      </c>
      <c r="AB96" s="218">
        <v>22091</v>
      </c>
      <c r="AC96" s="215">
        <v>1E-3</v>
      </c>
      <c r="AD96" s="213">
        <v>754.55</v>
      </c>
      <c r="AE96" s="215">
        <v>9.0999999999999998E-2</v>
      </c>
    </row>
    <row r="97" spans="1:31" x14ac:dyDescent="0.3">
      <c r="A97" s="213" t="s">
        <v>2116</v>
      </c>
      <c r="B97" s="213">
        <v>0</v>
      </c>
      <c r="C97" s="215">
        <v>0</v>
      </c>
      <c r="D97" s="213">
        <v>80</v>
      </c>
      <c r="E97" s="213">
        <v>0</v>
      </c>
      <c r="F97" s="215">
        <v>0</v>
      </c>
      <c r="G97" s="213">
        <v>11.5151515151515</v>
      </c>
      <c r="H97" s="213">
        <v>0</v>
      </c>
      <c r="I97" s="215">
        <v>0</v>
      </c>
      <c r="J97" s="213">
        <v>12.727273</v>
      </c>
      <c r="K97" s="215"/>
      <c r="L97" s="213">
        <v>217</v>
      </c>
      <c r="M97" s="215">
        <v>1E-3</v>
      </c>
      <c r="N97" s="213">
        <v>56.36</v>
      </c>
      <c r="O97" s="213">
        <v>170</v>
      </c>
      <c r="P97" s="215">
        <v>0</v>
      </c>
      <c r="Q97" s="213">
        <v>66.67</v>
      </c>
      <c r="R97" s="213">
        <v>194</v>
      </c>
      <c r="S97" s="215">
        <v>0</v>
      </c>
      <c r="T97" s="213">
        <v>70.3</v>
      </c>
      <c r="U97" s="215">
        <v>-0.106</v>
      </c>
      <c r="V97" s="218">
        <v>14710</v>
      </c>
      <c r="W97" s="215">
        <v>1E-3</v>
      </c>
      <c r="X97" s="213">
        <v>546.05999999999995</v>
      </c>
      <c r="Y97" s="218">
        <v>15378</v>
      </c>
      <c r="Z97" s="215">
        <v>1E-3</v>
      </c>
      <c r="AA97" s="213">
        <v>566.05999999999995</v>
      </c>
      <c r="AB97" s="218">
        <v>15531</v>
      </c>
      <c r="AC97" s="215">
        <v>1E-3</v>
      </c>
      <c r="AD97" s="213">
        <v>653.33000000000004</v>
      </c>
      <c r="AE97" s="215">
        <v>5.6000000000000001E-2</v>
      </c>
    </row>
    <row r="98" spans="1:31" x14ac:dyDescent="0.3">
      <c r="A98" s="213" t="s">
        <v>2117</v>
      </c>
      <c r="B98" s="213">
        <v>0</v>
      </c>
      <c r="C98" s="215">
        <v>0</v>
      </c>
      <c r="D98" s="213">
        <v>80</v>
      </c>
      <c r="E98" s="213">
        <v>0</v>
      </c>
      <c r="F98" s="215">
        <v>0</v>
      </c>
      <c r="G98" s="213">
        <v>11.5151515151515</v>
      </c>
      <c r="H98" s="213">
        <v>41</v>
      </c>
      <c r="I98" s="215">
        <v>9.6176401595120808E-3</v>
      </c>
      <c r="J98" s="213">
        <v>25.454546000000001</v>
      </c>
      <c r="K98" s="215"/>
      <c r="L98" s="213">
        <v>967</v>
      </c>
      <c r="M98" s="215">
        <v>3.0000000000000001E-3</v>
      </c>
      <c r="N98" s="213">
        <v>189.7</v>
      </c>
      <c r="O98" s="213">
        <v>963</v>
      </c>
      <c r="P98" s="215">
        <v>3.0000000000000001E-3</v>
      </c>
      <c r="Q98" s="213">
        <v>124.85</v>
      </c>
      <c r="R98" s="213">
        <v>942</v>
      </c>
      <c r="S98" s="215">
        <v>2E-3</v>
      </c>
      <c r="T98" s="213">
        <v>140.61000000000001</v>
      </c>
      <c r="U98" s="215">
        <v>-2.5999999999999999E-2</v>
      </c>
      <c r="V98" s="218">
        <v>35349</v>
      </c>
      <c r="W98" s="215">
        <v>2E-3</v>
      </c>
      <c r="X98" s="213">
        <v>830.3</v>
      </c>
      <c r="Y98" s="218">
        <v>36299</v>
      </c>
      <c r="Z98" s="215">
        <v>2E-3</v>
      </c>
      <c r="AA98" s="213">
        <v>913.33</v>
      </c>
      <c r="AB98" s="218">
        <v>34259</v>
      </c>
      <c r="AC98" s="215">
        <v>2E-3</v>
      </c>
      <c r="AD98" s="213">
        <v>834.55</v>
      </c>
      <c r="AE98" s="215">
        <v>-3.1E-2</v>
      </c>
    </row>
    <row r="99" spans="1:31" x14ac:dyDescent="0.3">
      <c r="A99" s="213" t="s">
        <v>2118</v>
      </c>
      <c r="B99" s="218">
        <v>12</v>
      </c>
      <c r="C99" s="215">
        <v>3.7151702786377707E-3</v>
      </c>
      <c r="D99" s="213">
        <v>11.5151515151515</v>
      </c>
      <c r="E99" s="218">
        <v>0</v>
      </c>
      <c r="F99" s="215">
        <v>0</v>
      </c>
      <c r="G99" s="213">
        <v>11.5151515151515</v>
      </c>
      <c r="H99" s="218">
        <v>128</v>
      </c>
      <c r="I99" s="215">
        <v>3.0025803424818202E-2</v>
      </c>
      <c r="J99" s="213">
        <v>64.848489999999998</v>
      </c>
      <c r="K99" s="215">
        <v>9.6666666666666661</v>
      </c>
      <c r="L99" s="218">
        <v>9074</v>
      </c>
      <c r="M99" s="215">
        <v>2.5000000000000001E-2</v>
      </c>
      <c r="N99" s="213">
        <v>441.21</v>
      </c>
      <c r="O99" s="218">
        <v>8687</v>
      </c>
      <c r="P99" s="215">
        <v>2.3E-2</v>
      </c>
      <c r="Q99" s="213">
        <v>441.82</v>
      </c>
      <c r="R99" s="218">
        <v>10675</v>
      </c>
      <c r="S99" s="215">
        <v>2.5999999999999999E-2</v>
      </c>
      <c r="T99" s="213">
        <v>515.76</v>
      </c>
      <c r="U99" s="215">
        <v>0.17599999999999999</v>
      </c>
      <c r="V99" s="218">
        <v>412826</v>
      </c>
      <c r="W99" s="215">
        <v>2.5000000000000001E-2</v>
      </c>
      <c r="X99" s="219">
        <v>3421.21</v>
      </c>
      <c r="Y99" s="218">
        <v>448546</v>
      </c>
      <c r="Z99" s="215">
        <v>2.5999999999999999E-2</v>
      </c>
      <c r="AA99" s="219">
        <v>3576.97</v>
      </c>
      <c r="AB99" s="218">
        <v>472804</v>
      </c>
      <c r="AC99" s="215">
        <v>2.5000000000000001E-2</v>
      </c>
      <c r="AD99" s="219">
        <v>4481.21</v>
      </c>
      <c r="AE99" s="215">
        <v>0.14499999999999999</v>
      </c>
    </row>
    <row r="100" spans="1:31" x14ac:dyDescent="0.3">
      <c r="A100" s="213" t="s">
        <v>2119</v>
      </c>
      <c r="B100" s="218">
        <v>124</v>
      </c>
      <c r="C100" s="215">
        <v>3.8390092879256967E-2</v>
      </c>
      <c r="D100" s="213">
        <v>36.969696969696898</v>
      </c>
      <c r="E100" s="218">
        <v>110</v>
      </c>
      <c r="F100" s="215">
        <v>2.8504793988079813E-2</v>
      </c>
      <c r="G100" s="213">
        <v>38.787878787878697</v>
      </c>
      <c r="H100" s="218">
        <v>144</v>
      </c>
      <c r="I100" s="215">
        <v>3.377902885292048E-2</v>
      </c>
      <c r="J100" s="213">
        <v>51.515152</v>
      </c>
      <c r="K100" s="215">
        <v>0.16129032258064516</v>
      </c>
      <c r="L100" s="218">
        <v>20913</v>
      </c>
      <c r="M100" s="215">
        <v>5.7000000000000002E-2</v>
      </c>
      <c r="N100" s="213">
        <v>623.64</v>
      </c>
      <c r="O100" s="218">
        <v>21985</v>
      </c>
      <c r="P100" s="215">
        <v>5.8999999999999997E-2</v>
      </c>
      <c r="Q100" s="213">
        <v>703.03</v>
      </c>
      <c r="R100" s="218">
        <v>25951</v>
      </c>
      <c r="S100" s="215">
        <v>6.4000000000000001E-2</v>
      </c>
      <c r="T100" s="213">
        <v>892.12</v>
      </c>
      <c r="U100" s="215">
        <v>0.24099999999999999</v>
      </c>
      <c r="V100" s="218">
        <v>726317</v>
      </c>
      <c r="W100" s="215">
        <v>4.3999999999999997E-2</v>
      </c>
      <c r="X100" s="219">
        <v>3913.33</v>
      </c>
      <c r="Y100" s="218">
        <v>823649</v>
      </c>
      <c r="Z100" s="215">
        <v>4.8000000000000001E-2</v>
      </c>
      <c r="AA100" s="219">
        <v>3877.58</v>
      </c>
      <c r="AB100" s="218">
        <v>856014</v>
      </c>
      <c r="AC100" s="215">
        <v>4.5999999999999999E-2</v>
      </c>
      <c r="AD100" s="219">
        <v>5070.3</v>
      </c>
      <c r="AE100" s="215">
        <v>0.17899999999999999</v>
      </c>
    </row>
    <row r="101" spans="1:31" x14ac:dyDescent="0.3">
      <c r="A101" s="213" t="s">
        <v>2120</v>
      </c>
      <c r="B101" s="218">
        <v>204</v>
      </c>
      <c r="C101" s="215">
        <v>6.3157894736842107E-2</v>
      </c>
      <c r="D101" s="213">
        <v>69.696969696969703</v>
      </c>
      <c r="E101" s="218">
        <v>53</v>
      </c>
      <c r="F101" s="215">
        <v>1.3734128012438455E-2</v>
      </c>
      <c r="G101" s="213">
        <v>27.272727272727199</v>
      </c>
      <c r="H101" s="218">
        <v>35</v>
      </c>
      <c r="I101" s="215">
        <v>8.2101806239737278E-3</v>
      </c>
      <c r="J101" s="213">
        <v>24.242424</v>
      </c>
      <c r="K101" s="215">
        <v>-0.82843137254901966</v>
      </c>
      <c r="L101" s="218">
        <v>19488</v>
      </c>
      <c r="M101" s="215">
        <v>5.2999999999999999E-2</v>
      </c>
      <c r="N101" s="213">
        <v>743.03</v>
      </c>
      <c r="O101" s="218">
        <v>21595</v>
      </c>
      <c r="P101" s="215">
        <v>5.8000000000000003E-2</v>
      </c>
      <c r="Q101" s="213">
        <v>835.76</v>
      </c>
      <c r="R101" s="218">
        <v>22726</v>
      </c>
      <c r="S101" s="215">
        <v>5.6000000000000001E-2</v>
      </c>
      <c r="T101" s="213">
        <v>841.82</v>
      </c>
      <c r="U101" s="215">
        <v>0.16600000000000001</v>
      </c>
      <c r="V101" s="218">
        <v>950344</v>
      </c>
      <c r="W101" s="215">
        <v>5.7000000000000002E-2</v>
      </c>
      <c r="X101" s="219">
        <v>5797.58</v>
      </c>
      <c r="Y101" s="218">
        <v>1092928</v>
      </c>
      <c r="Z101" s="215">
        <v>6.3E-2</v>
      </c>
      <c r="AA101" s="219">
        <v>5258.79</v>
      </c>
      <c r="AB101" s="218">
        <v>1145850</v>
      </c>
      <c r="AC101" s="215">
        <v>6.0999999999999999E-2</v>
      </c>
      <c r="AD101" s="219">
        <v>5856.36</v>
      </c>
      <c r="AE101" s="215">
        <v>0.20599999999999999</v>
      </c>
    </row>
    <row r="102" spans="1:31" x14ac:dyDescent="0.3">
      <c r="A102" s="213" t="s">
        <v>2121</v>
      </c>
      <c r="B102" s="218">
        <v>18</v>
      </c>
      <c r="C102" s="215">
        <v>5.5727554179566567E-3</v>
      </c>
      <c r="D102" s="213">
        <v>16.363636363636299</v>
      </c>
      <c r="E102" s="218">
        <v>12</v>
      </c>
      <c r="F102" s="215">
        <v>3.1096138896087068E-3</v>
      </c>
      <c r="G102" s="213">
        <v>13.9393939393939</v>
      </c>
      <c r="H102" s="218">
        <v>27</v>
      </c>
      <c r="I102" s="215">
        <v>6.3335679099225895E-3</v>
      </c>
      <c r="J102" s="213">
        <v>25.454546000000001</v>
      </c>
      <c r="K102" s="215">
        <v>0.5</v>
      </c>
      <c r="L102" s="218">
        <v>6071</v>
      </c>
      <c r="M102" s="215">
        <v>1.6E-2</v>
      </c>
      <c r="N102" s="213">
        <v>290.3</v>
      </c>
      <c r="O102" s="218">
        <v>7173</v>
      </c>
      <c r="P102" s="215">
        <v>1.9E-2</v>
      </c>
      <c r="Q102" s="213">
        <v>461.21</v>
      </c>
      <c r="R102" s="218">
        <v>6449</v>
      </c>
      <c r="S102" s="215">
        <v>1.6E-2</v>
      </c>
      <c r="T102" s="213">
        <v>403.03</v>
      </c>
      <c r="U102" s="215">
        <v>6.2E-2</v>
      </c>
      <c r="V102" s="218">
        <v>354950</v>
      </c>
      <c r="W102" s="215">
        <v>2.1000000000000001E-2</v>
      </c>
      <c r="X102" s="219">
        <v>2846.67</v>
      </c>
      <c r="Y102" s="218">
        <v>396358</v>
      </c>
      <c r="Z102" s="215">
        <v>2.3E-2</v>
      </c>
      <c r="AA102" s="219">
        <v>3123.64</v>
      </c>
      <c r="AB102" s="218">
        <v>402038</v>
      </c>
      <c r="AC102" s="215">
        <v>2.1999999999999999E-2</v>
      </c>
      <c r="AD102" s="219">
        <v>3847.88</v>
      </c>
      <c r="AE102" s="215">
        <v>0.13300000000000001</v>
      </c>
    </row>
    <row r="103" spans="1:31" x14ac:dyDescent="0.3">
      <c r="A103" s="213" t="s">
        <v>2122</v>
      </c>
      <c r="B103" s="218">
        <v>41</v>
      </c>
      <c r="C103" s="215">
        <v>1.2693498452012383E-2</v>
      </c>
      <c r="D103" s="213">
        <v>28.484848484848399</v>
      </c>
      <c r="E103" s="218">
        <v>26</v>
      </c>
      <c r="F103" s="215">
        <v>6.7374967608188653E-3</v>
      </c>
      <c r="G103" s="213">
        <v>15.151515151515101</v>
      </c>
      <c r="H103" s="218">
        <v>5</v>
      </c>
      <c r="I103" s="215">
        <v>1.1728829462819611E-3</v>
      </c>
      <c r="J103" s="213">
        <v>7.2727274900000003</v>
      </c>
      <c r="K103" s="215">
        <v>-0.87804878048780488</v>
      </c>
      <c r="L103" s="218">
        <v>7251</v>
      </c>
      <c r="M103" s="215">
        <v>0.02</v>
      </c>
      <c r="N103" s="213">
        <v>364.85</v>
      </c>
      <c r="O103" s="218">
        <v>7663</v>
      </c>
      <c r="P103" s="215">
        <v>0.02</v>
      </c>
      <c r="Q103" s="213">
        <v>432.12</v>
      </c>
      <c r="R103" s="218">
        <v>8467</v>
      </c>
      <c r="S103" s="215">
        <v>2.1000000000000001E-2</v>
      </c>
      <c r="T103" s="213">
        <v>455.15</v>
      </c>
      <c r="U103" s="215">
        <v>0.16800000000000001</v>
      </c>
      <c r="V103" s="218">
        <v>251995</v>
      </c>
      <c r="W103" s="215">
        <v>1.4999999999999999E-2</v>
      </c>
      <c r="X103" s="219">
        <v>2441.8200000000002</v>
      </c>
      <c r="Y103" s="218">
        <v>265230</v>
      </c>
      <c r="Z103" s="215">
        <v>1.4999999999999999E-2</v>
      </c>
      <c r="AA103" s="219">
        <v>2431.52</v>
      </c>
      <c r="AB103" s="218">
        <v>289732</v>
      </c>
      <c r="AC103" s="215">
        <v>1.6E-2</v>
      </c>
      <c r="AD103" s="219">
        <v>2824.85</v>
      </c>
      <c r="AE103" s="215">
        <v>0.15</v>
      </c>
    </row>
    <row r="104" spans="1:31" x14ac:dyDescent="0.3">
      <c r="A104" s="213" t="s">
        <v>2125</v>
      </c>
      <c r="B104" s="218">
        <v>302</v>
      </c>
      <c r="C104" s="215">
        <v>9.3498452012383895E-2</v>
      </c>
      <c r="D104" s="219">
        <v>77.575757575757507</v>
      </c>
      <c r="E104" s="218">
        <v>320</v>
      </c>
      <c r="F104" s="215">
        <v>8.2923037056232191E-2</v>
      </c>
      <c r="G104" s="213">
        <v>78.787878787878796</v>
      </c>
      <c r="H104" s="218">
        <v>406</v>
      </c>
      <c r="I104" s="215">
        <v>9.5238095238095233E-2</v>
      </c>
      <c r="J104" s="219">
        <v>103.030304</v>
      </c>
      <c r="K104" s="215">
        <v>0.3443708609271523</v>
      </c>
      <c r="L104" s="218">
        <v>93227</v>
      </c>
      <c r="M104" s="215">
        <v>0.253</v>
      </c>
      <c r="N104" s="219">
        <v>1335.76</v>
      </c>
      <c r="O104" s="218">
        <v>86803</v>
      </c>
      <c r="P104" s="215">
        <v>0.23200000000000001</v>
      </c>
      <c r="Q104" s="219">
        <v>1235.1500000000001</v>
      </c>
      <c r="R104" s="218">
        <v>85799</v>
      </c>
      <c r="S104" s="215">
        <v>0.21</v>
      </c>
      <c r="T104" s="219">
        <v>1359.39</v>
      </c>
      <c r="U104" s="215">
        <v>-0.08</v>
      </c>
      <c r="V104" s="218">
        <v>4221411</v>
      </c>
      <c r="W104" s="215">
        <v>0.254</v>
      </c>
      <c r="X104" s="219">
        <v>9030.91</v>
      </c>
      <c r="Y104" s="218">
        <v>4089885</v>
      </c>
      <c r="Z104" s="215">
        <v>0.23699999999999999</v>
      </c>
      <c r="AA104" s="219">
        <v>8195.15</v>
      </c>
      <c r="AB104" s="218">
        <v>3903884</v>
      </c>
      <c r="AC104" s="215">
        <v>0.20899999999999999</v>
      </c>
      <c r="AD104" s="219">
        <v>10962.42</v>
      </c>
      <c r="AE104" s="215">
        <v>-7.4999999999999997E-2</v>
      </c>
    </row>
    <row r="105" spans="1:31" x14ac:dyDescent="0.3">
      <c r="A105" s="213" t="s">
        <v>2110</v>
      </c>
      <c r="B105" s="213">
        <v>12</v>
      </c>
      <c r="C105" s="215">
        <v>3.7151702786377707E-3</v>
      </c>
      <c r="D105" s="213">
        <v>10.909090909090899</v>
      </c>
      <c r="E105" s="213">
        <v>0</v>
      </c>
      <c r="F105" s="215">
        <v>0</v>
      </c>
      <c r="G105" s="213">
        <v>11.5151515151515</v>
      </c>
      <c r="H105" s="213">
        <v>10</v>
      </c>
      <c r="I105" s="215">
        <v>2.3457658925639222E-3</v>
      </c>
      <c r="J105" s="213">
        <v>9.6969700000000003</v>
      </c>
      <c r="K105" s="215">
        <v>-0.16666666666666666</v>
      </c>
      <c r="L105" s="218">
        <v>1068</v>
      </c>
      <c r="M105" s="215">
        <v>3.0000000000000001E-3</v>
      </c>
      <c r="N105" s="213">
        <v>133.94</v>
      </c>
      <c r="O105" s="218">
        <v>1207</v>
      </c>
      <c r="P105" s="215">
        <v>3.0000000000000001E-3</v>
      </c>
      <c r="Q105" s="213">
        <v>133.94</v>
      </c>
      <c r="R105" s="218">
        <v>1141</v>
      </c>
      <c r="S105" s="215">
        <v>3.0000000000000001E-3</v>
      </c>
      <c r="T105" s="213">
        <v>133.94</v>
      </c>
      <c r="U105" s="215">
        <v>6.8000000000000005E-2</v>
      </c>
      <c r="V105" s="218">
        <v>16716</v>
      </c>
      <c r="W105" s="215">
        <v>1E-3</v>
      </c>
      <c r="X105" s="213">
        <v>506.06</v>
      </c>
      <c r="Y105" s="218">
        <v>17460</v>
      </c>
      <c r="Z105" s="215">
        <v>1E-3</v>
      </c>
      <c r="AA105" s="213">
        <v>525.45000000000005</v>
      </c>
      <c r="AB105" s="218">
        <v>17261</v>
      </c>
      <c r="AC105" s="215">
        <v>1E-3</v>
      </c>
      <c r="AD105" s="213">
        <v>581.82000000000005</v>
      </c>
      <c r="AE105" s="215">
        <v>3.3000000000000002E-2</v>
      </c>
    </row>
    <row r="106" spans="1:31" x14ac:dyDescent="0.3">
      <c r="A106" s="213" t="s">
        <v>2111</v>
      </c>
      <c r="B106" s="218">
        <v>0</v>
      </c>
      <c r="C106" s="215">
        <v>0</v>
      </c>
      <c r="D106" s="213">
        <v>80</v>
      </c>
      <c r="E106" s="213">
        <v>0</v>
      </c>
      <c r="F106" s="215">
        <v>0</v>
      </c>
      <c r="G106" s="213">
        <v>11.5151515151515</v>
      </c>
      <c r="H106" s="213">
        <v>0</v>
      </c>
      <c r="I106" s="215">
        <v>0</v>
      </c>
      <c r="J106" s="213">
        <v>12.727273</v>
      </c>
      <c r="K106" s="215"/>
      <c r="L106" s="218">
        <v>2187</v>
      </c>
      <c r="M106" s="215">
        <v>6.0000000000000001E-3</v>
      </c>
      <c r="N106" s="213">
        <v>195.76</v>
      </c>
      <c r="O106" s="218">
        <v>1138</v>
      </c>
      <c r="P106" s="215">
        <v>3.0000000000000001E-3</v>
      </c>
      <c r="Q106" s="213">
        <v>121.21</v>
      </c>
      <c r="R106" s="218">
        <v>1641</v>
      </c>
      <c r="S106" s="215">
        <v>4.0000000000000001E-3</v>
      </c>
      <c r="T106" s="213">
        <v>175.15</v>
      </c>
      <c r="U106" s="215">
        <v>-0.25</v>
      </c>
      <c r="V106" s="218">
        <v>77608</v>
      </c>
      <c r="W106" s="215">
        <v>5.0000000000000001E-3</v>
      </c>
      <c r="X106" s="219">
        <v>1312.73</v>
      </c>
      <c r="Y106" s="218">
        <v>65210</v>
      </c>
      <c r="Z106" s="215">
        <v>4.0000000000000001E-3</v>
      </c>
      <c r="AA106" s="219">
        <v>1129.7</v>
      </c>
      <c r="AB106" s="218">
        <v>76261</v>
      </c>
      <c r="AC106" s="215">
        <v>4.0000000000000001E-3</v>
      </c>
      <c r="AD106" s="219">
        <v>1289.7</v>
      </c>
      <c r="AE106" s="215">
        <v>-1.7000000000000001E-2</v>
      </c>
    </row>
    <row r="107" spans="1:31" x14ac:dyDescent="0.3">
      <c r="A107" s="213" t="s">
        <v>2112</v>
      </c>
      <c r="B107" s="218">
        <v>28</v>
      </c>
      <c r="C107" s="215">
        <v>8.6687306501547993E-3</v>
      </c>
      <c r="D107" s="213">
        <v>20.606060606060598</v>
      </c>
      <c r="E107" s="218">
        <v>0</v>
      </c>
      <c r="F107" s="215">
        <v>0</v>
      </c>
      <c r="G107" s="213">
        <v>11.5151515151515</v>
      </c>
      <c r="H107" s="218">
        <v>0</v>
      </c>
      <c r="I107" s="215">
        <v>0</v>
      </c>
      <c r="J107" s="213">
        <v>12.727273</v>
      </c>
      <c r="K107" s="215">
        <v>-1</v>
      </c>
      <c r="L107" s="218">
        <v>3430</v>
      </c>
      <c r="M107" s="215">
        <v>8.9999999999999993E-3</v>
      </c>
      <c r="N107" s="213">
        <v>226.67</v>
      </c>
      <c r="O107" s="218">
        <v>3675</v>
      </c>
      <c r="P107" s="215">
        <v>0.01</v>
      </c>
      <c r="Q107" s="213">
        <v>215.15</v>
      </c>
      <c r="R107" s="218">
        <v>3859</v>
      </c>
      <c r="S107" s="215">
        <v>8.9999999999999993E-3</v>
      </c>
      <c r="T107" s="213">
        <v>322.42</v>
      </c>
      <c r="U107" s="215">
        <v>0.125</v>
      </c>
      <c r="V107" s="218">
        <v>260357</v>
      </c>
      <c r="W107" s="215">
        <v>1.6E-2</v>
      </c>
      <c r="X107" s="219">
        <v>2291.52</v>
      </c>
      <c r="Y107" s="218">
        <v>245967</v>
      </c>
      <c r="Z107" s="215">
        <v>1.4E-2</v>
      </c>
      <c r="AA107" s="219">
        <v>2166.06</v>
      </c>
      <c r="AB107" s="218">
        <v>216135</v>
      </c>
      <c r="AC107" s="215">
        <v>1.2E-2</v>
      </c>
      <c r="AD107" s="219">
        <v>2361.8200000000002</v>
      </c>
      <c r="AE107" s="215">
        <v>-0.17</v>
      </c>
    </row>
    <row r="108" spans="1:31" x14ac:dyDescent="0.3">
      <c r="A108" s="213" t="s">
        <v>2113</v>
      </c>
      <c r="B108" s="218">
        <v>2</v>
      </c>
      <c r="C108" s="215">
        <v>6.1919504643962852E-4</v>
      </c>
      <c r="D108" s="213">
        <v>7.2727272727272698</v>
      </c>
      <c r="E108" s="218">
        <v>71</v>
      </c>
      <c r="F108" s="215">
        <v>1.8398548846851517E-2</v>
      </c>
      <c r="G108" s="213">
        <v>35.151515151515099</v>
      </c>
      <c r="H108" s="218">
        <v>0</v>
      </c>
      <c r="I108" s="215">
        <v>0</v>
      </c>
      <c r="J108" s="213">
        <v>12.727273</v>
      </c>
      <c r="K108" s="215">
        <v>-1</v>
      </c>
      <c r="L108" s="218">
        <v>7123</v>
      </c>
      <c r="M108" s="215">
        <v>1.9E-2</v>
      </c>
      <c r="N108" s="213">
        <v>392.73</v>
      </c>
      <c r="O108" s="218">
        <v>5934</v>
      </c>
      <c r="P108" s="215">
        <v>1.6E-2</v>
      </c>
      <c r="Q108" s="213">
        <v>359.39</v>
      </c>
      <c r="R108" s="218">
        <v>5807</v>
      </c>
      <c r="S108" s="215">
        <v>1.4E-2</v>
      </c>
      <c r="T108" s="213">
        <v>482.42</v>
      </c>
      <c r="U108" s="215">
        <v>-0.185</v>
      </c>
      <c r="V108" s="218">
        <v>305686</v>
      </c>
      <c r="W108" s="215">
        <v>1.7999999999999999E-2</v>
      </c>
      <c r="X108" s="219">
        <v>2373.33</v>
      </c>
      <c r="Y108" s="218">
        <v>264844</v>
      </c>
      <c r="Z108" s="215">
        <v>1.4999999999999999E-2</v>
      </c>
      <c r="AA108" s="219">
        <v>2476.36</v>
      </c>
      <c r="AB108" s="218">
        <v>240937</v>
      </c>
      <c r="AC108" s="215">
        <v>1.2999999999999999E-2</v>
      </c>
      <c r="AD108" s="219">
        <v>2330.91</v>
      </c>
      <c r="AE108" s="215">
        <v>-0.21199999999999999</v>
      </c>
    </row>
    <row r="109" spans="1:31" x14ac:dyDescent="0.3">
      <c r="A109" s="213" t="s">
        <v>2114</v>
      </c>
      <c r="B109" s="218">
        <v>123</v>
      </c>
      <c r="C109" s="215">
        <v>3.808049535603715E-2</v>
      </c>
      <c r="D109" s="213">
        <v>53.939393939393902</v>
      </c>
      <c r="E109" s="218">
        <v>146</v>
      </c>
      <c r="F109" s="215">
        <v>3.7833635656905937E-2</v>
      </c>
      <c r="G109" s="213">
        <v>70.303030303030297</v>
      </c>
      <c r="H109" s="218">
        <v>242</v>
      </c>
      <c r="I109" s="215">
        <v>5.6767534600046916E-2</v>
      </c>
      <c r="J109" s="213">
        <v>76.969695999999999</v>
      </c>
      <c r="K109" s="215">
        <v>0.96747967479674801</v>
      </c>
      <c r="L109" s="218">
        <v>30623</v>
      </c>
      <c r="M109" s="215">
        <v>8.3000000000000004E-2</v>
      </c>
      <c r="N109" s="213">
        <v>874.55</v>
      </c>
      <c r="O109" s="218">
        <v>28906</v>
      </c>
      <c r="P109" s="215">
        <v>7.6999999999999999E-2</v>
      </c>
      <c r="Q109" s="213">
        <v>836.97</v>
      </c>
      <c r="R109" s="218">
        <v>27476</v>
      </c>
      <c r="S109" s="215">
        <v>6.7000000000000004E-2</v>
      </c>
      <c r="T109" s="213">
        <v>822.42</v>
      </c>
      <c r="U109" s="215">
        <v>-0.10299999999999999</v>
      </c>
      <c r="V109" s="218">
        <v>1300857</v>
      </c>
      <c r="W109" s="215">
        <v>7.8E-2</v>
      </c>
      <c r="X109" s="219">
        <v>5797.58</v>
      </c>
      <c r="Y109" s="218">
        <v>1337219</v>
      </c>
      <c r="Z109" s="215">
        <v>7.8E-2</v>
      </c>
      <c r="AA109" s="219">
        <v>5350.91</v>
      </c>
      <c r="AB109" s="218">
        <v>1183890</v>
      </c>
      <c r="AC109" s="215">
        <v>6.3E-2</v>
      </c>
      <c r="AD109" s="219">
        <v>6754.55</v>
      </c>
      <c r="AE109" s="215">
        <v>-0.09</v>
      </c>
    </row>
    <row r="110" spans="1:31" x14ac:dyDescent="0.3">
      <c r="A110" s="213" t="s">
        <v>2115</v>
      </c>
      <c r="B110" s="218">
        <v>26</v>
      </c>
      <c r="C110" s="215">
        <v>8.0495356037151699E-3</v>
      </c>
      <c r="D110" s="213">
        <v>24.848484848484802</v>
      </c>
      <c r="E110" s="218">
        <v>39</v>
      </c>
      <c r="F110" s="215">
        <v>1.0106245141228298E-2</v>
      </c>
      <c r="G110" s="213">
        <v>23.030303030302999</v>
      </c>
      <c r="H110" s="218">
        <v>0</v>
      </c>
      <c r="I110" s="215">
        <v>0</v>
      </c>
      <c r="J110" s="213">
        <v>12.727273</v>
      </c>
      <c r="K110" s="215">
        <v>-1</v>
      </c>
      <c r="L110" s="218">
        <v>3930</v>
      </c>
      <c r="M110" s="215">
        <v>1.0999999999999999E-2</v>
      </c>
      <c r="N110" s="213">
        <v>283.02999999999997</v>
      </c>
      <c r="O110" s="218">
        <v>3891</v>
      </c>
      <c r="P110" s="215">
        <v>0.01</v>
      </c>
      <c r="Q110" s="213">
        <v>252.73</v>
      </c>
      <c r="R110" s="218">
        <v>4817</v>
      </c>
      <c r="S110" s="215">
        <v>1.2E-2</v>
      </c>
      <c r="T110" s="213">
        <v>345.45</v>
      </c>
      <c r="U110" s="215">
        <v>0.22600000000000001</v>
      </c>
      <c r="V110" s="218">
        <v>223843</v>
      </c>
      <c r="W110" s="215">
        <v>1.2999999999999999E-2</v>
      </c>
      <c r="X110" s="219">
        <v>2024.85</v>
      </c>
      <c r="Y110" s="218">
        <v>201145</v>
      </c>
      <c r="Z110" s="215">
        <v>1.2E-2</v>
      </c>
      <c r="AA110" s="219">
        <v>2174.5500000000002</v>
      </c>
      <c r="AB110" s="218">
        <v>226934</v>
      </c>
      <c r="AC110" s="215">
        <v>1.2E-2</v>
      </c>
      <c r="AD110" s="219">
        <v>2457.58</v>
      </c>
      <c r="AE110" s="215">
        <v>1.4E-2</v>
      </c>
    </row>
    <row r="111" spans="1:31" x14ac:dyDescent="0.3">
      <c r="A111" s="213" t="s">
        <v>2116</v>
      </c>
      <c r="B111" s="218">
        <v>0</v>
      </c>
      <c r="C111" s="215">
        <v>0</v>
      </c>
      <c r="D111" s="213">
        <v>80</v>
      </c>
      <c r="E111" s="218">
        <v>17</v>
      </c>
      <c r="F111" s="215">
        <v>4.4052863436123352E-3</v>
      </c>
      <c r="G111" s="213">
        <v>15.757575757575699</v>
      </c>
      <c r="H111" s="218">
        <v>1</v>
      </c>
      <c r="I111" s="215">
        <v>2.345765892563922E-4</v>
      </c>
      <c r="J111" s="213">
        <v>6.0606059999999999</v>
      </c>
      <c r="K111" s="215"/>
      <c r="L111" s="218">
        <v>2368</v>
      </c>
      <c r="M111" s="215">
        <v>6.0000000000000001E-3</v>
      </c>
      <c r="N111" s="213">
        <v>238.18</v>
      </c>
      <c r="O111" s="218">
        <v>1991</v>
      </c>
      <c r="P111" s="215">
        <v>5.0000000000000001E-3</v>
      </c>
      <c r="Q111" s="213">
        <v>190.3</v>
      </c>
      <c r="R111" s="218">
        <v>1593</v>
      </c>
      <c r="S111" s="215">
        <v>4.0000000000000001E-3</v>
      </c>
      <c r="T111" s="213">
        <v>180</v>
      </c>
      <c r="U111" s="215">
        <v>-0.32700000000000001</v>
      </c>
      <c r="V111" s="218">
        <v>131211</v>
      </c>
      <c r="W111" s="215">
        <v>8.0000000000000002E-3</v>
      </c>
      <c r="X111" s="219">
        <v>1487.27</v>
      </c>
      <c r="Y111" s="218">
        <v>117517</v>
      </c>
      <c r="Z111" s="215">
        <v>7.0000000000000001E-3</v>
      </c>
      <c r="AA111" s="219">
        <v>1526.06</v>
      </c>
      <c r="AB111" s="218">
        <v>101695</v>
      </c>
      <c r="AC111" s="215">
        <v>5.0000000000000001E-3</v>
      </c>
      <c r="AD111" s="219">
        <v>1772.12</v>
      </c>
      <c r="AE111" s="215">
        <v>-0.22500000000000001</v>
      </c>
    </row>
    <row r="112" spans="1:31" x14ac:dyDescent="0.3">
      <c r="A112" s="213" t="s">
        <v>2117</v>
      </c>
      <c r="B112" s="218">
        <v>25</v>
      </c>
      <c r="C112" s="215">
        <v>7.7399380804953561E-3</v>
      </c>
      <c r="D112" s="213">
        <v>21.818181818181799</v>
      </c>
      <c r="E112" s="218">
        <v>0</v>
      </c>
      <c r="F112" s="215">
        <v>0</v>
      </c>
      <c r="G112" s="213">
        <v>11.5151515151515</v>
      </c>
      <c r="H112" s="218">
        <v>38</v>
      </c>
      <c r="I112" s="215">
        <v>8.9139103917429043E-3</v>
      </c>
      <c r="J112" s="213">
        <v>26.060606</v>
      </c>
      <c r="K112" s="215">
        <v>0.52</v>
      </c>
      <c r="L112" s="218">
        <v>11144</v>
      </c>
      <c r="M112" s="215">
        <v>0.03</v>
      </c>
      <c r="N112" s="213">
        <v>462.42</v>
      </c>
      <c r="O112" s="218">
        <v>9690</v>
      </c>
      <c r="P112" s="215">
        <v>2.5999999999999999E-2</v>
      </c>
      <c r="Q112" s="213">
        <v>469.09</v>
      </c>
      <c r="R112" s="218">
        <v>8978</v>
      </c>
      <c r="S112" s="215">
        <v>2.1999999999999999E-2</v>
      </c>
      <c r="T112" s="213">
        <v>544.85</v>
      </c>
      <c r="U112" s="215">
        <v>-0.19400000000000001</v>
      </c>
      <c r="V112" s="218">
        <v>584235</v>
      </c>
      <c r="W112" s="215">
        <v>3.5000000000000003E-2</v>
      </c>
      <c r="X112" s="219">
        <v>3425.45</v>
      </c>
      <c r="Y112" s="218">
        <v>498562</v>
      </c>
      <c r="Z112" s="215">
        <v>2.9000000000000001E-2</v>
      </c>
      <c r="AA112" s="219">
        <v>3195.76</v>
      </c>
      <c r="AB112" s="218">
        <v>483511</v>
      </c>
      <c r="AC112" s="215">
        <v>2.5999999999999999E-2</v>
      </c>
      <c r="AD112" s="219">
        <v>3525.45</v>
      </c>
      <c r="AE112" s="215">
        <v>-0.17199999999999999</v>
      </c>
    </row>
    <row r="113" spans="1:31" x14ac:dyDescent="0.3">
      <c r="A113" s="213" t="s">
        <v>2118</v>
      </c>
      <c r="B113" s="218">
        <v>10</v>
      </c>
      <c r="C113" s="215">
        <v>3.0959752321981426E-3</v>
      </c>
      <c r="D113" s="213">
        <v>9.6969696969696901</v>
      </c>
      <c r="E113" s="218">
        <v>8</v>
      </c>
      <c r="F113" s="215">
        <v>2.0730759264058047E-3</v>
      </c>
      <c r="G113" s="213">
        <v>7.8787878787878798</v>
      </c>
      <c r="H113" s="218">
        <v>35</v>
      </c>
      <c r="I113" s="215">
        <v>8.2101806239737278E-3</v>
      </c>
      <c r="J113" s="213">
        <v>32.121212</v>
      </c>
      <c r="K113" s="215">
        <v>2.5</v>
      </c>
      <c r="L113" s="218">
        <v>6855</v>
      </c>
      <c r="M113" s="215">
        <v>1.9E-2</v>
      </c>
      <c r="N113" s="213">
        <v>354.55</v>
      </c>
      <c r="O113" s="218">
        <v>6296</v>
      </c>
      <c r="P113" s="215">
        <v>1.7000000000000001E-2</v>
      </c>
      <c r="Q113" s="213">
        <v>339.39</v>
      </c>
      <c r="R113" s="218">
        <v>7139</v>
      </c>
      <c r="S113" s="215">
        <v>1.7000000000000001E-2</v>
      </c>
      <c r="T113" s="213">
        <v>536.97</v>
      </c>
      <c r="U113" s="215">
        <v>4.1000000000000002E-2</v>
      </c>
      <c r="V113" s="218">
        <v>369445</v>
      </c>
      <c r="W113" s="215">
        <v>2.1999999999999999E-2</v>
      </c>
      <c r="X113" s="219">
        <v>2605.4499999999998</v>
      </c>
      <c r="Y113" s="218">
        <v>371853</v>
      </c>
      <c r="Z113" s="215">
        <v>2.1999999999999999E-2</v>
      </c>
      <c r="AA113" s="219">
        <v>3023.64</v>
      </c>
      <c r="AB113" s="218">
        <v>376451</v>
      </c>
      <c r="AC113" s="215">
        <v>0.02</v>
      </c>
      <c r="AD113" s="219">
        <v>2726.06</v>
      </c>
      <c r="AE113" s="215">
        <v>1.9E-2</v>
      </c>
    </row>
    <row r="114" spans="1:31" x14ac:dyDescent="0.3">
      <c r="A114" s="213" t="s">
        <v>2119</v>
      </c>
      <c r="B114" s="218">
        <v>52</v>
      </c>
      <c r="C114" s="215">
        <v>1.609907120743034E-2</v>
      </c>
      <c r="D114" s="213">
        <v>25.4545454545454</v>
      </c>
      <c r="E114" s="218">
        <v>39</v>
      </c>
      <c r="F114" s="215">
        <v>1.0106245141228298E-2</v>
      </c>
      <c r="G114" s="213">
        <v>27.272727272727199</v>
      </c>
      <c r="H114" s="218">
        <v>60</v>
      </c>
      <c r="I114" s="215">
        <v>1.4074595355383532E-2</v>
      </c>
      <c r="J114" s="213">
        <v>39.393940000000001</v>
      </c>
      <c r="K114" s="215">
        <v>0.15384615384615385</v>
      </c>
      <c r="L114" s="218">
        <v>11800</v>
      </c>
      <c r="M114" s="215">
        <v>3.2000000000000001E-2</v>
      </c>
      <c r="N114" s="213">
        <v>498.18</v>
      </c>
      <c r="O114" s="218">
        <v>11323</v>
      </c>
      <c r="P114" s="215">
        <v>0.03</v>
      </c>
      <c r="Q114" s="213">
        <v>477.58</v>
      </c>
      <c r="R114" s="218">
        <v>11011</v>
      </c>
      <c r="S114" s="215">
        <v>2.7E-2</v>
      </c>
      <c r="T114" s="213">
        <v>520</v>
      </c>
      <c r="U114" s="215">
        <v>-6.7000000000000004E-2</v>
      </c>
      <c r="V114" s="218">
        <v>446446</v>
      </c>
      <c r="W114" s="215">
        <v>2.7E-2</v>
      </c>
      <c r="X114" s="219">
        <v>2889.09</v>
      </c>
      <c r="Y114" s="218">
        <v>438847</v>
      </c>
      <c r="Z114" s="215">
        <v>2.5000000000000001E-2</v>
      </c>
      <c r="AA114" s="219">
        <v>2839.39</v>
      </c>
      <c r="AB114" s="218">
        <v>435655</v>
      </c>
      <c r="AC114" s="215">
        <v>2.3E-2</v>
      </c>
      <c r="AD114" s="219">
        <v>3365.45</v>
      </c>
      <c r="AE114" s="215">
        <v>-2.4E-2</v>
      </c>
    </row>
    <row r="115" spans="1:31" x14ac:dyDescent="0.3">
      <c r="A115" s="213" t="s">
        <v>2120</v>
      </c>
      <c r="B115" s="218">
        <v>24</v>
      </c>
      <c r="C115" s="215">
        <v>7.4303405572755414E-3</v>
      </c>
      <c r="D115" s="213">
        <v>17.5757575757575</v>
      </c>
      <c r="E115" s="218">
        <v>0</v>
      </c>
      <c r="F115" s="215">
        <v>0</v>
      </c>
      <c r="G115" s="213">
        <v>11.5151515151515</v>
      </c>
      <c r="H115" s="218">
        <v>13</v>
      </c>
      <c r="I115" s="215">
        <v>3.0494956603330987E-3</v>
      </c>
      <c r="J115" s="213">
        <v>12.727273</v>
      </c>
      <c r="K115" s="215">
        <v>-0.45833333333333331</v>
      </c>
      <c r="L115" s="218">
        <v>4481</v>
      </c>
      <c r="M115" s="215">
        <v>1.2E-2</v>
      </c>
      <c r="N115" s="213">
        <v>272.12</v>
      </c>
      <c r="O115" s="218">
        <v>5298</v>
      </c>
      <c r="P115" s="215">
        <v>1.4E-2</v>
      </c>
      <c r="Q115" s="213">
        <v>350.3</v>
      </c>
      <c r="R115" s="218">
        <v>4538</v>
      </c>
      <c r="S115" s="215">
        <v>1.0999999999999999E-2</v>
      </c>
      <c r="T115" s="213">
        <v>289.7</v>
      </c>
      <c r="U115" s="215">
        <v>1.2999999999999999E-2</v>
      </c>
      <c r="V115" s="218">
        <v>223486</v>
      </c>
      <c r="W115" s="215">
        <v>1.2999999999999999E-2</v>
      </c>
      <c r="X115" s="219">
        <v>2207.88</v>
      </c>
      <c r="Y115" s="218">
        <v>263041</v>
      </c>
      <c r="Z115" s="215">
        <v>1.4999999999999999E-2</v>
      </c>
      <c r="AA115" s="219">
        <v>2337.58</v>
      </c>
      <c r="AB115" s="218">
        <v>275603</v>
      </c>
      <c r="AC115" s="215">
        <v>1.4999999999999999E-2</v>
      </c>
      <c r="AD115" s="219">
        <v>2323.64</v>
      </c>
      <c r="AE115" s="215">
        <v>0.23300000000000001</v>
      </c>
    </row>
    <row r="116" spans="1:31" x14ac:dyDescent="0.3">
      <c r="A116" s="213" t="s">
        <v>2121</v>
      </c>
      <c r="B116" s="218">
        <v>0</v>
      </c>
      <c r="C116" s="215">
        <v>0</v>
      </c>
      <c r="D116" s="213">
        <v>80</v>
      </c>
      <c r="E116" s="218">
        <v>0</v>
      </c>
      <c r="F116" s="215">
        <v>0</v>
      </c>
      <c r="G116" s="213">
        <v>11.5151515151515</v>
      </c>
      <c r="H116" s="218">
        <v>0</v>
      </c>
      <c r="I116" s="215">
        <v>0</v>
      </c>
      <c r="J116" s="213">
        <v>12.727273</v>
      </c>
      <c r="K116" s="215"/>
      <c r="L116" s="218">
        <v>2595</v>
      </c>
      <c r="M116" s="215">
        <v>7.0000000000000001E-3</v>
      </c>
      <c r="N116" s="213">
        <v>213.33</v>
      </c>
      <c r="O116" s="218">
        <v>2284</v>
      </c>
      <c r="P116" s="215">
        <v>6.0000000000000001E-3</v>
      </c>
      <c r="Q116" s="213">
        <v>204.85</v>
      </c>
      <c r="R116" s="218">
        <v>2385</v>
      </c>
      <c r="S116" s="215">
        <v>6.0000000000000001E-3</v>
      </c>
      <c r="T116" s="213">
        <v>247.88</v>
      </c>
      <c r="U116" s="215">
        <v>-8.1000000000000003E-2</v>
      </c>
      <c r="V116" s="218">
        <v>117257</v>
      </c>
      <c r="W116" s="215">
        <v>7.0000000000000001E-3</v>
      </c>
      <c r="X116" s="219">
        <v>1587.88</v>
      </c>
      <c r="Y116" s="218">
        <v>113017</v>
      </c>
      <c r="Z116" s="215">
        <v>7.0000000000000001E-3</v>
      </c>
      <c r="AA116" s="219">
        <v>1380.61</v>
      </c>
      <c r="AB116" s="218">
        <v>115194</v>
      </c>
      <c r="AC116" s="215">
        <v>6.0000000000000001E-3</v>
      </c>
      <c r="AD116" s="219">
        <v>1733.33</v>
      </c>
      <c r="AE116" s="215">
        <v>-1.7999999999999999E-2</v>
      </c>
    </row>
    <row r="117" spans="1:31" x14ac:dyDescent="0.3">
      <c r="A117" s="213" t="s">
        <v>2122</v>
      </c>
      <c r="B117" s="218">
        <v>0</v>
      </c>
      <c r="C117" s="215">
        <v>0</v>
      </c>
      <c r="D117" s="213">
        <v>80</v>
      </c>
      <c r="E117" s="218">
        <v>0</v>
      </c>
      <c r="F117" s="215">
        <v>0</v>
      </c>
      <c r="G117" s="213">
        <v>11.5151515151515</v>
      </c>
      <c r="H117" s="218">
        <v>7</v>
      </c>
      <c r="I117" s="215">
        <v>1.6420361247947454E-3</v>
      </c>
      <c r="J117" s="213">
        <v>6.6666665099999998</v>
      </c>
      <c r="K117" s="215"/>
      <c r="L117" s="218">
        <v>5623</v>
      </c>
      <c r="M117" s="215">
        <v>1.4999999999999999E-2</v>
      </c>
      <c r="N117" s="213">
        <v>335.76</v>
      </c>
      <c r="O117" s="218">
        <v>5170</v>
      </c>
      <c r="P117" s="215">
        <v>1.4E-2</v>
      </c>
      <c r="Q117" s="213">
        <v>303.02999999999997</v>
      </c>
      <c r="R117" s="218">
        <v>5414</v>
      </c>
      <c r="S117" s="215">
        <v>1.2999999999999999E-2</v>
      </c>
      <c r="T117" s="213">
        <v>394.55</v>
      </c>
      <c r="U117" s="215">
        <v>-3.6999999999999998E-2</v>
      </c>
      <c r="V117" s="218">
        <v>164264</v>
      </c>
      <c r="W117" s="215">
        <v>0.01</v>
      </c>
      <c r="X117" s="219">
        <v>1789.09</v>
      </c>
      <c r="Y117" s="218">
        <v>155203</v>
      </c>
      <c r="Z117" s="215">
        <v>8.9999999999999993E-3</v>
      </c>
      <c r="AA117" s="219">
        <v>1681.21</v>
      </c>
      <c r="AB117" s="218">
        <v>154357</v>
      </c>
      <c r="AC117" s="215">
        <v>8.0000000000000002E-3</v>
      </c>
      <c r="AD117" s="219">
        <v>1940.61</v>
      </c>
      <c r="AE117" s="215">
        <v>-0.06</v>
      </c>
    </row>
    <row r="118" spans="1:31" x14ac:dyDescent="0.3">
      <c r="A118" s="213" t="s">
        <v>2126</v>
      </c>
      <c r="B118" s="218">
        <v>1934</v>
      </c>
      <c r="C118" s="215">
        <v>0.5987616099071208</v>
      </c>
      <c r="D118" s="213">
        <v>288.48484848484799</v>
      </c>
      <c r="E118" s="218">
        <v>2248</v>
      </c>
      <c r="F118" s="215">
        <v>0.58253433532003107</v>
      </c>
      <c r="G118" s="213">
        <v>232.72727272727201</v>
      </c>
      <c r="H118" s="218">
        <v>2601</v>
      </c>
      <c r="I118" s="215">
        <v>0.61013370865587613</v>
      </c>
      <c r="J118" s="213">
        <v>226.060608</v>
      </c>
      <c r="K118" s="215">
        <v>0.34488107549120994</v>
      </c>
      <c r="L118" s="218">
        <v>57475</v>
      </c>
      <c r="M118" s="215">
        <v>0.156</v>
      </c>
      <c r="N118" s="219">
        <v>1087.8800000000001</v>
      </c>
      <c r="O118" s="218">
        <v>57292</v>
      </c>
      <c r="P118" s="215">
        <v>0.153</v>
      </c>
      <c r="Q118" s="219">
        <v>1136.3599999999999</v>
      </c>
      <c r="R118" s="218">
        <v>58938</v>
      </c>
      <c r="S118" s="215">
        <v>0.14399999999999999</v>
      </c>
      <c r="T118" s="219">
        <v>1181.21</v>
      </c>
      <c r="U118" s="215">
        <v>2.5000000000000001E-2</v>
      </c>
      <c r="V118" s="218">
        <v>1651688</v>
      </c>
      <c r="W118" s="215">
        <v>9.9000000000000005E-2</v>
      </c>
      <c r="X118" s="219">
        <v>6668.48</v>
      </c>
      <c r="Y118" s="218">
        <v>1580821</v>
      </c>
      <c r="Z118" s="215">
        <v>9.1999999999999998E-2</v>
      </c>
      <c r="AA118" s="219">
        <v>5353.33</v>
      </c>
      <c r="AB118" s="218">
        <v>1638447</v>
      </c>
      <c r="AC118" s="215">
        <v>8.7999999999999995E-2</v>
      </c>
      <c r="AD118" s="219">
        <v>8031.52</v>
      </c>
      <c r="AE118" s="215">
        <v>-8.0000000000000002E-3</v>
      </c>
    </row>
    <row r="119" spans="1:31" x14ac:dyDescent="0.3">
      <c r="A119" s="213" t="s">
        <v>2110</v>
      </c>
      <c r="B119" s="218">
        <v>1782</v>
      </c>
      <c r="C119" s="215">
        <v>0.55170278637770898</v>
      </c>
      <c r="D119" s="213">
        <v>293.33333333333297</v>
      </c>
      <c r="E119" s="218">
        <v>2036</v>
      </c>
      <c r="F119" s="215">
        <v>0.52759782327027727</v>
      </c>
      <c r="G119" s="213">
        <v>223.636363636363</v>
      </c>
      <c r="H119" s="218">
        <v>2458</v>
      </c>
      <c r="I119" s="215">
        <v>0.57658925639221204</v>
      </c>
      <c r="J119" s="213">
        <v>233.939392</v>
      </c>
      <c r="K119" s="215">
        <v>0.37934904601571268</v>
      </c>
      <c r="L119" s="218">
        <v>25626</v>
      </c>
      <c r="M119" s="215">
        <v>7.0000000000000007E-2</v>
      </c>
      <c r="N119" s="213">
        <v>979.39</v>
      </c>
      <c r="O119" s="218">
        <v>29428</v>
      </c>
      <c r="P119" s="215">
        <v>7.9000000000000001E-2</v>
      </c>
      <c r="Q119" s="213">
        <v>992.12</v>
      </c>
      <c r="R119" s="218">
        <v>27163</v>
      </c>
      <c r="S119" s="215">
        <v>6.6000000000000003E-2</v>
      </c>
      <c r="T119" s="213">
        <v>839.39</v>
      </c>
      <c r="U119" s="215">
        <v>0.06</v>
      </c>
      <c r="V119" s="218">
        <v>238991</v>
      </c>
      <c r="W119" s="215">
        <v>1.4E-2</v>
      </c>
      <c r="X119" s="219">
        <v>2860</v>
      </c>
      <c r="Y119" s="218">
        <v>285829</v>
      </c>
      <c r="Z119" s="215">
        <v>1.7000000000000001E-2</v>
      </c>
      <c r="AA119" s="219">
        <v>2776.36</v>
      </c>
      <c r="AB119" s="218">
        <v>266498</v>
      </c>
      <c r="AC119" s="215">
        <v>1.4E-2</v>
      </c>
      <c r="AD119" s="219">
        <v>3564.24</v>
      </c>
      <c r="AE119" s="215">
        <v>0.115</v>
      </c>
    </row>
    <row r="120" spans="1:31" x14ac:dyDescent="0.3">
      <c r="A120" s="213" t="s">
        <v>2111</v>
      </c>
      <c r="B120" s="218">
        <v>24</v>
      </c>
      <c r="C120" s="215">
        <v>7.4303405572755414E-3</v>
      </c>
      <c r="D120" s="213">
        <v>16.363636363636299</v>
      </c>
      <c r="E120" s="218">
        <v>38</v>
      </c>
      <c r="F120" s="215">
        <v>9.8471106504275721E-3</v>
      </c>
      <c r="G120" s="213">
        <v>25.4545454545454</v>
      </c>
      <c r="H120" s="218">
        <v>23</v>
      </c>
      <c r="I120" s="215">
        <v>5.3952615528970209E-3</v>
      </c>
      <c r="J120" s="213">
        <v>21.818182</v>
      </c>
      <c r="K120" s="215">
        <v>-4.1666666666666664E-2</v>
      </c>
      <c r="L120" s="218">
        <v>17268</v>
      </c>
      <c r="M120" s="215">
        <v>4.7E-2</v>
      </c>
      <c r="N120" s="213">
        <v>646.05999999999995</v>
      </c>
      <c r="O120" s="218">
        <v>14317</v>
      </c>
      <c r="P120" s="215">
        <v>3.7999999999999999E-2</v>
      </c>
      <c r="Q120" s="213">
        <v>589.70000000000005</v>
      </c>
      <c r="R120" s="218">
        <v>17045</v>
      </c>
      <c r="S120" s="215">
        <v>4.2000000000000003E-2</v>
      </c>
      <c r="T120" s="213">
        <v>716.36</v>
      </c>
      <c r="U120" s="215">
        <v>-1.2999999999999999E-2</v>
      </c>
      <c r="V120" s="218">
        <v>830417</v>
      </c>
      <c r="W120" s="215">
        <v>0.05</v>
      </c>
      <c r="X120" s="219">
        <v>4772.12</v>
      </c>
      <c r="Y120" s="218">
        <v>740502</v>
      </c>
      <c r="Z120" s="215">
        <v>4.2999999999999997E-2</v>
      </c>
      <c r="AA120" s="219">
        <v>4268.4799999999996</v>
      </c>
      <c r="AB120" s="218">
        <v>825887</v>
      </c>
      <c r="AC120" s="215">
        <v>4.3999999999999997E-2</v>
      </c>
      <c r="AD120" s="219">
        <v>5536.97</v>
      </c>
      <c r="AE120" s="215">
        <v>-5.0000000000000001E-3</v>
      </c>
    </row>
    <row r="121" spans="1:31" x14ac:dyDescent="0.3">
      <c r="A121" s="213" t="s">
        <v>2112</v>
      </c>
      <c r="B121" s="218">
        <v>0</v>
      </c>
      <c r="C121" s="215">
        <v>0</v>
      </c>
      <c r="D121" s="213">
        <v>80</v>
      </c>
      <c r="E121" s="213">
        <v>0</v>
      </c>
      <c r="F121" s="215">
        <v>0</v>
      </c>
      <c r="G121" s="213">
        <v>11.5151515151515</v>
      </c>
      <c r="H121" s="218">
        <v>75</v>
      </c>
      <c r="I121" s="215">
        <v>1.7593244194229415E-2</v>
      </c>
      <c r="J121" s="213">
        <v>36.363636</v>
      </c>
      <c r="K121" s="215"/>
      <c r="L121" s="218">
        <v>2376</v>
      </c>
      <c r="M121" s="215">
        <v>6.0000000000000001E-3</v>
      </c>
      <c r="N121" s="213">
        <v>178.79</v>
      </c>
      <c r="O121" s="218">
        <v>1789</v>
      </c>
      <c r="P121" s="215">
        <v>5.0000000000000001E-3</v>
      </c>
      <c r="Q121" s="213">
        <v>175.76</v>
      </c>
      <c r="R121" s="218">
        <v>2368</v>
      </c>
      <c r="S121" s="215">
        <v>6.0000000000000001E-3</v>
      </c>
      <c r="T121" s="213">
        <v>281.20999999999998</v>
      </c>
      <c r="U121" s="215">
        <v>-3.0000000000000001E-3</v>
      </c>
      <c r="V121" s="218">
        <v>87379</v>
      </c>
      <c r="W121" s="215">
        <v>5.0000000000000001E-3</v>
      </c>
      <c r="X121" s="219">
        <v>1450.91</v>
      </c>
      <c r="Y121" s="218">
        <v>78954</v>
      </c>
      <c r="Z121" s="215">
        <v>5.0000000000000001E-3</v>
      </c>
      <c r="AA121" s="219">
        <v>1264.8499999999999</v>
      </c>
      <c r="AB121" s="218">
        <v>78098</v>
      </c>
      <c r="AC121" s="215">
        <v>4.0000000000000001E-3</v>
      </c>
      <c r="AD121" s="219">
        <v>1416.97</v>
      </c>
      <c r="AE121" s="215">
        <v>-0.106</v>
      </c>
    </row>
    <row r="122" spans="1:31" x14ac:dyDescent="0.3">
      <c r="A122" s="213" t="s">
        <v>2113</v>
      </c>
      <c r="B122" s="213">
        <v>14</v>
      </c>
      <c r="C122" s="215">
        <v>4.3343653250773996E-3</v>
      </c>
      <c r="D122" s="213">
        <v>13.3333333333333</v>
      </c>
      <c r="E122" s="213">
        <v>18</v>
      </c>
      <c r="F122" s="215">
        <v>4.6644208344130602E-3</v>
      </c>
      <c r="G122" s="213">
        <v>12.7272727272727</v>
      </c>
      <c r="H122" s="213">
        <v>17</v>
      </c>
      <c r="I122" s="215">
        <v>3.9878020173586678E-3</v>
      </c>
      <c r="J122" s="213">
        <v>16.363636</v>
      </c>
      <c r="K122" s="215">
        <v>0.21428571428571427</v>
      </c>
      <c r="L122" s="218">
        <v>2164</v>
      </c>
      <c r="M122" s="215">
        <v>6.0000000000000001E-3</v>
      </c>
      <c r="N122" s="213">
        <v>258.79000000000002</v>
      </c>
      <c r="O122" s="218">
        <v>1501</v>
      </c>
      <c r="P122" s="215">
        <v>4.0000000000000001E-3</v>
      </c>
      <c r="Q122" s="213">
        <v>160.61000000000001</v>
      </c>
      <c r="R122" s="218">
        <v>1527</v>
      </c>
      <c r="S122" s="215">
        <v>4.0000000000000001E-3</v>
      </c>
      <c r="T122" s="213">
        <v>184.24</v>
      </c>
      <c r="U122" s="215">
        <v>-0.29399999999999998</v>
      </c>
      <c r="V122" s="218">
        <v>29449</v>
      </c>
      <c r="W122" s="215">
        <v>2E-3</v>
      </c>
      <c r="X122" s="213">
        <v>895.15</v>
      </c>
      <c r="Y122" s="218">
        <v>24260</v>
      </c>
      <c r="Z122" s="215">
        <v>1E-3</v>
      </c>
      <c r="AA122" s="213">
        <v>640</v>
      </c>
      <c r="AB122" s="218">
        <v>24769</v>
      </c>
      <c r="AC122" s="215">
        <v>1E-3</v>
      </c>
      <c r="AD122" s="219">
        <v>1097.58</v>
      </c>
      <c r="AE122" s="215">
        <v>-0.159</v>
      </c>
    </row>
    <row r="123" spans="1:31" x14ac:dyDescent="0.3">
      <c r="A123" s="213" t="s">
        <v>2114</v>
      </c>
      <c r="B123" s="213">
        <v>26</v>
      </c>
      <c r="C123" s="215">
        <v>8.0495356037151699E-3</v>
      </c>
      <c r="D123" s="213">
        <v>24.2424242424242</v>
      </c>
      <c r="E123" s="213">
        <v>46</v>
      </c>
      <c r="F123" s="215">
        <v>1.1920186576833377E-2</v>
      </c>
      <c r="G123" s="213">
        <v>40.606060606060602</v>
      </c>
      <c r="H123" s="213">
        <v>18</v>
      </c>
      <c r="I123" s="215">
        <v>4.22237860661506E-3</v>
      </c>
      <c r="J123" s="213">
        <v>17.575758</v>
      </c>
      <c r="K123" s="215">
        <v>-0.30769230769230771</v>
      </c>
      <c r="L123" s="218">
        <v>2235</v>
      </c>
      <c r="M123" s="215">
        <v>6.0000000000000001E-3</v>
      </c>
      <c r="N123" s="213">
        <v>226.06</v>
      </c>
      <c r="O123" s="218">
        <v>1563</v>
      </c>
      <c r="P123" s="215">
        <v>4.0000000000000001E-3</v>
      </c>
      <c r="Q123" s="213">
        <v>170.91</v>
      </c>
      <c r="R123" s="218">
        <v>1568</v>
      </c>
      <c r="S123" s="215">
        <v>4.0000000000000001E-3</v>
      </c>
      <c r="T123" s="213">
        <v>223.64</v>
      </c>
      <c r="U123" s="215">
        <v>-0.29799999999999999</v>
      </c>
      <c r="V123" s="218">
        <v>74603</v>
      </c>
      <c r="W123" s="215">
        <v>4.0000000000000001E-3</v>
      </c>
      <c r="X123" s="219">
        <v>1427.27</v>
      </c>
      <c r="Y123" s="218">
        <v>65855</v>
      </c>
      <c r="Z123" s="215">
        <v>4.0000000000000001E-3</v>
      </c>
      <c r="AA123" s="219">
        <v>1171.52</v>
      </c>
      <c r="AB123" s="218">
        <v>67425</v>
      </c>
      <c r="AC123" s="215">
        <v>4.0000000000000001E-3</v>
      </c>
      <c r="AD123" s="219">
        <v>1469.09</v>
      </c>
      <c r="AE123" s="215">
        <v>-9.6000000000000002E-2</v>
      </c>
    </row>
    <row r="124" spans="1:31" x14ac:dyDescent="0.3">
      <c r="A124" s="213" t="s">
        <v>2115</v>
      </c>
      <c r="B124" s="213">
        <v>52</v>
      </c>
      <c r="C124" s="215">
        <v>1.609907120743034E-2</v>
      </c>
      <c r="D124" s="213">
        <v>29.696969696969699</v>
      </c>
      <c r="E124" s="213">
        <v>13</v>
      </c>
      <c r="F124" s="215">
        <v>3.3687483804094327E-3</v>
      </c>
      <c r="G124" s="213">
        <v>13.9393939393939</v>
      </c>
      <c r="H124" s="213">
        <v>0</v>
      </c>
      <c r="I124" s="215">
        <v>0</v>
      </c>
      <c r="J124" s="213">
        <v>12.727273</v>
      </c>
      <c r="K124" s="215">
        <v>-1</v>
      </c>
      <c r="L124" s="218">
        <v>1522</v>
      </c>
      <c r="M124" s="215">
        <v>4.0000000000000001E-3</v>
      </c>
      <c r="N124" s="213">
        <v>143.03</v>
      </c>
      <c r="O124" s="218">
        <v>1289</v>
      </c>
      <c r="P124" s="215">
        <v>3.0000000000000001E-3</v>
      </c>
      <c r="Q124" s="213">
        <v>161.21</v>
      </c>
      <c r="R124" s="218">
        <v>1197</v>
      </c>
      <c r="S124" s="215">
        <v>3.0000000000000001E-3</v>
      </c>
      <c r="T124" s="213">
        <v>138.18</v>
      </c>
      <c r="U124" s="215">
        <v>-0.214</v>
      </c>
      <c r="V124" s="218">
        <v>60444</v>
      </c>
      <c r="W124" s="215">
        <v>4.0000000000000001E-3</v>
      </c>
      <c r="X124" s="219">
        <v>1027.27</v>
      </c>
      <c r="Y124" s="218">
        <v>59722</v>
      </c>
      <c r="Z124" s="215">
        <v>3.0000000000000001E-3</v>
      </c>
      <c r="AA124" s="219">
        <v>1058.79</v>
      </c>
      <c r="AB124" s="218">
        <v>62110</v>
      </c>
      <c r="AC124" s="215">
        <v>3.0000000000000001E-3</v>
      </c>
      <c r="AD124" s="219">
        <v>1153.94</v>
      </c>
      <c r="AE124" s="215">
        <v>2.8000000000000001E-2</v>
      </c>
    </row>
    <row r="125" spans="1:31" x14ac:dyDescent="0.3">
      <c r="A125" s="213" t="s">
        <v>2116</v>
      </c>
      <c r="B125" s="213">
        <v>0</v>
      </c>
      <c r="C125" s="215">
        <v>0</v>
      </c>
      <c r="D125" s="213">
        <v>80</v>
      </c>
      <c r="E125" s="213">
        <v>0</v>
      </c>
      <c r="F125" s="215">
        <v>0</v>
      </c>
      <c r="G125" s="213">
        <v>11.5151515151515</v>
      </c>
      <c r="H125" s="213">
        <v>0</v>
      </c>
      <c r="I125" s="215">
        <v>0</v>
      </c>
      <c r="J125" s="213">
        <v>12.727273</v>
      </c>
      <c r="K125" s="215"/>
      <c r="L125" s="213">
        <v>928</v>
      </c>
      <c r="M125" s="215">
        <v>3.0000000000000001E-3</v>
      </c>
      <c r="N125" s="213">
        <v>155.76</v>
      </c>
      <c r="O125" s="213">
        <v>502</v>
      </c>
      <c r="P125" s="215">
        <v>1E-3</v>
      </c>
      <c r="Q125" s="213">
        <v>93.33</v>
      </c>
      <c r="R125" s="213">
        <v>657</v>
      </c>
      <c r="S125" s="215">
        <v>2E-3</v>
      </c>
      <c r="T125" s="213">
        <v>135.76</v>
      </c>
      <c r="U125" s="215">
        <v>-0.29199999999999998</v>
      </c>
      <c r="V125" s="218">
        <v>42500</v>
      </c>
      <c r="W125" s="215">
        <v>3.0000000000000001E-3</v>
      </c>
      <c r="X125" s="213">
        <v>889.7</v>
      </c>
      <c r="Y125" s="218">
        <v>37529</v>
      </c>
      <c r="Z125" s="215">
        <v>2E-3</v>
      </c>
      <c r="AA125" s="213">
        <v>844.24</v>
      </c>
      <c r="AB125" s="218">
        <v>31446</v>
      </c>
      <c r="AC125" s="215">
        <v>2E-3</v>
      </c>
      <c r="AD125" s="213">
        <v>792.73</v>
      </c>
      <c r="AE125" s="215">
        <v>-0.26</v>
      </c>
    </row>
    <row r="126" spans="1:31" x14ac:dyDescent="0.3">
      <c r="A126" s="213" t="s">
        <v>2117</v>
      </c>
      <c r="B126" s="213">
        <v>10</v>
      </c>
      <c r="C126" s="215">
        <v>3.0959752321981426E-3</v>
      </c>
      <c r="D126" s="213">
        <v>10.303030303030299</v>
      </c>
      <c r="E126" s="213">
        <v>0</v>
      </c>
      <c r="F126" s="215">
        <v>0</v>
      </c>
      <c r="G126" s="213">
        <v>11.5151515151515</v>
      </c>
      <c r="H126" s="213">
        <v>0</v>
      </c>
      <c r="I126" s="215">
        <v>0</v>
      </c>
      <c r="J126" s="213">
        <v>12.727273</v>
      </c>
      <c r="K126" s="215">
        <v>-1</v>
      </c>
      <c r="L126" s="213">
        <v>354</v>
      </c>
      <c r="M126" s="215">
        <v>1E-3</v>
      </c>
      <c r="N126" s="213">
        <v>72.73</v>
      </c>
      <c r="O126" s="213">
        <v>656</v>
      </c>
      <c r="P126" s="215">
        <v>2E-3</v>
      </c>
      <c r="Q126" s="213">
        <v>115.15</v>
      </c>
      <c r="R126" s="213">
        <v>802</v>
      </c>
      <c r="S126" s="215">
        <v>2E-3</v>
      </c>
      <c r="T126" s="213">
        <v>153.94</v>
      </c>
      <c r="U126" s="215">
        <v>1.266</v>
      </c>
      <c r="V126" s="218">
        <v>22107</v>
      </c>
      <c r="W126" s="215">
        <v>1E-3</v>
      </c>
      <c r="X126" s="213">
        <v>696.36</v>
      </c>
      <c r="Y126" s="218">
        <v>21671</v>
      </c>
      <c r="Z126" s="215">
        <v>1E-3</v>
      </c>
      <c r="AA126" s="213">
        <v>778.79</v>
      </c>
      <c r="AB126" s="218">
        <v>22297</v>
      </c>
      <c r="AC126" s="215">
        <v>1E-3</v>
      </c>
      <c r="AD126" s="213">
        <v>876.97</v>
      </c>
      <c r="AE126" s="215">
        <v>8.9999999999999993E-3</v>
      </c>
    </row>
    <row r="127" spans="1:31" x14ac:dyDescent="0.3">
      <c r="A127" s="213" t="s">
        <v>2118</v>
      </c>
      <c r="B127" s="213">
        <v>0</v>
      </c>
      <c r="C127" s="215">
        <v>0</v>
      </c>
      <c r="D127" s="213">
        <v>80</v>
      </c>
      <c r="E127" s="213">
        <v>0</v>
      </c>
      <c r="F127" s="215">
        <v>0</v>
      </c>
      <c r="G127" s="213">
        <v>11.5151515151515</v>
      </c>
      <c r="H127" s="213">
        <v>10</v>
      </c>
      <c r="I127" s="215">
        <v>2.3457658925639222E-3</v>
      </c>
      <c r="J127" s="213">
        <v>9.6969700000000003</v>
      </c>
      <c r="K127" s="215"/>
      <c r="L127" s="213">
        <v>750</v>
      </c>
      <c r="M127" s="215">
        <v>2E-3</v>
      </c>
      <c r="N127" s="213">
        <v>113.33</v>
      </c>
      <c r="O127" s="218">
        <v>1319</v>
      </c>
      <c r="P127" s="215">
        <v>4.0000000000000001E-3</v>
      </c>
      <c r="Q127" s="213">
        <v>155</v>
      </c>
      <c r="R127" s="218">
        <v>1446</v>
      </c>
      <c r="S127" s="215">
        <v>4.0000000000000001E-3</v>
      </c>
      <c r="T127" s="213">
        <v>218.79</v>
      </c>
      <c r="U127" s="215">
        <v>0.92800000000000005</v>
      </c>
      <c r="V127" s="218">
        <v>56377</v>
      </c>
      <c r="W127" s="215">
        <v>3.0000000000000001E-3</v>
      </c>
      <c r="X127" s="219">
        <v>1084.8499999999999</v>
      </c>
      <c r="Y127" s="218">
        <v>55549</v>
      </c>
      <c r="Z127" s="215">
        <v>3.0000000000000001E-3</v>
      </c>
      <c r="AA127" s="213">
        <v>988</v>
      </c>
      <c r="AB127" s="218">
        <v>55163</v>
      </c>
      <c r="AC127" s="215">
        <v>3.0000000000000001E-3</v>
      </c>
      <c r="AD127" s="219">
        <v>1267.8800000000001</v>
      </c>
      <c r="AE127" s="215">
        <v>-2.1999999999999999E-2</v>
      </c>
    </row>
    <row r="128" spans="1:31" x14ac:dyDescent="0.3">
      <c r="A128" s="213" t="s">
        <v>2119</v>
      </c>
      <c r="B128" s="213">
        <v>0</v>
      </c>
      <c r="C128" s="215">
        <v>0</v>
      </c>
      <c r="D128" s="213">
        <v>80</v>
      </c>
      <c r="E128" s="213">
        <v>0</v>
      </c>
      <c r="F128" s="215">
        <v>0</v>
      </c>
      <c r="G128" s="213">
        <v>11.5151515151515</v>
      </c>
      <c r="H128" s="213">
        <v>0</v>
      </c>
      <c r="I128" s="215">
        <v>0</v>
      </c>
      <c r="J128" s="213">
        <v>12.727273</v>
      </c>
      <c r="K128" s="215"/>
      <c r="L128" s="213">
        <v>579</v>
      </c>
      <c r="M128" s="215">
        <v>2E-3</v>
      </c>
      <c r="N128" s="213">
        <v>89.7</v>
      </c>
      <c r="O128" s="213">
        <v>703</v>
      </c>
      <c r="P128" s="215">
        <v>2E-3</v>
      </c>
      <c r="Q128" s="213">
        <v>115.15</v>
      </c>
      <c r="R128" s="213">
        <v>978</v>
      </c>
      <c r="S128" s="215">
        <v>2E-3</v>
      </c>
      <c r="T128" s="213">
        <v>146.66999999999999</v>
      </c>
      <c r="U128" s="215">
        <v>0.68899999999999995</v>
      </c>
      <c r="V128" s="218">
        <v>27552</v>
      </c>
      <c r="W128" s="215">
        <v>2E-3</v>
      </c>
      <c r="X128" s="213">
        <v>729.09</v>
      </c>
      <c r="Y128" s="218">
        <v>26751</v>
      </c>
      <c r="Z128" s="215">
        <v>2E-3</v>
      </c>
      <c r="AA128" s="213">
        <v>681.21</v>
      </c>
      <c r="AB128" s="218">
        <v>27384</v>
      </c>
      <c r="AC128" s="215">
        <v>1E-3</v>
      </c>
      <c r="AD128" s="213">
        <v>712.12</v>
      </c>
      <c r="AE128" s="215">
        <v>-6.0000000000000001E-3</v>
      </c>
    </row>
    <row r="129" spans="1:31" x14ac:dyDescent="0.3">
      <c r="A129" s="213" t="s">
        <v>2120</v>
      </c>
      <c r="B129" s="213">
        <v>0</v>
      </c>
      <c r="C129" s="215">
        <v>0</v>
      </c>
      <c r="D129" s="213">
        <v>80</v>
      </c>
      <c r="E129" s="213">
        <v>0</v>
      </c>
      <c r="F129" s="215">
        <v>0</v>
      </c>
      <c r="G129" s="213">
        <v>11.5151515151515</v>
      </c>
      <c r="H129" s="213">
        <v>0</v>
      </c>
      <c r="I129" s="215">
        <v>0</v>
      </c>
      <c r="J129" s="213">
        <v>12.727273</v>
      </c>
      <c r="K129" s="215"/>
      <c r="L129" s="213">
        <v>187</v>
      </c>
      <c r="M129" s="215">
        <v>1E-3</v>
      </c>
      <c r="N129" s="213">
        <v>56.36</v>
      </c>
      <c r="O129" s="213">
        <v>280</v>
      </c>
      <c r="P129" s="215">
        <v>1E-3</v>
      </c>
      <c r="Q129" s="213">
        <v>60</v>
      </c>
      <c r="R129" s="213">
        <v>352</v>
      </c>
      <c r="S129" s="215">
        <v>1E-3</v>
      </c>
      <c r="T129" s="213">
        <v>86.67</v>
      </c>
      <c r="U129" s="215">
        <v>0.88200000000000001</v>
      </c>
      <c r="V129" s="218">
        <v>16998</v>
      </c>
      <c r="W129" s="215">
        <v>1E-3</v>
      </c>
      <c r="X129" s="213">
        <v>618.17999999999995</v>
      </c>
      <c r="Y129" s="218">
        <v>17594</v>
      </c>
      <c r="Z129" s="215">
        <v>1E-3</v>
      </c>
      <c r="AA129" s="213">
        <v>607</v>
      </c>
      <c r="AB129" s="218">
        <v>19005</v>
      </c>
      <c r="AC129" s="215">
        <v>1E-3</v>
      </c>
      <c r="AD129" s="213">
        <v>588.48</v>
      </c>
      <c r="AE129" s="215">
        <v>0.11799999999999999</v>
      </c>
    </row>
    <row r="130" spans="1:31" x14ac:dyDescent="0.3">
      <c r="A130" s="213" t="s">
        <v>2121</v>
      </c>
      <c r="B130" s="218">
        <v>11</v>
      </c>
      <c r="C130" s="215">
        <v>3.4055727554179569E-3</v>
      </c>
      <c r="D130" s="213">
        <v>12.7272727272727</v>
      </c>
      <c r="E130" s="218">
        <v>35</v>
      </c>
      <c r="F130" s="215">
        <v>9.0697071780253945E-3</v>
      </c>
      <c r="G130" s="213">
        <v>30.303030303030301</v>
      </c>
      <c r="H130" s="218">
        <v>0</v>
      </c>
      <c r="I130" s="215">
        <v>0</v>
      </c>
      <c r="J130" s="213">
        <v>12.727273</v>
      </c>
      <c r="K130" s="215">
        <v>-1</v>
      </c>
      <c r="L130" s="218">
        <v>2777</v>
      </c>
      <c r="M130" s="215">
        <v>8.0000000000000002E-3</v>
      </c>
      <c r="N130" s="213">
        <v>256.36</v>
      </c>
      <c r="O130" s="218">
        <v>3114</v>
      </c>
      <c r="P130" s="215">
        <v>8.0000000000000002E-3</v>
      </c>
      <c r="Q130" s="213">
        <v>218.79</v>
      </c>
      <c r="R130" s="218">
        <v>3032</v>
      </c>
      <c r="S130" s="215">
        <v>7.0000000000000001E-3</v>
      </c>
      <c r="T130" s="213">
        <v>283.64</v>
      </c>
      <c r="U130" s="215">
        <v>9.1999999999999998E-2</v>
      </c>
      <c r="V130" s="218">
        <v>133291</v>
      </c>
      <c r="W130" s="215">
        <v>8.0000000000000002E-3</v>
      </c>
      <c r="X130" s="219">
        <v>1905.45</v>
      </c>
      <c r="Y130" s="218">
        <v>138550</v>
      </c>
      <c r="Z130" s="215">
        <v>8.0000000000000002E-3</v>
      </c>
      <c r="AA130" s="219">
        <v>1581.21</v>
      </c>
      <c r="AB130" s="218">
        <v>131139</v>
      </c>
      <c r="AC130" s="215">
        <v>7.0000000000000001E-3</v>
      </c>
      <c r="AD130" s="219">
        <v>1985.45</v>
      </c>
      <c r="AE130" s="215">
        <v>-1.6E-2</v>
      </c>
    </row>
    <row r="131" spans="1:31" x14ac:dyDescent="0.3">
      <c r="A131" s="213" t="s">
        <v>2122</v>
      </c>
      <c r="B131" s="213">
        <v>15</v>
      </c>
      <c r="C131" s="215">
        <v>4.6439628482972135E-3</v>
      </c>
      <c r="D131" s="213">
        <v>14.545454545454501</v>
      </c>
      <c r="E131" s="213">
        <v>62</v>
      </c>
      <c r="F131" s="215">
        <v>1.6066338429644986E-2</v>
      </c>
      <c r="G131" s="213">
        <v>37.5757575757575</v>
      </c>
      <c r="H131" s="213">
        <v>0</v>
      </c>
      <c r="I131" s="215">
        <v>0</v>
      </c>
      <c r="J131" s="213">
        <v>12.727273</v>
      </c>
      <c r="K131" s="215">
        <v>-1</v>
      </c>
      <c r="L131" s="213">
        <v>709</v>
      </c>
      <c r="M131" s="215">
        <v>2E-3</v>
      </c>
      <c r="N131" s="213">
        <v>130.91</v>
      </c>
      <c r="O131" s="213">
        <v>831</v>
      </c>
      <c r="P131" s="215">
        <v>2E-3</v>
      </c>
      <c r="Q131" s="213">
        <v>110.91</v>
      </c>
      <c r="R131" s="213">
        <v>803</v>
      </c>
      <c r="S131" s="215">
        <v>2E-3</v>
      </c>
      <c r="T131" s="213">
        <v>133.33000000000001</v>
      </c>
      <c r="U131" s="215">
        <v>0.13300000000000001</v>
      </c>
      <c r="V131" s="218">
        <v>31580</v>
      </c>
      <c r="W131" s="215">
        <v>2E-3</v>
      </c>
      <c r="X131" s="213">
        <v>786.06</v>
      </c>
      <c r="Y131" s="218">
        <v>28055</v>
      </c>
      <c r="Z131" s="215">
        <v>2E-3</v>
      </c>
      <c r="AA131" s="213">
        <v>766.67</v>
      </c>
      <c r="AB131" s="218">
        <v>27226</v>
      </c>
      <c r="AC131" s="215">
        <v>1E-3</v>
      </c>
      <c r="AD131" s="213">
        <v>833.94</v>
      </c>
      <c r="AE131" s="215">
        <v>-0.13800000000000001</v>
      </c>
    </row>
    <row r="132" spans="1:31" x14ac:dyDescent="0.3">
      <c r="A132" s="213" t="s">
        <v>2127</v>
      </c>
      <c r="B132" s="218">
        <v>406</v>
      </c>
      <c r="C132" s="215">
        <v>0.1256965944272446</v>
      </c>
      <c r="D132" s="213">
        <v>90.303030303030297</v>
      </c>
      <c r="E132" s="218">
        <v>769</v>
      </c>
      <c r="F132" s="215">
        <v>0.19927442342575796</v>
      </c>
      <c r="G132" s="213">
        <v>120</v>
      </c>
      <c r="H132" s="218">
        <v>471</v>
      </c>
      <c r="I132" s="215">
        <v>0.11048557353976073</v>
      </c>
      <c r="J132" s="213">
        <v>99.393936199999999</v>
      </c>
      <c r="K132" s="215">
        <v>0.16009852216748768</v>
      </c>
      <c r="L132" s="218">
        <v>45335</v>
      </c>
      <c r="M132" s="215">
        <v>0.123</v>
      </c>
      <c r="N132" s="219">
        <v>1032.1199999999999</v>
      </c>
      <c r="O132" s="218">
        <v>51225</v>
      </c>
      <c r="P132" s="215">
        <v>0.13700000000000001</v>
      </c>
      <c r="Q132" s="219">
        <v>1094.55</v>
      </c>
      <c r="R132" s="218">
        <v>56712</v>
      </c>
      <c r="S132" s="215">
        <v>0.13900000000000001</v>
      </c>
      <c r="T132" s="219">
        <v>1227.8800000000001</v>
      </c>
      <c r="U132" s="215">
        <v>0.251</v>
      </c>
      <c r="V132" s="218">
        <v>1839938</v>
      </c>
      <c r="W132" s="215">
        <v>0.111</v>
      </c>
      <c r="X132" s="219">
        <v>6555.76</v>
      </c>
      <c r="Y132" s="218">
        <v>1904287</v>
      </c>
      <c r="Z132" s="215">
        <v>0.11</v>
      </c>
      <c r="AA132" s="219">
        <v>6309.7</v>
      </c>
      <c r="AB132" s="218">
        <v>2210180</v>
      </c>
      <c r="AC132" s="215">
        <v>0.11899999999999999</v>
      </c>
      <c r="AD132" s="219">
        <v>7680</v>
      </c>
      <c r="AE132" s="215">
        <v>0.20100000000000001</v>
      </c>
    </row>
    <row r="133" spans="1:31" x14ac:dyDescent="0.3">
      <c r="A133" s="213" t="s">
        <v>2110</v>
      </c>
      <c r="B133" s="213">
        <v>75</v>
      </c>
      <c r="C133" s="215">
        <v>2.3219814241486069E-2</v>
      </c>
      <c r="D133" s="213">
        <v>39.393939393939398</v>
      </c>
      <c r="E133" s="213">
        <v>222</v>
      </c>
      <c r="F133" s="215">
        <v>5.7527856957761081E-2</v>
      </c>
      <c r="G133" s="213">
        <v>67.878787878787804</v>
      </c>
      <c r="H133" s="213">
        <v>58</v>
      </c>
      <c r="I133" s="215">
        <v>1.3605442176870748E-2</v>
      </c>
      <c r="J133" s="213">
        <v>32.727271999999999</v>
      </c>
      <c r="K133" s="215">
        <v>-0.22666666666666666</v>
      </c>
      <c r="L133" s="218">
        <v>2529</v>
      </c>
      <c r="M133" s="215">
        <v>7.0000000000000001E-3</v>
      </c>
      <c r="N133" s="213">
        <v>247.88</v>
      </c>
      <c r="O133" s="218">
        <v>3238</v>
      </c>
      <c r="P133" s="215">
        <v>8.9999999999999993E-3</v>
      </c>
      <c r="Q133" s="213">
        <v>276.97000000000003</v>
      </c>
      <c r="R133" s="218">
        <v>3523</v>
      </c>
      <c r="S133" s="215">
        <v>8.9999999999999993E-3</v>
      </c>
      <c r="T133" s="213">
        <v>245.45</v>
      </c>
      <c r="U133" s="215">
        <v>0.39300000000000002</v>
      </c>
      <c r="V133" s="218">
        <v>29011</v>
      </c>
      <c r="W133" s="215">
        <v>2E-3</v>
      </c>
      <c r="X133" s="213">
        <v>936.36</v>
      </c>
      <c r="Y133" s="218">
        <v>33644</v>
      </c>
      <c r="Z133" s="215">
        <v>2E-3</v>
      </c>
      <c r="AA133" s="213">
        <v>985.45</v>
      </c>
      <c r="AB133" s="218">
        <v>33410</v>
      </c>
      <c r="AC133" s="215">
        <v>2E-3</v>
      </c>
      <c r="AD133" s="213">
        <v>957.58</v>
      </c>
      <c r="AE133" s="215">
        <v>0.152</v>
      </c>
    </row>
    <row r="134" spans="1:31" x14ac:dyDescent="0.3">
      <c r="A134" s="213" t="s">
        <v>2111</v>
      </c>
      <c r="B134" s="213">
        <v>28</v>
      </c>
      <c r="C134" s="215">
        <v>8.6687306501547993E-3</v>
      </c>
      <c r="D134" s="213">
        <v>22.424242424242401</v>
      </c>
      <c r="E134" s="213">
        <v>25</v>
      </c>
      <c r="F134" s="215">
        <v>6.4783622700181395E-3</v>
      </c>
      <c r="G134" s="213">
        <v>24.2424242424242</v>
      </c>
      <c r="H134" s="213">
        <v>9</v>
      </c>
      <c r="I134" s="215">
        <v>2.11118930330753E-3</v>
      </c>
      <c r="J134" s="213">
        <v>8.4848479999999995</v>
      </c>
      <c r="K134" s="215">
        <v>-0.6785714285714286</v>
      </c>
      <c r="L134" s="213">
        <v>893</v>
      </c>
      <c r="M134" s="215">
        <v>2E-3</v>
      </c>
      <c r="N134" s="213">
        <v>149.69999999999999</v>
      </c>
      <c r="O134" s="218">
        <v>1109</v>
      </c>
      <c r="P134" s="215">
        <v>3.0000000000000001E-3</v>
      </c>
      <c r="Q134" s="213">
        <v>174.55</v>
      </c>
      <c r="R134" s="218">
        <v>1033</v>
      </c>
      <c r="S134" s="215">
        <v>3.0000000000000001E-3</v>
      </c>
      <c r="T134" s="213">
        <v>176.97</v>
      </c>
      <c r="U134" s="215">
        <v>0.157</v>
      </c>
      <c r="V134" s="218">
        <v>41563</v>
      </c>
      <c r="W134" s="215">
        <v>2E-3</v>
      </c>
      <c r="X134" s="219">
        <v>1013.94</v>
      </c>
      <c r="Y134" s="218">
        <v>37100</v>
      </c>
      <c r="Z134" s="215">
        <v>2E-3</v>
      </c>
      <c r="AA134" s="219">
        <v>1132.73</v>
      </c>
      <c r="AB134" s="218">
        <v>41545</v>
      </c>
      <c r="AC134" s="215">
        <v>2E-3</v>
      </c>
      <c r="AD134" s="219">
        <v>1079.3900000000001</v>
      </c>
      <c r="AE134" s="215">
        <v>0</v>
      </c>
    </row>
    <row r="135" spans="1:31" x14ac:dyDescent="0.3">
      <c r="A135" s="213" t="s">
        <v>2112</v>
      </c>
      <c r="B135" s="218">
        <v>97</v>
      </c>
      <c r="C135" s="215">
        <v>3.0030959752321982E-2</v>
      </c>
      <c r="D135" s="213">
        <v>40.606060606060602</v>
      </c>
      <c r="E135" s="218">
        <v>188</v>
      </c>
      <c r="F135" s="215">
        <v>4.8717284270536405E-2</v>
      </c>
      <c r="G135" s="213">
        <v>56.969696969696898</v>
      </c>
      <c r="H135" s="218">
        <v>139</v>
      </c>
      <c r="I135" s="215">
        <v>3.2606145906638517E-2</v>
      </c>
      <c r="J135" s="213">
        <v>53.3333321</v>
      </c>
      <c r="K135" s="215">
        <v>0.4329896907216495</v>
      </c>
      <c r="L135" s="218">
        <v>15027</v>
      </c>
      <c r="M135" s="215">
        <v>4.1000000000000002E-2</v>
      </c>
      <c r="N135" s="213">
        <v>651.52</v>
      </c>
      <c r="O135" s="218">
        <v>16889</v>
      </c>
      <c r="P135" s="215">
        <v>4.4999999999999998E-2</v>
      </c>
      <c r="Q135" s="213">
        <v>687.88</v>
      </c>
      <c r="R135" s="218">
        <v>15302</v>
      </c>
      <c r="S135" s="215">
        <v>3.6999999999999998E-2</v>
      </c>
      <c r="T135" s="213">
        <v>599.39</v>
      </c>
      <c r="U135" s="215">
        <v>1.7999999999999999E-2</v>
      </c>
      <c r="V135" s="218">
        <v>739302</v>
      </c>
      <c r="W135" s="215">
        <v>4.3999999999999997E-2</v>
      </c>
      <c r="X135" s="219">
        <v>3804.24</v>
      </c>
      <c r="Y135" s="218">
        <v>704224</v>
      </c>
      <c r="Z135" s="215">
        <v>4.1000000000000002E-2</v>
      </c>
      <c r="AA135" s="219">
        <v>3746.06</v>
      </c>
      <c r="AB135" s="218">
        <v>683439</v>
      </c>
      <c r="AC135" s="215">
        <v>3.6999999999999998E-2</v>
      </c>
      <c r="AD135" s="219">
        <v>4205.45</v>
      </c>
      <c r="AE135" s="215">
        <v>-7.5999999999999998E-2</v>
      </c>
    </row>
    <row r="136" spans="1:31" x14ac:dyDescent="0.3">
      <c r="A136" s="213" t="s">
        <v>2113</v>
      </c>
      <c r="B136" s="218">
        <v>40</v>
      </c>
      <c r="C136" s="215">
        <v>1.238390092879257E-2</v>
      </c>
      <c r="D136" s="213">
        <v>21.818181818181799</v>
      </c>
      <c r="E136" s="218">
        <v>130</v>
      </c>
      <c r="F136" s="215">
        <v>3.3687483804094323E-2</v>
      </c>
      <c r="G136" s="213">
        <v>56.363636363636303</v>
      </c>
      <c r="H136" s="218">
        <v>86</v>
      </c>
      <c r="I136" s="215">
        <v>2.017358667604973E-2</v>
      </c>
      <c r="J136" s="213">
        <v>47.878788</v>
      </c>
      <c r="K136" s="215">
        <v>1.1499999999999999</v>
      </c>
      <c r="L136" s="218">
        <v>4937</v>
      </c>
      <c r="M136" s="215">
        <v>1.2999999999999999E-2</v>
      </c>
      <c r="N136" s="213">
        <v>350.91</v>
      </c>
      <c r="O136" s="218">
        <v>5366</v>
      </c>
      <c r="P136" s="215">
        <v>1.4E-2</v>
      </c>
      <c r="Q136" s="213">
        <v>355.15</v>
      </c>
      <c r="R136" s="218">
        <v>4705</v>
      </c>
      <c r="S136" s="215">
        <v>1.2E-2</v>
      </c>
      <c r="T136" s="213">
        <v>366.67</v>
      </c>
      <c r="U136" s="215">
        <v>-4.7E-2</v>
      </c>
      <c r="V136" s="218">
        <v>120891</v>
      </c>
      <c r="W136" s="215">
        <v>7.0000000000000001E-3</v>
      </c>
      <c r="X136" s="219">
        <v>1752.12</v>
      </c>
      <c r="Y136" s="218">
        <v>124636</v>
      </c>
      <c r="Z136" s="215">
        <v>7.0000000000000001E-3</v>
      </c>
      <c r="AA136" s="219">
        <v>1633.94</v>
      </c>
      <c r="AB136" s="218">
        <v>130826</v>
      </c>
      <c r="AC136" s="215">
        <v>7.0000000000000001E-3</v>
      </c>
      <c r="AD136" s="219">
        <v>1727.27</v>
      </c>
      <c r="AE136" s="215">
        <v>8.2000000000000003E-2</v>
      </c>
    </row>
    <row r="137" spans="1:31" x14ac:dyDescent="0.3">
      <c r="A137" s="213" t="s">
        <v>2114</v>
      </c>
      <c r="B137" s="218">
        <v>0</v>
      </c>
      <c r="C137" s="215">
        <v>0</v>
      </c>
      <c r="D137" s="213">
        <v>80</v>
      </c>
      <c r="E137" s="218">
        <v>30</v>
      </c>
      <c r="F137" s="215">
        <v>7.774034724021767E-3</v>
      </c>
      <c r="G137" s="213">
        <v>18.181818181818102</v>
      </c>
      <c r="H137" s="218">
        <v>29</v>
      </c>
      <c r="I137" s="215">
        <v>6.8027210884353739E-3</v>
      </c>
      <c r="J137" s="213">
        <v>20</v>
      </c>
      <c r="K137" s="215"/>
      <c r="L137" s="218">
        <v>4409</v>
      </c>
      <c r="M137" s="215">
        <v>1.2E-2</v>
      </c>
      <c r="N137" s="213">
        <v>336.36</v>
      </c>
      <c r="O137" s="218">
        <v>4666</v>
      </c>
      <c r="P137" s="215">
        <v>1.2E-2</v>
      </c>
      <c r="Q137" s="213">
        <v>301.82</v>
      </c>
      <c r="R137" s="218">
        <v>7677</v>
      </c>
      <c r="S137" s="215">
        <v>1.9E-2</v>
      </c>
      <c r="T137" s="213">
        <v>458.79</v>
      </c>
      <c r="U137" s="215">
        <v>0.74099999999999999</v>
      </c>
      <c r="V137" s="218">
        <v>189635</v>
      </c>
      <c r="W137" s="215">
        <v>1.0999999999999999E-2</v>
      </c>
      <c r="X137" s="219">
        <v>1948.48</v>
      </c>
      <c r="Y137" s="218">
        <v>207416</v>
      </c>
      <c r="Z137" s="215">
        <v>1.2E-2</v>
      </c>
      <c r="AA137" s="219">
        <v>2350.91</v>
      </c>
      <c r="AB137" s="218">
        <v>347166</v>
      </c>
      <c r="AC137" s="215">
        <v>1.9E-2</v>
      </c>
      <c r="AD137" s="219">
        <v>3027.88</v>
      </c>
      <c r="AE137" s="215">
        <v>0.83099999999999996</v>
      </c>
    </row>
    <row r="138" spans="1:31" x14ac:dyDescent="0.3">
      <c r="A138" s="213" t="s">
        <v>2115</v>
      </c>
      <c r="B138" s="218">
        <v>86</v>
      </c>
      <c r="C138" s="215">
        <v>2.6625386996904025E-2</v>
      </c>
      <c r="D138" s="213">
        <v>56.363636363636303</v>
      </c>
      <c r="E138" s="218">
        <v>100</v>
      </c>
      <c r="F138" s="215">
        <v>2.5913449080072558E-2</v>
      </c>
      <c r="G138" s="213">
        <v>30.909090909090899</v>
      </c>
      <c r="H138" s="218">
        <v>118</v>
      </c>
      <c r="I138" s="215">
        <v>2.768003753225428E-2</v>
      </c>
      <c r="J138" s="213">
        <v>44.848483999999999</v>
      </c>
      <c r="K138" s="215">
        <v>0.37209302325581395</v>
      </c>
      <c r="L138" s="218">
        <v>9127</v>
      </c>
      <c r="M138" s="215">
        <v>2.5000000000000001E-2</v>
      </c>
      <c r="N138" s="213">
        <v>517.58000000000004</v>
      </c>
      <c r="O138" s="218">
        <v>10387</v>
      </c>
      <c r="P138" s="215">
        <v>2.8000000000000001E-2</v>
      </c>
      <c r="Q138" s="213">
        <v>530.29999999999995</v>
      </c>
      <c r="R138" s="218">
        <v>14176</v>
      </c>
      <c r="S138" s="215">
        <v>3.5000000000000003E-2</v>
      </c>
      <c r="T138" s="213">
        <v>609.70000000000005</v>
      </c>
      <c r="U138" s="215">
        <v>0.55300000000000005</v>
      </c>
      <c r="V138" s="218">
        <v>364932</v>
      </c>
      <c r="W138" s="215">
        <v>2.1999999999999999E-2</v>
      </c>
      <c r="X138" s="219">
        <v>2846.06</v>
      </c>
      <c r="Y138" s="218">
        <v>410393</v>
      </c>
      <c r="Z138" s="215">
        <v>2.4E-2</v>
      </c>
      <c r="AA138" s="219">
        <v>3055.76</v>
      </c>
      <c r="AB138" s="218">
        <v>567184</v>
      </c>
      <c r="AC138" s="215">
        <v>0.03</v>
      </c>
      <c r="AD138" s="219">
        <v>3953.33</v>
      </c>
      <c r="AE138" s="215">
        <v>0.55400000000000005</v>
      </c>
    </row>
    <row r="139" spans="1:31" x14ac:dyDescent="0.3">
      <c r="A139" s="213" t="s">
        <v>2116</v>
      </c>
      <c r="B139" s="213">
        <v>0</v>
      </c>
      <c r="C139" s="215">
        <v>0</v>
      </c>
      <c r="D139" s="213">
        <v>80</v>
      </c>
      <c r="E139" s="213">
        <v>0</v>
      </c>
      <c r="F139" s="215">
        <v>0</v>
      </c>
      <c r="G139" s="213">
        <v>11.5151515151515</v>
      </c>
      <c r="H139" s="213">
        <v>0</v>
      </c>
      <c r="I139" s="215">
        <v>0</v>
      </c>
      <c r="J139" s="213">
        <v>12.727273</v>
      </c>
      <c r="K139" s="215"/>
      <c r="L139" s="213">
        <v>277</v>
      </c>
      <c r="M139" s="215">
        <v>1E-3</v>
      </c>
      <c r="N139" s="213">
        <v>75.760000000000005</v>
      </c>
      <c r="O139" s="213">
        <v>296</v>
      </c>
      <c r="P139" s="215">
        <v>1E-3</v>
      </c>
      <c r="Q139" s="213">
        <v>80</v>
      </c>
      <c r="R139" s="213">
        <v>173</v>
      </c>
      <c r="S139" s="215">
        <v>0</v>
      </c>
      <c r="T139" s="213">
        <v>65.45</v>
      </c>
      <c r="U139" s="215">
        <v>-0.375</v>
      </c>
      <c r="V139" s="218">
        <v>20391</v>
      </c>
      <c r="W139" s="215">
        <v>1E-3</v>
      </c>
      <c r="X139" s="213">
        <v>731.52</v>
      </c>
      <c r="Y139" s="218">
        <v>16112</v>
      </c>
      <c r="Z139" s="215">
        <v>1E-3</v>
      </c>
      <c r="AA139" s="213">
        <v>569.70000000000005</v>
      </c>
      <c r="AB139" s="218">
        <v>14468</v>
      </c>
      <c r="AC139" s="215">
        <v>1E-3</v>
      </c>
      <c r="AD139" s="213">
        <v>601.82000000000005</v>
      </c>
      <c r="AE139" s="215">
        <v>-0.28999999999999998</v>
      </c>
    </row>
    <row r="140" spans="1:31" x14ac:dyDescent="0.3">
      <c r="A140" s="213" t="s">
        <v>2117</v>
      </c>
      <c r="B140" s="213">
        <v>0</v>
      </c>
      <c r="C140" s="215">
        <v>0</v>
      </c>
      <c r="D140" s="213">
        <v>80</v>
      </c>
      <c r="E140" s="213">
        <v>0</v>
      </c>
      <c r="F140" s="215">
        <v>0</v>
      </c>
      <c r="G140" s="213">
        <v>11.5151515151515</v>
      </c>
      <c r="H140" s="213">
        <v>0</v>
      </c>
      <c r="I140" s="215">
        <v>0</v>
      </c>
      <c r="J140" s="213">
        <v>12.727273</v>
      </c>
      <c r="K140" s="215"/>
      <c r="L140" s="213">
        <v>234</v>
      </c>
      <c r="M140" s="215">
        <v>1E-3</v>
      </c>
      <c r="N140" s="213">
        <v>63.64</v>
      </c>
      <c r="O140" s="213">
        <v>349</v>
      </c>
      <c r="P140" s="215">
        <v>1E-3</v>
      </c>
      <c r="Q140" s="213">
        <v>89.09</v>
      </c>
      <c r="R140" s="213">
        <v>410</v>
      </c>
      <c r="S140" s="215">
        <v>1E-3</v>
      </c>
      <c r="T140" s="213">
        <v>99.39</v>
      </c>
      <c r="U140" s="215">
        <v>0.752</v>
      </c>
      <c r="V140" s="218">
        <v>17466</v>
      </c>
      <c r="W140" s="215">
        <v>1E-3</v>
      </c>
      <c r="X140" s="213">
        <v>600</v>
      </c>
      <c r="Y140" s="218">
        <v>19148</v>
      </c>
      <c r="Z140" s="215">
        <v>1E-3</v>
      </c>
      <c r="AA140" s="213">
        <v>563.03</v>
      </c>
      <c r="AB140" s="218">
        <v>20277</v>
      </c>
      <c r="AC140" s="215">
        <v>1E-3</v>
      </c>
      <c r="AD140" s="213">
        <v>723.64</v>
      </c>
      <c r="AE140" s="215">
        <v>0.161</v>
      </c>
    </row>
    <row r="141" spans="1:31" x14ac:dyDescent="0.3">
      <c r="A141" s="213" t="s">
        <v>2118</v>
      </c>
      <c r="B141" s="218">
        <v>49</v>
      </c>
      <c r="C141" s="215">
        <v>1.5170278637770897E-2</v>
      </c>
      <c r="D141" s="213">
        <v>27.272727272727199</v>
      </c>
      <c r="E141" s="218">
        <v>8</v>
      </c>
      <c r="F141" s="215">
        <v>2.0730759264058047E-3</v>
      </c>
      <c r="G141" s="213">
        <v>7.2727272727272698</v>
      </c>
      <c r="H141" s="218">
        <v>0</v>
      </c>
      <c r="I141" s="215">
        <v>0</v>
      </c>
      <c r="J141" s="213">
        <v>12.727273</v>
      </c>
      <c r="K141" s="215">
        <v>-1</v>
      </c>
      <c r="L141" s="218">
        <v>2380</v>
      </c>
      <c r="M141" s="215">
        <v>6.0000000000000001E-3</v>
      </c>
      <c r="N141" s="213">
        <v>250.91</v>
      </c>
      <c r="O141" s="218">
        <v>2918</v>
      </c>
      <c r="P141" s="215">
        <v>8.0000000000000002E-3</v>
      </c>
      <c r="Q141" s="213">
        <v>276.97000000000003</v>
      </c>
      <c r="R141" s="218">
        <v>3167</v>
      </c>
      <c r="S141" s="215">
        <v>8.0000000000000002E-3</v>
      </c>
      <c r="T141" s="213">
        <v>292.12</v>
      </c>
      <c r="U141" s="215">
        <v>0.33100000000000002</v>
      </c>
      <c r="V141" s="218">
        <v>101147</v>
      </c>
      <c r="W141" s="215">
        <v>6.0000000000000001E-3</v>
      </c>
      <c r="X141" s="219">
        <v>1562.42</v>
      </c>
      <c r="Y141" s="218">
        <v>122221</v>
      </c>
      <c r="Z141" s="215">
        <v>7.0000000000000001E-3</v>
      </c>
      <c r="AA141" s="219">
        <v>1795.76</v>
      </c>
      <c r="AB141" s="218">
        <v>127284</v>
      </c>
      <c r="AC141" s="215">
        <v>7.0000000000000001E-3</v>
      </c>
      <c r="AD141" s="219">
        <v>2056.9699999999998</v>
      </c>
      <c r="AE141" s="215">
        <v>0.25800000000000001</v>
      </c>
    </row>
    <row r="142" spans="1:31" x14ac:dyDescent="0.3">
      <c r="A142" s="213" t="s">
        <v>2119</v>
      </c>
      <c r="B142" s="213">
        <v>31</v>
      </c>
      <c r="C142" s="215">
        <v>9.5975232198142416E-3</v>
      </c>
      <c r="D142" s="213">
        <v>18.7878787878787</v>
      </c>
      <c r="E142" s="213">
        <v>66</v>
      </c>
      <c r="F142" s="215">
        <v>1.7102876392847889E-2</v>
      </c>
      <c r="G142" s="213">
        <v>36.363636363636303</v>
      </c>
      <c r="H142" s="213">
        <v>20</v>
      </c>
      <c r="I142" s="215">
        <v>4.6915317851278443E-3</v>
      </c>
      <c r="J142" s="213">
        <v>13.333333</v>
      </c>
      <c r="K142" s="215">
        <v>-0.35483870967741937</v>
      </c>
      <c r="L142" s="218">
        <v>1512</v>
      </c>
      <c r="M142" s="215">
        <v>4.0000000000000001E-3</v>
      </c>
      <c r="N142" s="213">
        <v>155.15</v>
      </c>
      <c r="O142" s="218">
        <v>1649</v>
      </c>
      <c r="P142" s="215">
        <v>4.0000000000000001E-3</v>
      </c>
      <c r="Q142" s="213">
        <v>218.18</v>
      </c>
      <c r="R142" s="218">
        <v>1681</v>
      </c>
      <c r="S142" s="215">
        <v>4.0000000000000001E-3</v>
      </c>
      <c r="T142" s="213">
        <v>212.73</v>
      </c>
      <c r="U142" s="215">
        <v>0.112</v>
      </c>
      <c r="V142" s="218">
        <v>49049</v>
      </c>
      <c r="W142" s="215">
        <v>3.0000000000000001E-3</v>
      </c>
      <c r="X142" s="219">
        <v>1212.73</v>
      </c>
      <c r="Y142" s="218">
        <v>52734</v>
      </c>
      <c r="Z142" s="215">
        <v>3.0000000000000001E-3</v>
      </c>
      <c r="AA142" s="213">
        <v>939.39</v>
      </c>
      <c r="AB142" s="218">
        <v>54939</v>
      </c>
      <c r="AC142" s="215">
        <v>3.0000000000000001E-3</v>
      </c>
      <c r="AD142" s="219">
        <v>1203.6400000000001</v>
      </c>
      <c r="AE142" s="215">
        <v>0.12</v>
      </c>
    </row>
    <row r="143" spans="1:31" x14ac:dyDescent="0.3">
      <c r="A143" s="213" t="s">
        <v>2120</v>
      </c>
      <c r="B143" s="213">
        <v>0</v>
      </c>
      <c r="C143" s="215">
        <v>0</v>
      </c>
      <c r="D143" s="213">
        <v>80</v>
      </c>
      <c r="E143" s="213">
        <v>0</v>
      </c>
      <c r="F143" s="215">
        <v>0</v>
      </c>
      <c r="G143" s="213">
        <v>11.5151515151515</v>
      </c>
      <c r="H143" s="213">
        <v>0</v>
      </c>
      <c r="I143" s="215">
        <v>0</v>
      </c>
      <c r="J143" s="213">
        <v>12.727273</v>
      </c>
      <c r="K143" s="215"/>
      <c r="L143" s="218">
        <v>1141</v>
      </c>
      <c r="M143" s="215">
        <v>3.0000000000000001E-3</v>
      </c>
      <c r="N143" s="213">
        <v>160.61000000000001</v>
      </c>
      <c r="O143" s="218">
        <v>1473</v>
      </c>
      <c r="P143" s="215">
        <v>4.0000000000000001E-3</v>
      </c>
      <c r="Q143" s="213">
        <v>187.88</v>
      </c>
      <c r="R143" s="218">
        <v>1299</v>
      </c>
      <c r="S143" s="215">
        <v>3.0000000000000001E-3</v>
      </c>
      <c r="T143" s="213">
        <v>200.61</v>
      </c>
      <c r="U143" s="215">
        <v>0.13800000000000001</v>
      </c>
      <c r="V143" s="218">
        <v>43508</v>
      </c>
      <c r="W143" s="215">
        <v>3.0000000000000001E-3</v>
      </c>
      <c r="X143" s="213">
        <v>963.03</v>
      </c>
      <c r="Y143" s="218">
        <v>52816</v>
      </c>
      <c r="Z143" s="215">
        <v>3.0000000000000001E-3</v>
      </c>
      <c r="AA143" s="213">
        <v>962.42</v>
      </c>
      <c r="AB143" s="218">
        <v>62465</v>
      </c>
      <c r="AC143" s="215">
        <v>3.0000000000000001E-3</v>
      </c>
      <c r="AD143" s="219">
        <v>1050.9100000000001</v>
      </c>
      <c r="AE143" s="215">
        <v>0.436</v>
      </c>
    </row>
    <row r="144" spans="1:31" x14ac:dyDescent="0.3">
      <c r="A144" s="213" t="s">
        <v>2121</v>
      </c>
      <c r="B144" s="218">
        <v>0</v>
      </c>
      <c r="C144" s="215">
        <v>0</v>
      </c>
      <c r="D144" s="213">
        <v>80</v>
      </c>
      <c r="E144" s="218">
        <v>0</v>
      </c>
      <c r="F144" s="215">
        <v>0</v>
      </c>
      <c r="G144" s="213">
        <v>11.5151515151515</v>
      </c>
      <c r="H144" s="218">
        <v>12</v>
      </c>
      <c r="I144" s="215">
        <v>2.8149190710767065E-3</v>
      </c>
      <c r="J144" s="213">
        <v>10.909091</v>
      </c>
      <c r="K144" s="215"/>
      <c r="L144" s="218">
        <v>2572</v>
      </c>
      <c r="M144" s="215">
        <v>7.0000000000000001E-3</v>
      </c>
      <c r="N144" s="213">
        <v>250.91</v>
      </c>
      <c r="O144" s="218">
        <v>2414</v>
      </c>
      <c r="P144" s="215">
        <v>6.0000000000000001E-3</v>
      </c>
      <c r="Q144" s="213">
        <v>235.15</v>
      </c>
      <c r="R144" s="218">
        <v>3112</v>
      </c>
      <c r="S144" s="215">
        <v>8.0000000000000002E-3</v>
      </c>
      <c r="T144" s="213">
        <v>250.3</v>
      </c>
      <c r="U144" s="215">
        <v>0.21</v>
      </c>
      <c r="V144" s="218">
        <v>107147</v>
      </c>
      <c r="W144" s="215">
        <v>6.0000000000000001E-3</v>
      </c>
      <c r="X144" s="219">
        <v>1788.48</v>
      </c>
      <c r="Y144" s="218">
        <v>106359</v>
      </c>
      <c r="Z144" s="215">
        <v>6.0000000000000001E-3</v>
      </c>
      <c r="AA144" s="219">
        <v>1559.39</v>
      </c>
      <c r="AB144" s="218">
        <v>107804</v>
      </c>
      <c r="AC144" s="215">
        <v>6.0000000000000001E-3</v>
      </c>
      <c r="AD144" s="219">
        <v>1838.18</v>
      </c>
      <c r="AE144" s="215">
        <v>6.0000000000000001E-3</v>
      </c>
    </row>
    <row r="145" spans="1:31" x14ac:dyDescent="0.3">
      <c r="A145" s="213" t="s">
        <v>2122</v>
      </c>
      <c r="B145" s="213">
        <v>0</v>
      </c>
      <c r="C145" s="215">
        <v>0</v>
      </c>
      <c r="D145" s="213">
        <v>80</v>
      </c>
      <c r="E145" s="213">
        <v>0</v>
      </c>
      <c r="F145" s="215">
        <v>0</v>
      </c>
      <c r="G145" s="213">
        <v>11.5151515151515</v>
      </c>
      <c r="H145" s="213">
        <v>0</v>
      </c>
      <c r="I145" s="215">
        <v>0</v>
      </c>
      <c r="J145" s="213">
        <v>12.727273</v>
      </c>
      <c r="K145" s="215"/>
      <c r="L145" s="213">
        <v>297</v>
      </c>
      <c r="M145" s="215">
        <v>1E-3</v>
      </c>
      <c r="N145" s="213">
        <v>75.150000000000006</v>
      </c>
      <c r="O145" s="213">
        <v>471</v>
      </c>
      <c r="P145" s="215">
        <v>1E-3</v>
      </c>
      <c r="Q145" s="213">
        <v>96.36</v>
      </c>
      <c r="R145" s="213">
        <v>454</v>
      </c>
      <c r="S145" s="215">
        <v>1E-3</v>
      </c>
      <c r="T145" s="213">
        <v>84.24</v>
      </c>
      <c r="U145" s="215">
        <v>0.52900000000000003</v>
      </c>
      <c r="V145" s="218">
        <v>15896</v>
      </c>
      <c r="W145" s="215">
        <v>1E-3</v>
      </c>
      <c r="X145" s="213">
        <v>563.64</v>
      </c>
      <c r="Y145" s="218">
        <v>17484</v>
      </c>
      <c r="Z145" s="215">
        <v>1E-3</v>
      </c>
      <c r="AA145" s="213">
        <v>577.58000000000004</v>
      </c>
      <c r="AB145" s="218">
        <v>19373</v>
      </c>
      <c r="AC145" s="215">
        <v>1E-3</v>
      </c>
      <c r="AD145" s="213">
        <v>700.61</v>
      </c>
      <c r="AE145" s="215">
        <v>0.219</v>
      </c>
    </row>
    <row r="146" spans="1:31" x14ac:dyDescent="0.3">
      <c r="A146" s="225" t="s">
        <v>2095</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91" t="s">
        <v>2460</v>
      </c>
      <c r="C1" s="391"/>
      <c r="D1" s="391"/>
      <c r="E1" s="391"/>
      <c r="F1" s="391"/>
      <c r="G1" s="391"/>
    </row>
    <row r="2" spans="1:25" ht="36" customHeight="1" x14ac:dyDescent="0.3">
      <c r="A2" t="s">
        <v>190</v>
      </c>
      <c r="B2" s="393" t="str">
        <f>Population!B3</f>
        <v>City of Mendota</v>
      </c>
      <c r="C2" s="393"/>
      <c r="D2" s="393"/>
      <c r="E2" s="393"/>
      <c r="F2" s="393"/>
      <c r="G2" s="393"/>
      <c r="H2" s="393"/>
      <c r="I2" s="393"/>
      <c r="J2" s="393" t="str">
        <f>Population!B4</f>
        <v>Fresno County</v>
      </c>
      <c r="K2" s="393"/>
      <c r="L2" s="393"/>
      <c r="M2" s="393"/>
      <c r="N2" s="393"/>
      <c r="O2" s="393"/>
      <c r="P2" s="393"/>
      <c r="Q2" s="393"/>
      <c r="R2" s="393" t="s">
        <v>191</v>
      </c>
      <c r="S2" s="393"/>
      <c r="T2" s="393"/>
      <c r="U2" s="393"/>
      <c r="V2" s="393"/>
      <c r="W2" s="393"/>
      <c r="X2" s="393"/>
      <c r="Y2" s="393"/>
    </row>
    <row r="3" spans="1:25" ht="14.4" x14ac:dyDescent="0.3">
      <c r="A3" s="202"/>
      <c r="B3" s="202"/>
      <c r="C3" s="202"/>
      <c r="D3" s="202"/>
      <c r="E3" s="202"/>
      <c r="F3" s="202"/>
      <c r="G3" s="202"/>
      <c r="H3" s="202"/>
      <c r="I3" s="202"/>
      <c r="J3" s="202"/>
      <c r="K3" s="202"/>
      <c r="L3" s="202"/>
      <c r="M3" s="202"/>
      <c r="N3" s="202"/>
      <c r="O3" s="202"/>
      <c r="P3" s="202"/>
      <c r="Q3" s="202"/>
      <c r="R3" s="202"/>
      <c r="S3" s="202"/>
      <c r="T3" s="202"/>
      <c r="U3" s="202"/>
      <c r="V3" s="202"/>
      <c r="W3" s="202"/>
      <c r="X3" s="202"/>
      <c r="Y3" s="202"/>
    </row>
    <row r="4" spans="1:25" ht="14.4" x14ac:dyDescent="0.3">
      <c r="A4" s="203" t="s">
        <v>2461</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ht="54" customHeight="1" x14ac:dyDescent="0.3">
      <c r="B5" s="204" t="s">
        <v>1692</v>
      </c>
      <c r="C5" s="204"/>
      <c r="D5" s="204" t="s">
        <v>1693</v>
      </c>
      <c r="E5" s="204"/>
      <c r="F5" s="204" t="s">
        <v>1694</v>
      </c>
      <c r="G5" s="204"/>
      <c r="H5" s="204" t="s">
        <v>1695</v>
      </c>
      <c r="I5" s="204"/>
      <c r="J5" s="204" t="s">
        <v>1692</v>
      </c>
      <c r="K5" s="204"/>
      <c r="L5" s="204" t="s">
        <v>1693</v>
      </c>
      <c r="M5" s="204"/>
      <c r="N5" s="204" t="s">
        <v>1694</v>
      </c>
      <c r="O5" s="204"/>
      <c r="P5" s="204" t="s">
        <v>1695</v>
      </c>
      <c r="Q5" s="204"/>
      <c r="R5" s="204" t="s">
        <v>1692</v>
      </c>
      <c r="S5" s="204"/>
      <c r="T5" s="204" t="s">
        <v>1693</v>
      </c>
      <c r="U5" s="204"/>
      <c r="V5" s="204" t="s">
        <v>1694</v>
      </c>
      <c r="W5" s="204"/>
      <c r="X5" s="204" t="s">
        <v>1695</v>
      </c>
      <c r="Y5" s="204"/>
    </row>
    <row r="6" spans="1:25" ht="14.4" x14ac:dyDescent="0.3">
      <c r="A6" t="s">
        <v>1691</v>
      </c>
      <c r="B6" s="2">
        <v>0</v>
      </c>
      <c r="C6" t="s">
        <v>190</v>
      </c>
      <c r="D6" s="2">
        <v>0</v>
      </c>
      <c r="E6" t="s">
        <v>190</v>
      </c>
      <c r="F6" s="2">
        <v>0</v>
      </c>
      <c r="G6" t="s">
        <v>190</v>
      </c>
      <c r="H6" s="2">
        <v>0</v>
      </c>
      <c r="I6" t="s">
        <v>190</v>
      </c>
      <c r="J6" s="2">
        <v>2415</v>
      </c>
      <c r="K6" t="s">
        <v>190</v>
      </c>
      <c r="L6" s="2">
        <v>30</v>
      </c>
      <c r="M6" t="s">
        <v>190</v>
      </c>
      <c r="N6" s="2">
        <v>70</v>
      </c>
      <c r="O6" t="s">
        <v>190</v>
      </c>
      <c r="P6" s="2">
        <v>76</v>
      </c>
      <c r="Q6" t="s">
        <v>190</v>
      </c>
      <c r="R6" s="2">
        <v>56085</v>
      </c>
      <c r="S6" t="s">
        <v>190</v>
      </c>
      <c r="T6" s="2">
        <v>1210</v>
      </c>
      <c r="U6" t="s">
        <v>190</v>
      </c>
      <c r="V6" s="2">
        <v>470</v>
      </c>
      <c r="W6" t="s">
        <v>190</v>
      </c>
      <c r="X6" s="2">
        <v>1512</v>
      </c>
      <c r="Y6" t="s">
        <v>190</v>
      </c>
    </row>
    <row r="7" spans="1:25" ht="14.4" x14ac:dyDescent="0.3">
      <c r="A7" t="s">
        <v>2462</v>
      </c>
      <c r="B7" s="2">
        <v>0</v>
      </c>
      <c r="C7" t="s">
        <v>190</v>
      </c>
      <c r="D7" s="2">
        <v>0</v>
      </c>
      <c r="E7" t="s">
        <v>190</v>
      </c>
      <c r="F7" s="2">
        <v>0</v>
      </c>
      <c r="G7" t="s">
        <v>190</v>
      </c>
      <c r="H7" s="2">
        <v>0</v>
      </c>
      <c r="I7" t="s">
        <v>190</v>
      </c>
      <c r="J7" s="2">
        <v>2415</v>
      </c>
      <c r="K7" t="s">
        <v>190</v>
      </c>
      <c r="L7" s="2">
        <v>60</v>
      </c>
      <c r="M7" t="s">
        <v>190</v>
      </c>
      <c r="N7" s="2">
        <v>213</v>
      </c>
      <c r="O7" t="s">
        <v>190</v>
      </c>
      <c r="P7" s="2">
        <v>679</v>
      </c>
      <c r="Q7" t="s">
        <v>190</v>
      </c>
      <c r="R7" s="2">
        <v>56085</v>
      </c>
      <c r="S7" t="s">
        <v>190</v>
      </c>
      <c r="T7" s="2">
        <v>2420</v>
      </c>
      <c r="U7" t="s">
        <v>190</v>
      </c>
      <c r="V7" s="2">
        <v>1623</v>
      </c>
      <c r="W7" t="s">
        <v>190</v>
      </c>
      <c r="X7" s="2">
        <v>46005</v>
      </c>
      <c r="Y7" t="s">
        <v>190</v>
      </c>
    </row>
    <row r="8" spans="1:25" ht="14.4" x14ac:dyDescent="0.3">
      <c r="A8" t="s">
        <v>2463</v>
      </c>
      <c r="B8" s="15">
        <v>0</v>
      </c>
      <c r="C8" t="s">
        <v>190</v>
      </c>
      <c r="D8" s="15">
        <v>0</v>
      </c>
      <c r="E8" t="s">
        <v>190</v>
      </c>
      <c r="F8" s="15">
        <v>0</v>
      </c>
      <c r="G8" t="s">
        <v>190</v>
      </c>
      <c r="H8" s="15">
        <v>0</v>
      </c>
      <c r="I8" t="s">
        <v>190</v>
      </c>
      <c r="J8" s="15">
        <v>736988449</v>
      </c>
      <c r="K8" t="s">
        <v>190</v>
      </c>
      <c r="L8" s="15">
        <v>10407335</v>
      </c>
      <c r="M8" t="s">
        <v>190</v>
      </c>
      <c r="N8" s="15">
        <v>13826782</v>
      </c>
      <c r="O8" t="s">
        <v>190</v>
      </c>
      <c r="P8" s="15">
        <v>90665958</v>
      </c>
      <c r="Q8" t="s">
        <v>190</v>
      </c>
      <c r="R8" s="15">
        <v>16660377</v>
      </c>
      <c r="S8" t="s">
        <v>190</v>
      </c>
      <c r="T8" s="15">
        <v>480472</v>
      </c>
      <c r="U8" t="s">
        <v>190</v>
      </c>
      <c r="V8" s="15">
        <v>291986</v>
      </c>
      <c r="W8" t="s">
        <v>190</v>
      </c>
      <c r="X8" s="15">
        <v>8150225</v>
      </c>
      <c r="Y8" t="s">
        <v>190</v>
      </c>
    </row>
    <row r="9" spans="1:25" ht="14.4" x14ac:dyDescent="0.3">
      <c r="A9" t="s">
        <v>2464</v>
      </c>
      <c r="B9" s="15" t="s">
        <v>190</v>
      </c>
      <c r="C9" t="s">
        <v>190</v>
      </c>
      <c r="D9" s="15" t="s">
        <v>190</v>
      </c>
      <c r="E9" t="s">
        <v>190</v>
      </c>
      <c r="F9" s="15" t="s">
        <v>190</v>
      </c>
      <c r="G9" t="s">
        <v>190</v>
      </c>
      <c r="H9" s="15" t="s">
        <v>190</v>
      </c>
      <c r="I9" t="s">
        <v>190</v>
      </c>
      <c r="J9" s="15">
        <v>305171.20041407866</v>
      </c>
      <c r="K9" t="s">
        <v>190</v>
      </c>
      <c r="L9" s="15">
        <v>346911.16666666669</v>
      </c>
      <c r="M9" t="s">
        <v>190</v>
      </c>
      <c r="N9" s="15">
        <v>197525.45714285714</v>
      </c>
      <c r="O9" t="s">
        <v>190</v>
      </c>
      <c r="P9" s="15">
        <v>1192973.1315789474</v>
      </c>
      <c r="Q9" t="s">
        <v>190</v>
      </c>
      <c r="R9" s="15">
        <v>297.05584380850496</v>
      </c>
      <c r="S9" t="s">
        <v>190</v>
      </c>
      <c r="T9" s="15">
        <v>397.08429752066115</v>
      </c>
      <c r="U9" t="s">
        <v>190</v>
      </c>
      <c r="V9" s="15">
        <v>621.24680851063829</v>
      </c>
      <c r="W9" t="s">
        <v>190</v>
      </c>
      <c r="X9" s="15">
        <v>5390.3604497354499</v>
      </c>
      <c r="Y9" t="s">
        <v>190</v>
      </c>
    </row>
    <row r="10" spans="1:25" ht="14.4" x14ac:dyDescent="0.3">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row>
    <row r="11" spans="1:25" ht="14.4" x14ac:dyDescent="0.3"/>
    <row r="12" spans="1:25" ht="14.4" x14ac:dyDescent="0.3"/>
    <row r="13" spans="1:25" ht="14.4" x14ac:dyDescent="0.3"/>
    <row r="14" spans="1:25" ht="14.4" x14ac:dyDescent="0.3"/>
    <row r="15" spans="1:25" ht="14.4" x14ac:dyDescent="0.3">
      <c r="A15" s="182" t="s">
        <v>2260</v>
      </c>
    </row>
    <row r="16" spans="1:25" ht="36" customHeight="1" x14ac:dyDescent="0.3">
      <c r="A16" s="183" t="s">
        <v>2261</v>
      </c>
    </row>
    <row r="17" spans="1:1" ht="14.4" x14ac:dyDescent="0.3">
      <c r="A17" s="184" t="s">
        <v>2465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2022-08-12T18:39:19Z</dcterms:modified>
  <cp:category/>
  <cp:contentStatus/>
</cp:coreProperties>
</file>