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xml" ContentType="application/vnd.openxmlformats-officedocument.drawing+xml"/>
  <Override PartName="/xl/charts/chartEx1.xml" ContentType="application/vnd.ms-office.chartex+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charts/chart59.xml" ContentType="application/vnd.openxmlformats-officedocument.drawingml.chart+xml"/>
  <Override PartName="/xl/charts/style60.xml" ContentType="application/vnd.ms-office.chartstyle+xml"/>
  <Override PartName="/xl/charts/colors60.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hidePivotFieldList="1"/>
  <xr:revisionPtr revIDLastSave="0" documentId="13_ncr:1_{58AD4226-4E83-4A16-879E-A9C93EFB3139}"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 r:id="rId20"/>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Conditions'!#REF!</definedName>
    <definedName name="EconC10">' Economic Conditions'!$I$169</definedName>
    <definedName name="EconC11">' Economic Conditions'!$I$190</definedName>
    <definedName name="EconC2">' Economic Conditions'!#REF!</definedName>
    <definedName name="EconC3">' Economic Conditions'!#REF!</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Households!$A$294</definedName>
    <definedName name="HouseholdsT15">Households!$A$298</definedName>
    <definedName name="HouseholdsT16">Households!$A$314</definedName>
    <definedName name="HouseholdsT17">Households!$A$327</definedName>
    <definedName name="HouseholdsT18">Households!$A$333</definedName>
    <definedName name="HouseholdsT19">Households!$A$343</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445" i="11" l="1"/>
  <c r="C445" i="11"/>
  <c r="B445" i="11"/>
  <c r="E445" i="11" s="1"/>
  <c r="E444" i="11"/>
  <c r="E443" i="11"/>
  <c r="D429" i="11"/>
  <c r="C429" i="11"/>
  <c r="B429" i="11"/>
  <c r="E429" i="11" s="1"/>
  <c r="E428" i="11"/>
  <c r="E427" i="11"/>
  <c r="E426" i="11"/>
  <c r="E425" i="11"/>
  <c r="E424" i="11"/>
  <c r="E423" i="11"/>
  <c r="E415" i="11"/>
  <c r="E412" i="11" s="1"/>
  <c r="E414" i="11"/>
  <c r="E413" i="11"/>
  <c r="D412" i="11"/>
  <c r="C412" i="11"/>
  <c r="B412" i="11"/>
  <c r="E405" i="11"/>
  <c r="B4" i="22"/>
  <c r="D347" i="9" l="1"/>
  <c r="E346" i="9"/>
  <c r="E347" i="9" s="1"/>
  <c r="F346" i="9"/>
  <c r="F347" i="9" s="1"/>
  <c r="D346" i="9"/>
  <c r="C346" i="9"/>
  <c r="B346" i="9"/>
  <c r="C347" i="9" s="1"/>
  <c r="D135" i="8"/>
  <c r="D136" i="8" s="1"/>
  <c r="C135" i="8"/>
  <c r="C136" i="8" s="1"/>
  <c r="B135" i="8"/>
  <c r="D26" i="8"/>
  <c r="D27" i="8"/>
  <c r="D25" i="8"/>
  <c r="D24" i="8"/>
  <c r="C24" i="8"/>
  <c r="C26" i="8"/>
  <c r="C27" i="8"/>
  <c r="C25" i="8"/>
  <c r="B26" i="8" l="1"/>
  <c r="B27" i="8"/>
  <c r="B25" i="8"/>
  <c r="B24" i="8"/>
  <c r="F354" i="11" l="1"/>
  <c r="F355" i="11" s="1"/>
  <c r="E354" i="11"/>
  <c r="D354" i="11"/>
  <c r="C354" i="11"/>
  <c r="B354" i="11"/>
  <c r="D305" i="11"/>
  <c r="D306" i="11" s="1"/>
  <c r="C305" i="11"/>
  <c r="C306" i="11" s="1"/>
  <c r="B305" i="11"/>
  <c r="C355" i="11" l="1"/>
  <c r="D355" i="11"/>
  <c r="E355" i="11"/>
  <c r="M353" i="9"/>
  <c r="F339" i="9"/>
  <c r="G339" i="9" s="1"/>
  <c r="D339" i="9"/>
  <c r="I63" i="8"/>
  <c r="I40" i="8"/>
  <c r="I20" i="8"/>
  <c r="E18" i="8"/>
  <c r="D18" i="8"/>
  <c r="C18" i="8"/>
  <c r="B18" i="8"/>
  <c r="E17" i="8"/>
  <c r="D17" i="8"/>
  <c r="C17" i="8"/>
  <c r="B17" i="8"/>
  <c r="E8" i="8"/>
  <c r="C8" i="8"/>
  <c r="D8" i="8" s="1"/>
  <c r="D54" i="8"/>
  <c r="D53" i="8"/>
  <c r="D52" i="8"/>
  <c r="D51" i="8"/>
  <c r="D50" i="8"/>
  <c r="D49" i="8"/>
  <c r="D48" i="8"/>
  <c r="D47" i="8"/>
  <c r="C54" i="8"/>
  <c r="C53" i="8"/>
  <c r="C52" i="8"/>
  <c r="C51" i="8"/>
  <c r="C50" i="8"/>
  <c r="C49" i="8"/>
  <c r="C48" i="8"/>
  <c r="C47" i="8"/>
  <c r="E130" i="8"/>
  <c r="C130" i="8"/>
  <c r="I140" i="8"/>
  <c r="I375" i="11"/>
  <c r="I363" i="11"/>
  <c r="F368" i="11"/>
  <c r="D368" i="11"/>
  <c r="F347" i="11"/>
  <c r="D347" i="11"/>
  <c r="I325" i="11"/>
  <c r="I311" i="11"/>
  <c r="F316" i="11"/>
  <c r="D316" i="11"/>
  <c r="D297" i="11"/>
  <c r="C297" i="11"/>
  <c r="D91" i="11"/>
  <c r="D90" i="11"/>
  <c r="C91" i="11"/>
  <c r="C90" i="11"/>
  <c r="B91" i="11"/>
  <c r="B90" i="11"/>
  <c r="D84" i="11"/>
  <c r="D83" i="11"/>
  <c r="D82" i="11"/>
  <c r="C84" i="11"/>
  <c r="C83" i="11"/>
  <c r="C82" i="11"/>
  <c r="E339" i="9" l="1"/>
  <c r="F8" i="8"/>
  <c r="F130" i="8"/>
  <c r="G368" i="11"/>
  <c r="G347" i="11"/>
  <c r="E347" i="11"/>
  <c r="E368" i="11"/>
  <c r="E316" i="11"/>
  <c r="G316" i="11"/>
  <c r="A561" i="27" l="1"/>
  <c r="A562" i="27"/>
  <c r="A563" i="27"/>
  <c r="A564" i="27"/>
  <c r="A565" i="27"/>
  <c r="A566" i="27"/>
  <c r="A567" i="27"/>
  <c r="A568" i="27"/>
  <c r="A569" i="27"/>
  <c r="A570" i="27"/>
  <c r="A571" i="27"/>
  <c r="A572" i="27"/>
  <c r="A573" i="27"/>
  <c r="A574" i="27"/>
  <c r="A575" i="27"/>
  <c r="A576" i="27"/>
  <c r="A577" i="27"/>
  <c r="A578" i="27"/>
  <c r="A579" i="27"/>
  <c r="A580" i="27"/>
  <c r="A581" i="27"/>
  <c r="A582" i="27"/>
  <c r="A583" i="27"/>
  <c r="A584" i="27"/>
  <c r="A585" i="27"/>
  <c r="A586" i="27"/>
  <c r="A587" i="27"/>
  <c r="A552" i="27"/>
  <c r="A553" i="27"/>
  <c r="A554" i="27"/>
  <c r="A555" i="27"/>
  <c r="A556" i="27"/>
  <c r="A557" i="27"/>
  <c r="A558" i="27"/>
  <c r="A559" i="27"/>
  <c r="A560" i="27"/>
  <c r="A542" i="27"/>
  <c r="A543" i="27"/>
  <c r="A544" i="27"/>
  <c r="A545" i="27"/>
  <c r="A546" i="27"/>
  <c r="A547" i="27"/>
  <c r="A548" i="27"/>
  <c r="A549" i="27"/>
  <c r="A550" i="27"/>
  <c r="A551" i="27"/>
  <c r="A535" i="27"/>
  <c r="A536" i="27"/>
  <c r="A537" i="27"/>
  <c r="A538" i="27"/>
  <c r="A539" i="27"/>
  <c r="A540" i="27"/>
  <c r="A541" i="27"/>
  <c r="A532" i="27"/>
  <c r="A533" i="27"/>
  <c r="A534" i="27"/>
  <c r="A531" i="27"/>
  <c r="F77" i="6"/>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D220" i="6"/>
  <c r="B221" i="6"/>
  <c r="B222" i="6"/>
  <c r="B223" i="6"/>
  <c r="B224" i="6"/>
  <c r="B225" i="6"/>
  <c r="B226" i="6"/>
  <c r="B227" i="6"/>
  <c r="B228" i="6"/>
  <c r="B229" i="6"/>
  <c r="B230" i="6"/>
  <c r="B231" i="6"/>
  <c r="B232" i="6"/>
  <c r="B233" i="6"/>
  <c r="B220" i="6"/>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214" i="6" l="1"/>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I438" i="11"/>
  <c r="I420"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42" i="11"/>
  <c r="F335" i="11"/>
  <c r="E335" i="11"/>
  <c r="D335" i="11"/>
  <c r="C335" i="11"/>
  <c r="B335" i="11"/>
  <c r="G329" i="11"/>
  <c r="F329" i="11"/>
  <c r="E329" i="11"/>
  <c r="D329" i="11"/>
  <c r="C329" i="11"/>
  <c r="B329"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F387" i="11" l="1"/>
  <c r="C387" i="11"/>
  <c r="E387"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271" i="11"/>
  <c r="F336" i="11"/>
  <c r="D248" i="11"/>
  <c r="C246" i="11"/>
  <c r="B248" i="11"/>
  <c r="B246" i="11"/>
  <c r="F247" i="11"/>
  <c r="D387" i="11"/>
  <c r="D247"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F245" i="11" l="1"/>
  <c r="C245" i="11"/>
  <c r="B245" i="11"/>
  <c r="G245" i="11"/>
  <c r="D245" i="11"/>
  <c r="E245" i="11"/>
  <c r="M332" i="9"/>
  <c r="E284" i="9" l="1"/>
  <c r="E285" i="9"/>
  <c r="D285" i="9"/>
  <c r="D284" i="9"/>
  <c r="C284" i="9"/>
  <c r="C297" i="9" s="1"/>
  <c r="C285" i="9"/>
  <c r="E297" i="9" s="1"/>
  <c r="B285" i="9"/>
  <c r="D297" i="9" s="1"/>
  <c r="B284" i="9"/>
  <c r="B297" i="9" s="1"/>
  <c r="G284" i="9"/>
  <c r="G285" i="9"/>
  <c r="F285" i="9"/>
  <c r="F284" i="9"/>
  <c r="G87" i="8"/>
  <c r="F87" i="8"/>
  <c r="E87" i="8"/>
  <c r="D87" i="8"/>
  <c r="C87" i="8"/>
  <c r="B87" i="8"/>
  <c r="I185" i="8"/>
  <c r="I211" i="8"/>
  <c r="M258" i="9"/>
  <c r="I126" i="8"/>
  <c r="I111" i="8" l="1"/>
  <c r="A105" i="8"/>
  <c r="C101" i="8" l="1"/>
  <c r="D105" i="8"/>
  <c r="D103" i="8"/>
  <c r="D101" i="8"/>
  <c r="C105" i="8"/>
  <c r="C103" i="8"/>
  <c r="B4" i="6" l="1"/>
  <c r="B3" i="6"/>
  <c r="C229" i="9"/>
  <c r="C227" i="9"/>
  <c r="B229" i="9"/>
  <c r="B227" i="9"/>
  <c r="C13" i="9"/>
  <c r="B13" i="9"/>
  <c r="C8" i="11"/>
  <c r="B8" i="11"/>
  <c r="C13" i="6"/>
  <c r="B13" i="6"/>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G80" i="8"/>
  <c r="F80" i="8"/>
  <c r="E80" i="8"/>
  <c r="D80" i="8"/>
  <c r="I94" i="8"/>
  <c r="C80" i="8"/>
  <c r="B80" i="8"/>
  <c r="I75"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13" i="6" l="1"/>
  <c r="B205" i="6"/>
  <c r="B212" i="6"/>
  <c r="B204" i="6"/>
  <c r="B203" i="6"/>
  <c r="B201" i="6"/>
  <c r="B202" i="6"/>
  <c r="B206" i="6"/>
  <c r="B2" i="18"/>
  <c r="B2" i="13"/>
  <c r="B2" i="28"/>
  <c r="B2" i="17"/>
  <c r="B2" i="20"/>
  <c r="B2" i="16"/>
  <c r="B2" i="21"/>
  <c r="B2" i="15"/>
  <c r="D2" i="17"/>
  <c r="L2" i="20"/>
  <c r="L2" i="13"/>
  <c r="J2" i="21"/>
  <c r="D2" i="16"/>
  <c r="D2" i="18"/>
  <c r="D2" i="15"/>
  <c r="J2" i="28"/>
  <c r="B211" i="6"/>
  <c r="B200" i="6"/>
  <c r="C211" i="6"/>
  <c r="C200" i="6"/>
  <c r="B265" i="6"/>
  <c r="B272" i="6"/>
  <c r="E160" i="6"/>
  <c r="C76" i="6"/>
  <c r="C160" i="6"/>
  <c r="D106" i="6"/>
  <c r="E76" i="6"/>
  <c r="C9" i="11"/>
  <c r="C14"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B3" i="9"/>
  <c r="B4" i="8"/>
  <c r="B3" i="8"/>
  <c r="B4" i="11"/>
  <c r="B3" i="11"/>
  <c r="D189" i="6"/>
  <c r="B189" i="6"/>
  <c r="D180" i="6"/>
  <c r="B180" i="6"/>
  <c r="D160" i="6"/>
  <c r="B160" i="6"/>
  <c r="B106" i="6"/>
  <c r="D92" i="6"/>
  <c r="B92" i="6"/>
  <c r="D76" i="6"/>
  <c r="B76" i="6"/>
  <c r="D23" i="6"/>
  <c r="B23" i="6"/>
  <c r="D7" i="6"/>
  <c r="B7" i="6"/>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81" i="11" l="1"/>
  <c r="A90" i="11"/>
  <c r="I113" i="8"/>
  <c r="C7" i="8"/>
  <c r="C129" i="8"/>
  <c r="A17" i="8"/>
  <c r="C46" i="8"/>
  <c r="D92" i="9"/>
  <c r="D367" i="11"/>
  <c r="C296" i="11"/>
  <c r="D346" i="11"/>
  <c r="D315" i="11"/>
  <c r="D338" i="9"/>
  <c r="B81" i="11"/>
  <c r="A89" i="11"/>
  <c r="I98" i="8"/>
  <c r="B46" i="8"/>
  <c r="A16" i="8"/>
  <c r="B129" i="8"/>
  <c r="B7" i="8"/>
  <c r="B308" i="9"/>
  <c r="B315" i="9" s="1"/>
  <c r="B346" i="11"/>
  <c r="B367" i="11"/>
  <c r="B315" i="11"/>
  <c r="B338" i="9"/>
  <c r="B296" i="11"/>
  <c r="C172" i="6"/>
  <c r="F316" i="9"/>
  <c r="G316" i="9"/>
  <c r="C312" i="9"/>
  <c r="E315" i="9"/>
  <c r="D313" i="9"/>
  <c r="G315" i="9"/>
  <c r="F312" i="9"/>
  <c r="C313" i="9"/>
  <c r="E312" i="9"/>
  <c r="F315" i="9"/>
  <c r="C315" i="9"/>
  <c r="G311" i="9"/>
  <c r="F311" i="9"/>
  <c r="G206" i="8"/>
  <c r="C167" i="6"/>
  <c r="C185" i="9"/>
  <c r="B92" i="9"/>
  <c r="E8" i="9"/>
  <c r="E185" i="9"/>
  <c r="D7" i="9"/>
  <c r="C203" i="6"/>
  <c r="C212" i="6"/>
  <c r="C213" i="6"/>
  <c r="C202" i="6"/>
  <c r="C201" i="6"/>
  <c r="C206" i="6"/>
  <c r="C205" i="6"/>
  <c r="C204"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D328" i="11"/>
  <c r="D379" i="11"/>
  <c r="B379" i="11"/>
  <c r="B328" i="11"/>
  <c r="B243" i="11"/>
  <c r="C243" i="11"/>
  <c r="D243" i="11"/>
  <c r="E243" i="11"/>
  <c r="G199" i="11"/>
  <c r="A226" i="11"/>
  <c r="C209" i="11"/>
  <c r="G198" i="11"/>
  <c r="A228" i="11"/>
  <c r="E209" i="11"/>
  <c r="G194" i="11"/>
  <c r="G192" i="11"/>
  <c r="G204" i="11"/>
  <c r="G202" i="11"/>
  <c r="G190" i="11"/>
  <c r="C236" i="9"/>
  <c r="C301" i="9"/>
  <c r="E301" i="9"/>
  <c r="D301" i="9"/>
  <c r="G238" i="9"/>
  <c r="G239" i="9"/>
  <c r="G241" i="9"/>
  <c r="G242" i="9"/>
  <c r="G243" i="9"/>
  <c r="G240" i="9"/>
  <c r="B243" i="9"/>
  <c r="D243" i="9"/>
  <c r="E242" i="9"/>
  <c r="D238" i="9"/>
  <c r="F243" i="9"/>
  <c r="E239" i="9"/>
  <c r="C242" i="9"/>
  <c r="F239" i="9"/>
  <c r="E241" i="9"/>
  <c r="C143" i="8"/>
  <c r="E143" i="8"/>
  <c r="E20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9"/>
  <c r="G193" i="11"/>
  <c r="C197" i="11"/>
  <c r="G203" i="11"/>
  <c r="G191" i="11"/>
  <c r="C196" i="11"/>
  <c r="C190" i="11"/>
  <c r="E194" i="11"/>
  <c r="E193" i="11"/>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D209" i="11"/>
  <c r="D135" i="11"/>
  <c r="D170" i="8"/>
  <c r="B170" i="8"/>
  <c r="B301" i="9"/>
  <c r="B236" i="9"/>
  <c r="B261" i="9"/>
  <c r="D218" i="9"/>
  <c r="D261" i="9"/>
  <c r="D236" i="9"/>
  <c r="B218" i="9"/>
  <c r="B185" i="9"/>
  <c r="D185" i="9"/>
  <c r="B164" i="9"/>
  <c r="D164" i="9"/>
  <c r="B76" i="9"/>
  <c r="D76" i="9"/>
  <c r="B23" i="9"/>
  <c r="D23" i="9"/>
  <c r="B143" i="8"/>
  <c r="D143" i="8"/>
  <c r="D78" i="8"/>
  <c r="D59"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E316" i="9" l="1"/>
  <c r="D316" i="9"/>
  <c r="G313" i="9"/>
  <c r="G312" i="9"/>
  <c r="E311" i="9"/>
  <c r="B313" i="9"/>
  <c r="D315" i="9"/>
  <c r="J315" i="9" s="1"/>
  <c r="K315" i="9" s="1"/>
  <c r="E313" i="9"/>
  <c r="J313" i="9" s="1"/>
  <c r="K313" i="9" s="1"/>
  <c r="B312" i="9"/>
  <c r="B316" i="9" s="1"/>
  <c r="F313" i="9"/>
  <c r="F314" i="9" s="1"/>
  <c r="C311" i="9"/>
  <c r="C316" i="9" s="1"/>
  <c r="J316" i="9" s="1"/>
  <c r="B311" i="9"/>
  <c r="D311" i="9"/>
  <c r="D314" i="9" s="1"/>
  <c r="D312" i="9"/>
  <c r="J312" i="9" s="1"/>
  <c r="K312" i="9" s="1"/>
  <c r="G314" i="9"/>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314" i="9" l="1"/>
  <c r="J314" i="9" s="1"/>
  <c r="K314" i="9" s="1"/>
  <c r="J311" i="9"/>
  <c r="B322" i="9" s="1"/>
  <c r="B314" i="9"/>
  <c r="E314" i="9"/>
  <c r="K316" i="9"/>
  <c r="E211" i="11"/>
  <c r="G211" i="11"/>
  <c r="C215" i="11"/>
  <c r="E230" i="9"/>
  <c r="F230" i="9"/>
  <c r="E228" i="9"/>
  <c r="B323" i="9" l="1"/>
  <c r="K311"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<sst xmlns="http://schemas.openxmlformats.org/spreadsheetml/2006/main" count="11610" uniqueCount="2585">
  <si>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</si>
  <si>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</si>
  <si>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</si>
  <si>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</si>
  <si>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</si>
  <si>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</si>
  <si>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</si>
  <si>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</si>
  <si>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</si>
  <si>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</si>
  <si>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</si>
  <si>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</si>
  <si>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</si>
  <si>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</si>
  <si>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</si>
  <si>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</si>
  <si>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</si>
  <si>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</si>
  <si>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</si>
  <si>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</si>
  <si>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</si>
  <si>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</si>
  <si>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</si>
  <si>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</si>
  <si>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</si>
  <si>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</si>
  <si>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</si>
  <si>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</si>
  <si>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</si>
  <si>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</si>
  <si>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</si>
  <si>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</si>
  <si>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</si>
  <si>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</si>
  <si>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</si>
  <si>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</si>
  <si>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</si>
  <si>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</si>
  <si>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</si>
  <si>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</si>
  <si>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</si>
  <si>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</si>
  <si>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</si>
  <si>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</si>
  <si>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</si>
  <si>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</si>
  <si>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</si>
  <si>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</si>
  <si>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</si>
  <si>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</si>
  <si>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</si>
  <si>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</si>
  <si>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</si>
  <si>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</si>
  <si>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</si>
  <si>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</si>
  <si>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</si>
  <si>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</si>
  <si>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</si>
  <si>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</si>
  <si>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</si>
  <si>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</si>
  <si>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</si>
  <si>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</si>
  <si>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</si>
  <si>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</si>
  <si>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</si>
  <si>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</si>
  <si>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</si>
  <si>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</si>
  <si>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</si>
  <si>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</si>
  <si>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</si>
  <si>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</si>
  <si>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</si>
  <si>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</si>
  <si>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</si>
  <si>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</si>
  <si>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</si>
  <si>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</si>
  <si>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</si>
  <si>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</si>
  <si>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</si>
  <si>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</si>
  <si>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</si>
  <si>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</si>
  <si>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</si>
  <si>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</si>
  <si>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</si>
  <si>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</si>
  <si>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</si>
  <si>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</si>
  <si>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</si>
  <si>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</si>
  <si>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</si>
  <si>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</si>
  <si>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</si>
  <si>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</si>
  <si>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</si>
  <si>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</si>
  <si>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</si>
  <si>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</si>
  <si>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</si>
  <si>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</si>
  <si>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</si>
  <si>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</si>
  <si>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</si>
  <si>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</si>
  <si>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</si>
  <si>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</si>
  <si>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</si>
  <si>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</si>
  <si>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</si>
  <si>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</si>
  <si>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</si>
  <si>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</si>
  <si>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</si>
  <si>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</si>
  <si>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</si>
  <si>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</si>
  <si>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</si>
  <si>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</si>
  <si>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</si>
  <si>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</si>
  <si>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</si>
  <si>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</si>
  <si>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</si>
  <si>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</si>
  <si>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</si>
  <si>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</si>
  <si>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</si>
  <si>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</si>
  <si>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</si>
  <si>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</si>
  <si>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</si>
  <si>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</si>
  <si>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</si>
  <si>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</si>
  <si>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</si>
  <si>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</si>
  <si>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</si>
  <si>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</si>
  <si>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</si>
  <si>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</si>
  <si>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</si>
  <si>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</si>
  <si>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</si>
  <si>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</si>
  <si>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</si>
  <si>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</si>
  <si>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</si>
  <si>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</si>
  <si>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</si>
  <si>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</si>
  <si>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</si>
  <si>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</si>
  <si>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</si>
  <si>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</si>
  <si>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</si>
  <si>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</si>
  <si>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</si>
  <si>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</si>
  <si>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</si>
  <si>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</si>
  <si>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</si>
  <si>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</si>
  <si>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</si>
  <si>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</si>
  <si>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</si>
  <si>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</si>
  <si>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</si>
  <si>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</si>
  <si>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</si>
  <si>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</si>
  <si>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</si>
  <si>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</si>
  <si>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</si>
  <si>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</si>
  <si>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</si>
  <si>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</si>
  <si>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</si>
  <si>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</si>
  <si>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</si>
  <si>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</si>
  <si>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</si>
  <si>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</si>
  <si>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</si>
  <si>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</si>
  <si>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</si>
  <si>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</si>
  <si>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</si>
  <si>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</si>
  <si>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</si>
  <si>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</si>
  <si>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</si>
  <si>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</si>
  <si>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</si>
  <si>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</si>
  <si>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</si>
  <si>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</si>
  <si>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</si>
  <si>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</si>
  <si>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</si>
  <si>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</si>
  <si>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</si>
  <si>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</si>
  <si>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</si>
  <si>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</si>
  <si>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</si>
  <si>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</si>
  <si>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</si>
  <si>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</si>
  <si>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</si>
  <si>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</si>
  <si>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</si>
  <si>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</si>
  <si>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</si>
  <si>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</si>
  <si>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</si>
  <si>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</si>
  <si>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</si>
  <si>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</si>
  <si>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</si>
  <si>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</si>
  <si>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</si>
  <si>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</si>
  <si>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</si>
  <si>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</si>
  <si>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</si>
  <si>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</si>
  <si>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</si>
  <si>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</si>
  <si>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</si>
  <si>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</si>
  <si>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</si>
  <si>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</si>
  <si>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</si>
  <si>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</si>
  <si>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</si>
  <si>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</si>
  <si>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</si>
  <si>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</si>
  <si>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</si>
  <si>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</si>
  <si>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</si>
  <si>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</si>
  <si>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</si>
  <si>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</si>
  <si>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</si>
  <si>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</si>
  <si>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</si>
  <si>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</si>
  <si>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</si>
  <si>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</si>
  <si>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</si>
  <si>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</si>
  <si>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</si>
  <si>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</si>
  <si>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</si>
  <si>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</si>
  <si>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</si>
  <si>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</si>
  <si>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</si>
  <si>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</si>
  <si>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</si>
  <si>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</si>
  <si>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</si>
  <si>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</si>
  <si>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</si>
  <si>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</si>
  <si>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</si>
  <si>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</si>
  <si>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</si>
  <si>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</si>
  <si>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</si>
  <si>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</si>
  <si>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</si>
  <si>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</si>
  <si>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</si>
  <si>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</si>
  <si>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</si>
  <si>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</si>
  <si>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</si>
  <si>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</si>
  <si>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</si>
  <si>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</si>
  <si>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</si>
  <si>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</si>
  <si>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</si>
  <si>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</si>
  <si>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</si>
  <si>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</si>
  <si>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</si>
  <si>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</si>
  <si>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</si>
  <si>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</si>
  <si>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</si>
  <si>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</si>
  <si>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</si>
  <si>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</si>
  <si>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</si>
  <si>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</si>
  <si>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</si>
  <si>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</si>
  <si>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</si>
  <si>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</si>
  <si>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</si>
  <si>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</si>
  <si>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</si>
  <si>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</si>
  <si>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</si>
  <si>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</si>
  <si>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</si>
  <si>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</si>
  <si>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</si>
  <si>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</si>
  <si>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</si>
  <si>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</si>
  <si>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</si>
  <si>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</si>
  <si>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</si>
  <si>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</si>
  <si>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</si>
  <si>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</si>
  <si>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</si>
  <si>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</si>
  <si>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</si>
  <si>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</si>
  <si>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</si>
  <si>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</si>
  <si>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</si>
  <si>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</si>
  <si>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</si>
  <si>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</si>
  <si>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</si>
  <si>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</si>
  <si>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</si>
  <si>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</si>
  <si>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</si>
  <si>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</si>
  <si>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</si>
  <si>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</si>
  <si>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</si>
  <si>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</si>
  <si>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</si>
  <si>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</si>
  <si>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</si>
  <si>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</si>
  <si>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</si>
  <si>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</si>
  <si>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</si>
  <si>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</si>
  <si>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</si>
  <si>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</si>
  <si>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</si>
  <si>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</si>
  <si>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</si>
  <si>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</si>
  <si>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</si>
  <si>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</si>
  <si>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</si>
  <si>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</si>
  <si>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</si>
  <si>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</si>
  <si>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</si>
  <si>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</si>
  <si>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</si>
  <si>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</si>
  <si>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</si>
  <si>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</si>
  <si>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</si>
  <si>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</si>
  <si>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</si>
  <si>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</si>
  <si>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</si>
  <si>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</si>
  <si>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</si>
  <si>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</si>
  <si>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</si>
  <si>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</si>
  <si>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</si>
  <si>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</si>
  <si>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</si>
  <si>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</si>
  <si>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</si>
  <si>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</si>
  <si>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</si>
  <si>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</si>
  <si>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</si>
  <si>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</si>
  <si>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</si>
  <si>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</si>
  <si>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</si>
  <si>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</si>
  <si>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</si>
  <si>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</si>
  <si>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</si>
  <si>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</si>
  <si>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</si>
  <si>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</si>
  <si>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</si>
  <si>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</si>
  <si>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</si>
  <si>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</si>
  <si>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</si>
  <si>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</si>
  <si>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</si>
  <si>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</si>
  <si>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</si>
  <si>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</si>
  <si>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</si>
  <si>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</si>
  <si>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</si>
  <si>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</si>
  <si>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</si>
  <si>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</si>
  <si>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</si>
  <si>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</si>
  <si>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</si>
  <si>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</si>
  <si>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</si>
  <si>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</si>
  <si>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</si>
  <si>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</si>
  <si>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</si>
  <si>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</si>
  <si>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</si>
  <si>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</si>
  <si>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</si>
  <si>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</si>
  <si>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</si>
  <si>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</si>
  <si>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</si>
  <si>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</si>
  <si>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</si>
  <si>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</si>
  <si>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</si>
  <si>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</si>
  <si>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</si>
  <si>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</si>
  <si>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</si>
  <si>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</si>
  <si>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</si>
  <si>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</si>
  <si>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</si>
  <si>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</si>
  <si>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</si>
  <si>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</si>
  <si>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</si>
  <si>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</si>
  <si>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</si>
  <si>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</si>
  <si>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</si>
  <si>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</si>
  <si>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</si>
  <si>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</si>
  <si>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</si>
  <si>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</si>
  <si>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</si>
  <si>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</si>
  <si>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</si>
  <si>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</si>
  <si>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</si>
  <si>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</si>
  <si>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</si>
  <si>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</si>
  <si>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</si>
  <si>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</si>
  <si>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</si>
  <si>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</si>
  <si>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</si>
  <si>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</si>
  <si>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</si>
  <si>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</si>
  <si>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</si>
  <si>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</si>
  <si>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</si>
  <si>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</si>
  <si>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</si>
  <si>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</si>
  <si>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</si>
  <si>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</si>
  <si>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</si>
  <si>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</si>
  <si>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</si>
  <si>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</si>
  <si>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</si>
  <si>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</si>
  <si>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</si>
  <si>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</si>
  <si>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</si>
  <si>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</si>
  <si>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</si>
  <si>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</si>
  <si>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</si>
  <si>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</si>
  <si>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</si>
  <si>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</si>
  <si>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</si>
  <si>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</si>
  <si>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</si>
  <si>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</si>
  <si>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</si>
  <si>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</si>
  <si>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</si>
  <si>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</si>
  <si>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</si>
  <si>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</si>
  <si>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</si>
  <si>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</si>
  <si>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</si>
  <si>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</si>
  <si>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</si>
  <si>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</si>
  <si>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</si>
  <si>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</si>
  <si>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</si>
  <si>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</si>
  <si>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</si>
  <si>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</si>
  <si>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</si>
  <si>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</si>
  <si>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</si>
  <si>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</si>
  <si>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</si>
  <si>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</si>
  <si>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</si>
  <si>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</si>
  <si>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</si>
  <si>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</si>
  <si>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</si>
  <si>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</si>
  <si>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</si>
  <si>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</si>
  <si>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</si>
  <si>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</si>
  <si>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</si>
  <si>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</si>
  <si>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</si>
  <si>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</si>
  <si>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</si>
  <si>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</si>
  <si>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</si>
  <si>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</si>
  <si>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</si>
  <si>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</si>
  <si>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</si>
  <si>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</si>
  <si>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</si>
  <si>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</si>
  <si>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</si>
  <si>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</si>
  <si>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</si>
  <si>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</si>
  <si>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</si>
  <si>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</si>
  <si>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</si>
  <si>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</si>
  <si>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</si>
  <si>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</si>
  <si>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</si>
  <si>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</si>
  <si>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</si>
  <si>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</si>
  <si>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</si>
  <si>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</si>
  <si>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</si>
  <si>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</si>
  <si>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</si>
  <si>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</si>
  <si>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</si>
  <si>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</si>
  <si>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</si>
  <si>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</si>
  <si>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</si>
  <si>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</si>
  <si>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</si>
  <si>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</si>
  <si>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</si>
  <si>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</si>
  <si>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</si>
  <si>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</si>
  <si>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</si>
  <si>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</si>
  <si>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</si>
  <si>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</si>
  <si>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</si>
  <si>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</si>
  <si>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</si>
  <si>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</si>
  <si>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</si>
  <si>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</si>
  <si>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</si>
  <si>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</si>
  <si>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</si>
  <si>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</si>
  <si>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</si>
  <si>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</si>
  <si>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</si>
  <si>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</si>
  <si>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</si>
  <si>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</si>
  <si>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</si>
  <si>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</si>
  <si>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</si>
  <si>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</si>
  <si>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</si>
  <si>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</si>
  <si>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</si>
  <si>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</si>
  <si>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</si>
  <si>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</si>
  <si>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</si>
  <si>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</si>
  <si>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</si>
  <si>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</si>
  <si>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</si>
  <si>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</si>
  <si>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</si>
  <si>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</si>
  <si>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</si>
  <si>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</si>
  <si>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</si>
  <si>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</si>
  <si>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</si>
  <si>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</si>
  <si>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</si>
  <si>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</si>
  <si>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</si>
  <si>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</si>
  <si>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</si>
  <si>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</si>
  <si>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</si>
  <si>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</si>
  <si>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</si>
  <si>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</si>
  <si>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</si>
  <si>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</si>
  <si>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</si>
  <si>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</si>
  <si>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</si>
  <si>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</si>
  <si>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</si>
  <si>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</si>
  <si>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</si>
  <si>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</si>
  <si>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</si>
  <si>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</si>
  <si>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</si>
  <si>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</si>
  <si>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</si>
  <si>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</si>
  <si>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</si>
  <si>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</si>
  <si>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</si>
  <si>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</si>
  <si>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</si>
  <si>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</si>
  <si>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</si>
  <si>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</si>
  <si>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</si>
  <si>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</si>
  <si>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</si>
  <si>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</si>
  <si>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</si>
  <si>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</si>
  <si>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</si>
  <si>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</si>
  <si>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</si>
  <si>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</si>
  <si>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</si>
  <si>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</si>
  <si>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</si>
  <si>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</si>
  <si>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</si>
  <si>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</si>
  <si>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</si>
  <si>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</si>
  <si>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</si>
  <si>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</si>
  <si>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</si>
  <si>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</si>
  <si>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</si>
  <si>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</si>
  <si>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</si>
  <si>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</si>
  <si>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</si>
  <si>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</si>
  <si>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</si>
  <si>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</si>
  <si>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</si>
  <si>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</si>
  <si>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</si>
  <si>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</si>
  <si>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</si>
  <si>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</si>
  <si>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</si>
  <si>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</si>
  <si>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</si>
  <si>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</si>
  <si>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</si>
  <si>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</si>
  <si>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</si>
  <si>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</si>
  <si>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</si>
  <si>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</si>
  <si>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</si>
  <si>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</si>
  <si>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</si>
  <si>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</si>
  <si>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</si>
  <si>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</si>
  <si>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</si>
  <si>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</si>
  <si>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</si>
  <si>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</si>
  <si>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</si>
  <si>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</si>
  <si>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</si>
  <si>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</si>
  <si>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</si>
  <si>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</si>
  <si>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</si>
  <si>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</si>
  <si>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</si>
  <si>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</si>
  <si>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</si>
  <si>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</si>
  <si>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</si>
  <si>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</si>
  <si>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</si>
  <si>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</si>
  <si>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</si>
  <si>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</si>
  <si>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</si>
  <si>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</si>
  <si>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</si>
  <si>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</si>
  <si>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</si>
  <si>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</si>
  <si>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</si>
  <si>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</si>
  <si>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</si>
  <si>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</si>
  <si>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</si>
  <si>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</si>
  <si>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</si>
  <si>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</si>
  <si>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</si>
  <si>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</si>
  <si>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</si>
  <si>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</si>
  <si>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</si>
  <si>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</si>
  <si>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</si>
  <si>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</si>
  <si>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</si>
  <si>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</si>
  <si>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</si>
  <si>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</si>
  <si>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</si>
  <si>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</si>
  <si>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</si>
  <si>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</si>
  <si>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</si>
  <si>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</si>
  <si>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</si>
  <si>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</si>
  <si>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</si>
  <si>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</si>
  <si>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</si>
  <si>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</si>
  <si>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</si>
  <si>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</si>
  <si>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</si>
  <si>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</si>
  <si>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</si>
  <si>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</si>
  <si>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</si>
  <si>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</si>
  <si>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</si>
  <si>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</si>
  <si>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</si>
  <si>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</si>
  <si>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</si>
  <si>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</si>
  <si>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</si>
  <si>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</si>
  <si>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</si>
  <si>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</si>
  <si>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</si>
  <si>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</si>
  <si>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</si>
  <si>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</si>
  <si>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</si>
  <si>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</si>
  <si>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</si>
  <si>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</si>
  <si>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</si>
  <si>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</si>
  <si>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</si>
  <si>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</si>
  <si>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</si>
  <si>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</si>
  <si>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</si>
  <si>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</si>
  <si>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</si>
  <si>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</si>
  <si>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</si>
  <si>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</si>
  <si>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</si>
  <si>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</si>
  <si>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</si>
  <si>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</si>
  <si>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</si>
  <si>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</si>
  <si>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</si>
  <si>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</si>
  <si>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</si>
  <si>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</si>
  <si>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</si>
  <si>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</si>
  <si>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</si>
  <si>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</si>
  <si>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</si>
  <si>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</si>
  <si>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</si>
  <si>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</si>
  <si>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</si>
  <si>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</si>
  <si>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</si>
  <si>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</si>
  <si>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</si>
  <si>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</si>
  <si>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</si>
  <si>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</si>
  <si>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</si>
  <si>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</si>
  <si>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</si>
  <si>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</si>
  <si>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</si>
  <si>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</si>
  <si>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</si>
  <si>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</si>
  <si>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</si>
  <si>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</si>
  <si>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</si>
  <si>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</si>
  <si>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</si>
  <si>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</si>
  <si>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</si>
  <si>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</si>
  <si>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</si>
  <si>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</si>
  <si>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</si>
  <si>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</si>
  <si>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</si>
  <si>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</si>
  <si>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</si>
  <si>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</si>
  <si>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</si>
  <si>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</si>
  <si>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</si>
  <si>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</si>
  <si>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</si>
  <si>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</si>
  <si>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</si>
  <si>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</si>
  <si>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</si>
  <si>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</si>
  <si>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</si>
  <si>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</si>
  <si>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</si>
  <si>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</si>
  <si>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</si>
  <si>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</si>
  <si>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</si>
  <si>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</si>
  <si>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</si>
  <si>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</si>
  <si>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</si>
  <si>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</si>
  <si>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</si>
  <si>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</si>
  <si>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</si>
  <si>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</si>
  <si>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</si>
  <si>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</si>
  <si>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</si>
  <si>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</si>
  <si>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</si>
  <si>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</si>
  <si>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</si>
  <si>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</si>
  <si>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</si>
  <si>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</si>
  <si>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</si>
  <si>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</si>
  <si>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</si>
  <si>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</si>
  <si>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</si>
  <si>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</si>
  <si>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</si>
  <si>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</si>
  <si>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</si>
  <si>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</si>
  <si>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</si>
  <si>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</si>
  <si>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</si>
  <si>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</si>
  <si>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</si>
  <si>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</si>
  <si>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</si>
  <si>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</si>
  <si>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</si>
  <si>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</si>
  <si>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</si>
  <si>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</si>
  <si>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</si>
  <si>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</si>
  <si>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</si>
  <si>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</si>
  <si>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</si>
  <si>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</si>
  <si>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</si>
  <si>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</si>
  <si>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</si>
  <si>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</si>
  <si>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</si>
  <si>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</si>
  <si>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</si>
  <si>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</si>
  <si>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</si>
  <si>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</si>
  <si>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</si>
  <si>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</si>
  <si>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</si>
  <si>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</si>
  <si>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</si>
  <si>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</si>
  <si>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</si>
  <si>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</si>
  <si>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</si>
  <si>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</si>
  <si>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</si>
  <si>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</si>
  <si>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</si>
  <si>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</si>
  <si>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</si>
  <si>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</si>
  <si>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</si>
  <si>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</si>
  <si>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</si>
  <si>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</si>
  <si>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</si>
  <si>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</si>
  <si>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</si>
  <si>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</si>
  <si>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</si>
  <si>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</si>
  <si>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</si>
  <si>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</si>
  <si>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</si>
  <si>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</si>
  <si>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</si>
  <si>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</si>
  <si>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</si>
  <si>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</si>
  <si>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</si>
  <si>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</si>
  <si>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</si>
  <si>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</si>
  <si>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</si>
  <si>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</si>
  <si>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</si>
  <si>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</si>
  <si>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</si>
  <si>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</si>
  <si>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</si>
  <si>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</si>
  <si>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</si>
  <si>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</si>
  <si>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</si>
  <si>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</si>
  <si>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</si>
  <si>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</si>
  <si>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</si>
  <si>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</si>
  <si>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</si>
  <si>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</si>
  <si>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</si>
  <si>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</si>
  <si>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</si>
  <si>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</si>
  <si>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</si>
  <si>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</si>
  <si>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</si>
  <si>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</si>
  <si>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</si>
  <si>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</si>
  <si>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</si>
  <si>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</si>
  <si>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</si>
  <si>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</si>
  <si>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</si>
  <si>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</si>
  <si>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</si>
  <si>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</si>
  <si>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</si>
  <si>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</si>
  <si>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</si>
  <si>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</si>
  <si>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</si>
  <si>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</si>
  <si>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</si>
  <si>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</si>
  <si>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</si>
  <si>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</si>
  <si>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</si>
  <si>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</si>
  <si>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</si>
  <si>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</si>
  <si>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</si>
  <si>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</si>
  <si>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</si>
  <si>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</si>
  <si>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</si>
  <si>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</si>
  <si>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</si>
  <si>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</si>
  <si>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</si>
  <si>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</si>
  <si>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</si>
  <si>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</si>
  <si>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</si>
  <si>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</si>
  <si>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</si>
  <si>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</si>
  <si>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</si>
  <si>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</si>
  <si>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</si>
  <si>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</si>
  <si>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</si>
  <si>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</si>
  <si>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</si>
  <si>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</si>
  <si>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</si>
  <si>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</si>
  <si>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</si>
  <si>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</si>
  <si>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</si>
  <si>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</si>
  <si>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</si>
  <si>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</si>
  <si>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</si>
  <si>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</si>
  <si>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</si>
  <si>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</si>
  <si>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</si>
  <si>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</si>
  <si>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</si>
  <si>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</si>
  <si>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</si>
  <si>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</si>
  <si>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</si>
  <si>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</si>
  <si>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</si>
  <si>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</si>
  <si>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</si>
  <si>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</si>
  <si>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</si>
  <si>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</si>
  <si>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</si>
  <si>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</si>
  <si>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</si>
  <si>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</si>
  <si>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</si>
  <si>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</si>
  <si>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</si>
  <si>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</si>
  <si>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</si>
  <si>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</si>
  <si>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</si>
  <si>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</si>
  <si>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</si>
  <si>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</si>
  <si>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</si>
  <si>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</si>
  <si>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</si>
  <si>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</si>
  <si>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</si>
  <si>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</si>
  <si>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</si>
  <si>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</si>
  <si>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</si>
  <si>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</si>
  <si>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</si>
  <si>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</si>
  <si>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</si>
  <si>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</si>
  <si>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</si>
  <si>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</si>
  <si>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</si>
  <si>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</si>
  <si>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</si>
  <si>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</si>
  <si>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</si>
  <si>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</si>
  <si>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</si>
  <si>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</si>
  <si>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</si>
  <si>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</si>
  <si>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</si>
  <si>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</si>
  <si>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</si>
  <si>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</si>
  <si>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</si>
  <si>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</si>
  <si>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</si>
  <si>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</si>
  <si>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</si>
  <si>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</si>
  <si>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</si>
  <si>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</si>
  <si>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</si>
  <si>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</si>
  <si>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</si>
  <si>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</si>
  <si>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</si>
  <si>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</si>
  <si>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</si>
  <si>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</si>
  <si>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</si>
  <si>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</si>
  <si>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</si>
  <si>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</si>
  <si>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</si>
  <si>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</si>
  <si>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</si>
  <si>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</si>
  <si>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</si>
  <si>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</si>
  <si>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</si>
  <si>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</si>
  <si>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</si>
  <si>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</si>
  <si>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</si>
  <si>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</si>
  <si>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</si>
  <si>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</si>
  <si>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</si>
  <si>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</si>
  <si>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</si>
  <si>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</si>
  <si>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</si>
  <si>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</si>
  <si>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</si>
  <si>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</si>
  <si>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</si>
  <si>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</si>
  <si>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</si>
  <si>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</si>
  <si>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</si>
  <si>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</si>
  <si>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</si>
  <si>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</si>
  <si>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</si>
  <si>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</si>
  <si>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</si>
  <si>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</si>
  <si>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</si>
  <si>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</si>
  <si>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</si>
  <si>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</si>
  <si>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</si>
  <si>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</si>
  <si>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</si>
  <si>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</si>
  <si>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</si>
  <si>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</si>
  <si>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</si>
  <si>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</si>
  <si>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</si>
  <si>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</si>
  <si>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</si>
  <si>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</si>
  <si>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</si>
  <si>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</si>
  <si>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</si>
  <si>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</si>
  <si>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</si>
  <si>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</si>
  <si>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</si>
  <si>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</si>
  <si>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</si>
  <si>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</si>
  <si>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</si>
  <si>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</si>
  <si>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</si>
  <si>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</si>
  <si>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</si>
  <si>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</si>
  <si>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</si>
  <si>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</si>
  <si>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</si>
  <si>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</si>
  <si>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</si>
  <si>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</si>
  <si>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</si>
  <si>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</si>
  <si>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</si>
  <si>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</si>
  <si>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</si>
  <si>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</si>
  <si>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</si>
  <si>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</si>
  <si>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</si>
  <si>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</si>
  <si>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</si>
  <si>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</si>
  <si>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</si>
  <si>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</si>
  <si>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</si>
  <si>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</si>
  <si>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</si>
  <si>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</si>
  <si>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</si>
  <si>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</si>
  <si>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</si>
  <si>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</si>
  <si>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</si>
  <si>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</si>
  <si>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</si>
  <si>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</si>
  <si>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</si>
  <si>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</si>
  <si>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</si>
  <si>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</si>
  <si>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</si>
  <si>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</si>
  <si>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</si>
  <si>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</si>
  <si>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</si>
  <si>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</si>
  <si>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</si>
  <si>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</si>
  <si>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</si>
  <si>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</si>
  <si>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</si>
  <si>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</si>
  <si>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</si>
  <si>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</si>
  <si>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</si>
  <si>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</si>
  <si>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</si>
  <si>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</si>
  <si>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</si>
  <si>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</si>
  <si>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</si>
  <si>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</si>
  <si>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</si>
  <si>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</si>
  <si>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</si>
  <si>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</si>
  <si>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</si>
  <si>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</si>
  <si>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</si>
  <si>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</si>
  <si>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</si>
  <si>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</si>
  <si>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</si>
  <si>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</si>
  <si>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</si>
  <si>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</si>
  <si>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</si>
  <si>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</si>
  <si>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</si>
  <si>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</si>
  <si>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</si>
  <si>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</si>
  <si>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</si>
  <si>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</si>
  <si>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</si>
  <si>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</si>
  <si>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</si>
  <si>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</si>
  <si>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</si>
  <si>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</si>
  <si>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</si>
  <si>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</si>
  <si>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</si>
  <si>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</si>
  <si>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</si>
  <si>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</si>
  <si>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</si>
  <si>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</si>
  <si>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</si>
  <si>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</si>
  <si>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</si>
  <si>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</si>
  <si>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</si>
  <si>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</si>
  <si>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</si>
  <si>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</si>
  <si>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</si>
  <si>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</si>
  <si>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</si>
  <si>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</si>
  <si>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</si>
  <si>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</si>
  <si>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</si>
  <si>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</si>
  <si>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</si>
  <si>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</si>
  <si>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</si>
  <si>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</si>
  <si>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</si>
  <si>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</si>
  <si>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</si>
  <si>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</si>
  <si>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</si>
  <si>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</si>
  <si>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</si>
  <si>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</si>
  <si>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</si>
  <si>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</si>
  <si>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</si>
  <si>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</si>
  <si>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</si>
  <si>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</si>
  <si>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</si>
  <si>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</si>
  <si>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</si>
  <si>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</si>
  <si>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</si>
  <si>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Cost Burden &gt; 30%</t>
  </si>
  <si>
    <t>Total Lower Income Households</t>
  </si>
  <si>
    <t>Income &lt;=30% HAMFI</t>
  </si>
  <si>
    <t>Total Extremely Low Income Households</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</si>
  <si>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</si>
  <si>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</si>
  <si>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</si>
  <si>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</si>
  <si>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</si>
  <si>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</si>
  <si>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</si>
  <si>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</si>
  <si>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</si>
  <si>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</si>
  <si>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</si>
  <si>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</si>
  <si>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</si>
  <si>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</si>
  <si>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</si>
  <si>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</si>
  <si>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</si>
  <si>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</si>
  <si>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</si>
  <si>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</si>
  <si>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</si>
  <si>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</si>
  <si>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</si>
  <si>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</si>
  <si>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</si>
  <si>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</si>
  <si>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</si>
  <si>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</si>
  <si>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</si>
  <si>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</si>
  <si>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</si>
  <si>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</si>
  <si>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</si>
  <si>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</si>
  <si>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</si>
  <si>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</si>
  <si>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</si>
  <si>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</si>
  <si>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</si>
  <si>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</si>
  <si>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</si>
  <si>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</si>
  <si>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</si>
  <si>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</si>
  <si>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</si>
  <si>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</si>
  <si>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</si>
  <si>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</si>
  <si>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</si>
  <si>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</si>
  <si>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</si>
  <si>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</si>
  <si>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</si>
  <si>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</si>
  <si>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</si>
  <si>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</si>
  <si>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</si>
  <si>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</si>
  <si>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</si>
  <si>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</si>
  <si>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</si>
  <si>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</si>
  <si>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</si>
  <si>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</si>
  <si>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</si>
  <si>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</si>
  <si>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</si>
  <si>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</si>
  <si>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</si>
  <si>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</si>
  <si>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</si>
  <si>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</si>
  <si>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</si>
  <si>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</si>
  <si>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</si>
  <si>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</si>
  <si>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</si>
  <si>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 xml:space="preserve">White Alone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</si>
  <si>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</si>
  <si>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</si>
  <si>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</si>
  <si>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</si>
  <si>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</si>
  <si>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</si>
  <si>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</si>
  <si>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</si>
  <si>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</si>
  <si>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</si>
  <si>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</si>
  <si>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</si>
  <si>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</si>
  <si>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</si>
  <si>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</si>
  <si>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</si>
  <si>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</si>
  <si>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</si>
  <si>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</si>
  <si>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</si>
  <si>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</si>
  <si>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</si>
  <si>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</si>
  <si>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</si>
  <si>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</si>
  <si>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</si>
  <si>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</si>
  <si>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</si>
  <si>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</si>
  <si>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</si>
  <si>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</si>
  <si>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</si>
  <si>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</si>
  <si>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</si>
  <si>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</si>
  <si>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</si>
  <si>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</si>
  <si>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</si>
  <si>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</si>
  <si>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</si>
  <si>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</si>
  <si>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</si>
  <si>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</si>
  <si>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</si>
  <si>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</si>
  <si>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</si>
  <si>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</si>
  <si>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</si>
  <si>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</si>
  <si>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</si>
  <si>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</si>
  <si>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</si>
  <si>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</si>
  <si>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</si>
  <si>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</si>
  <si>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</si>
  <si>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</si>
  <si>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</si>
  <si>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</si>
  <si>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</si>
  <si>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</si>
  <si>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</si>
  <si>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</si>
  <si>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</si>
  <si>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</si>
  <si>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</si>
  <si>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</si>
  <si>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</si>
  <si>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</si>
  <si>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</si>
  <si>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</si>
  <si>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</si>
  <si>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</si>
  <si>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</si>
  <si>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</si>
  <si>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</si>
  <si>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</si>
  <si>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</si>
  <si>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</si>
  <si>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</si>
  <si>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</si>
  <si>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</si>
  <si>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</si>
  <si>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</si>
  <si>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</si>
  <si>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</si>
  <si>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</si>
  <si>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</si>
  <si>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</si>
  <si>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</si>
  <si>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</si>
  <si>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</si>
  <si>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</si>
  <si>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</si>
  <si>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</si>
  <si>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</si>
  <si>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</si>
  <si>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</si>
  <si>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</si>
  <si>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</si>
  <si>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</si>
  <si>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</si>
  <si>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</si>
  <si>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</si>
  <si>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</si>
  <si>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</si>
  <si>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</si>
  <si>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</si>
  <si>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</si>
  <si>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</si>
  <si>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</si>
  <si>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</si>
  <si>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</si>
  <si>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</si>
  <si>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</si>
  <si>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</si>
  <si>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</si>
  <si>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</si>
  <si>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</si>
  <si>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</si>
  <si>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</si>
  <si>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</si>
  <si>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</si>
  <si>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</si>
  <si>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</si>
  <si>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</si>
  <si>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</si>
  <si>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</si>
  <si>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</si>
  <si>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</si>
  <si>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</si>
  <si>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</si>
  <si>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</si>
  <si>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</si>
  <si>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</si>
  <si>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</si>
  <si>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</si>
  <si>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</si>
  <si>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</si>
  <si>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</si>
  <si>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</si>
  <si>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</si>
  <si>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</si>
  <si>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</si>
  <si>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</si>
  <si>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</si>
  <si>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</si>
  <si>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</si>
  <si>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</si>
  <si>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</si>
  <si>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</si>
  <si>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</si>
  <si>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</si>
  <si>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</si>
  <si>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</si>
  <si>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</si>
  <si>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</si>
  <si>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</si>
  <si>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</si>
  <si>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</si>
  <si>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</si>
  <si>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</si>
  <si>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</si>
  <si>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</si>
  <si>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</si>
  <si>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</si>
  <si>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</si>
  <si>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</si>
  <si>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</si>
  <si>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</si>
  <si>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</si>
  <si>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</si>
  <si>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</si>
  <si>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</si>
  <si>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</si>
  <si>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</si>
  <si>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</si>
  <si>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</si>
  <si>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</si>
  <si>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</si>
  <si>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</si>
  <si>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</si>
  <si>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</si>
  <si>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</si>
  <si>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</si>
  <si>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</si>
  <si>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</si>
  <si>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</si>
  <si>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</si>
  <si>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</si>
  <si>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</si>
  <si>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</si>
  <si>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</si>
  <si>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</si>
  <si>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</si>
  <si>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</si>
  <si>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</si>
  <si>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</si>
  <si>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</si>
  <si>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</si>
  <si>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</si>
  <si>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</si>
  <si>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</si>
  <si>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</si>
  <si>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</si>
  <si>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</si>
  <si>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</si>
  <si>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</si>
  <si>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</si>
  <si>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</si>
  <si>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</si>
  <si>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</si>
  <si>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</si>
  <si>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</si>
  <si>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</si>
  <si>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</si>
  <si>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</si>
  <si>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</si>
  <si>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</si>
  <si>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</si>
  <si>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</si>
  <si>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</si>
  <si>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</si>
  <si>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</si>
  <si>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</si>
  <si>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</si>
  <si>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</si>
  <si>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</si>
  <si>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Value (Dollars)</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</si>
  <si>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</si>
  <si>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</si>
  <si>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</si>
  <si>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</si>
  <si>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</si>
  <si>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</si>
  <si>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</si>
  <si>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</si>
  <si>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</si>
  <si>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</si>
  <si>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</si>
  <si>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</si>
  <si>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</si>
  <si>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</si>
  <si>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</si>
  <si>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</si>
  <si>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</si>
  <si>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</si>
  <si>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</si>
  <si>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</si>
  <si>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</si>
  <si>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</si>
  <si>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</si>
  <si>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</si>
  <si>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</si>
  <si>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</si>
  <si>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</si>
  <si>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</si>
  <si>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</si>
  <si>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</si>
  <si>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</si>
  <si>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</si>
  <si>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</si>
  <si>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</si>
  <si>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</si>
  <si>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</si>
  <si>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</si>
  <si>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</si>
  <si>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</si>
  <si>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</si>
  <si>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</si>
  <si>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</si>
  <si>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</si>
  <si>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</si>
  <si>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</si>
  <si>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</si>
  <si>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</si>
  <si>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</si>
  <si>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</si>
  <si>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</si>
  <si>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</si>
  <si>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</si>
  <si>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</si>
  <si>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</si>
  <si>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</si>
  <si>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</si>
  <si>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</si>
  <si>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</si>
  <si>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</si>
  <si>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</si>
  <si>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</si>
  <si>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</si>
  <si>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</si>
  <si>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</si>
  <si>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</si>
  <si>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</si>
  <si>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</si>
  <si>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</si>
  <si>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</si>
  <si>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</si>
  <si>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</si>
  <si>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</si>
  <si>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</si>
  <si>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</si>
  <si>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</si>
  <si>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</si>
  <si>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</si>
  <si>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</si>
  <si>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</si>
  <si>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</si>
  <si>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</si>
  <si>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</si>
  <si>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</si>
  <si>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</si>
  <si>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</si>
  <si>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</si>
  <si>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</si>
  <si>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</si>
  <si>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</si>
  <si>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</si>
  <si>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</si>
  <si>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</si>
  <si>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</si>
  <si>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</si>
  <si>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</si>
  <si>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</si>
  <si>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</si>
  <si>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</si>
  <si>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</si>
  <si>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</si>
  <si>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</si>
  <si>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</si>
  <si>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</si>
  <si>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</si>
  <si>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</si>
  <si>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</si>
  <si>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</si>
  <si>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</si>
  <si>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</si>
  <si>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</si>
  <si>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</si>
  <si>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</si>
  <si>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</si>
  <si>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</si>
  <si>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</si>
  <si>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</si>
  <si>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</si>
  <si>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</si>
  <si>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</si>
  <si>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</si>
  <si>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</si>
  <si>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</si>
  <si>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</si>
  <si>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</si>
  <si>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</si>
  <si>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</si>
  <si>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</si>
  <si>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</si>
  <si>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</si>
  <si>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</si>
  <si>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</si>
  <si>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</si>
  <si>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</si>
  <si>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</si>
  <si>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</si>
  <si>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</si>
  <si>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</si>
  <si>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</si>
  <si>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</si>
  <si>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</si>
  <si>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</si>
  <si>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</si>
  <si>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</si>
  <si>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</si>
  <si>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</si>
  <si>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</si>
  <si>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</si>
  <si>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</si>
  <si>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</si>
  <si>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</si>
  <si>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</si>
  <si>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</si>
  <si>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</si>
  <si>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</si>
  <si>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</si>
  <si>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</si>
  <si>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</si>
  <si>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</si>
  <si>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</si>
  <si>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</si>
  <si>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</si>
  <si>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</si>
  <si>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</si>
  <si>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</si>
  <si>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</si>
  <si>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</si>
  <si>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</si>
  <si>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</si>
  <si>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</si>
  <si>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</si>
  <si>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</si>
  <si>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</si>
  <si>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</si>
  <si>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</si>
  <si>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</si>
  <si>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</si>
  <si>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</si>
  <si>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</si>
  <si>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</si>
  <si>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</si>
  <si>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</si>
  <si>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</si>
  <si>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</si>
  <si>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</si>
  <si>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</si>
  <si>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</si>
  <si>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</si>
  <si>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</si>
  <si>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</si>
  <si>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</si>
  <si>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</si>
  <si>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</si>
  <si>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</si>
  <si>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</si>
  <si>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</si>
  <si>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</si>
  <si>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</si>
  <si>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</si>
  <si>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</si>
  <si>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</si>
  <si>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</si>
  <si>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</si>
  <si>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</si>
  <si>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</si>
  <si>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</si>
  <si>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</si>
  <si>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</si>
  <si>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</si>
  <si>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</si>
  <si>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</si>
  <si>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</si>
  <si>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</si>
  <si>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</si>
  <si>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</si>
  <si>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</si>
  <si>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</si>
  <si>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</si>
  <si>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</si>
  <si>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</si>
  <si>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</si>
  <si>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</si>
  <si>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</si>
  <si>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</si>
  <si>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</si>
  <si>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</si>
  <si>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</si>
  <si>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</si>
  <si>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</si>
  <si>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</si>
  <si>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</si>
  <si>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</si>
  <si>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</si>
  <si>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</si>
  <si>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</si>
  <si>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</si>
  <si>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</si>
  <si>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</si>
  <si>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</si>
  <si>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</si>
  <si>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</si>
  <si>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</si>
  <si>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</si>
  <si>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</si>
  <si>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</si>
  <si>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</si>
  <si>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</si>
  <si>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</si>
  <si>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</si>
  <si>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</si>
  <si>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</si>
  <si>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</si>
  <si>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</si>
  <si>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</si>
  <si>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</si>
  <si>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</si>
  <si>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</si>
  <si>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</si>
  <si>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</si>
  <si>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</si>
  <si>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</si>
  <si>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</si>
  <si>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</si>
  <si>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</si>
  <si>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</si>
  <si>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</si>
  <si>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</si>
  <si>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</si>
  <si>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</si>
  <si>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</si>
  <si>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</si>
  <si>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</si>
  <si>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</si>
  <si>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</si>
  <si>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</si>
  <si>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</si>
  <si>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</si>
  <si>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</si>
  <si>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</si>
  <si>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</si>
  <si>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</si>
  <si>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</si>
  <si>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</si>
  <si>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</si>
  <si>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</si>
  <si>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</si>
  <si>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</si>
  <si>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</si>
  <si>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</si>
  <si>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</si>
  <si>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</si>
  <si>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</si>
  <si>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</si>
  <si>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</si>
  <si>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</si>
  <si>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</si>
  <si>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</si>
  <si>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</si>
  <si>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</si>
  <si>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</si>
  <si>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</si>
  <si>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</si>
  <si>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</si>
  <si>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</si>
  <si>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</si>
  <si>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</si>
  <si>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</si>
  <si>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</si>
  <si>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</si>
  <si>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</si>
  <si>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</si>
  <si>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</si>
  <si>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</si>
  <si>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</si>
  <si>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</si>
  <si>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</si>
  <si>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</si>
  <si>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</si>
  <si>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</si>
  <si>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</si>
  <si>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</si>
  <si>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</si>
  <si>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</si>
  <si>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</si>
  <si>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</si>
  <si>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</si>
  <si>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</si>
  <si>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</si>
  <si>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</si>
  <si>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</si>
  <si>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</si>
  <si>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</si>
  <si>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</si>
  <si>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</si>
  <si>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</si>
  <si>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</si>
  <si>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</si>
  <si>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</si>
  <si>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</si>
  <si>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</si>
  <si>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</si>
  <si>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</si>
  <si>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</si>
  <si>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</si>
  <si>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</si>
  <si>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</si>
  <si>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</si>
  <si>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</si>
  <si>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</si>
  <si>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</si>
  <si>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</si>
  <si>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</si>
  <si>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</si>
  <si>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</si>
  <si>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</si>
  <si>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</si>
  <si>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</si>
  <si>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</si>
  <si>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</si>
  <si>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</si>
  <si>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</si>
  <si>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</si>
  <si>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</si>
  <si>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</si>
  <si>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</si>
  <si>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</si>
  <si>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</si>
  <si>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</si>
  <si>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</si>
  <si>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</si>
  <si>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</si>
  <si>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</si>
  <si>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</si>
  <si>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</si>
  <si>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</si>
  <si>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</si>
  <si>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</si>
  <si>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</si>
  <si>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</si>
  <si>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</si>
  <si>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</si>
  <si>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</si>
  <si>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</si>
  <si>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</si>
  <si>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</si>
  <si>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</si>
  <si>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</si>
  <si>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</si>
  <si>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</si>
  <si>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</si>
  <si>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</si>
  <si>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</si>
  <si>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</si>
  <si>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</si>
  <si>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</si>
  <si>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</si>
  <si>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</si>
  <si>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</si>
  <si>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</si>
  <si>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</si>
  <si>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</si>
  <si>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</si>
  <si>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</si>
  <si>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</si>
  <si>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</si>
  <si>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</si>
  <si>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</si>
  <si>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</si>
  <si>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</si>
  <si>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</si>
  <si>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</si>
  <si>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</si>
  <si>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</si>
  <si>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</si>
  <si>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</si>
  <si>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</si>
  <si>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</si>
  <si>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</si>
  <si>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</si>
  <si>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</si>
  <si>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</si>
  <si>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</si>
  <si>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</si>
  <si>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</si>
  <si>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</si>
  <si>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</si>
  <si>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</si>
  <si>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</si>
  <si>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</si>
  <si>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</si>
  <si>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</si>
  <si>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</si>
  <si>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</si>
  <si>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</si>
  <si>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</si>
  <si>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</si>
  <si>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</si>
  <si>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</si>
  <si>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</si>
  <si>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</si>
  <si>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</si>
  <si>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</si>
  <si>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</si>
  <si>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</si>
  <si>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</si>
  <si>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</si>
  <si>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</si>
  <si>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</si>
  <si>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</si>
  <si>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</si>
  <si>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</si>
  <si>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</si>
  <si>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</si>
  <si>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</si>
  <si>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</si>
  <si>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</si>
  <si>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</si>
  <si>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</si>
  <si>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</si>
  <si>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</si>
  <si>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</si>
  <si>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</si>
  <si>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</si>
  <si>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</si>
  <si>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</si>
  <si>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</si>
  <si>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</si>
  <si>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</si>
  <si>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</si>
  <si>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</si>
  <si>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</si>
  <si>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</si>
  <si>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</si>
  <si>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</si>
  <si>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</si>
  <si>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</si>
  <si>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</si>
  <si>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</si>
  <si>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</si>
  <si>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</si>
  <si>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</si>
  <si>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</si>
  <si>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</si>
  <si>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</si>
  <si>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</si>
  <si>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</si>
  <si>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</si>
  <si>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</si>
  <si>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</si>
  <si>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</si>
  <si>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</si>
  <si>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</si>
  <si>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</si>
  <si>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</si>
  <si>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</si>
  <si>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</si>
  <si>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</si>
  <si>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</si>
  <si>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</si>
  <si>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</si>
  <si>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</si>
  <si>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</si>
  <si>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</si>
  <si>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</si>
  <si>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</si>
  <si>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</si>
  <si>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</si>
  <si>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</si>
  <si>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</si>
  <si>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</si>
  <si>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</si>
  <si>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</si>
  <si>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</si>
  <si>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</si>
  <si>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</si>
  <si>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</si>
  <si>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</si>
  <si>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</si>
  <si>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</si>
  <si>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</si>
  <si>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</si>
  <si>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</si>
  <si>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</si>
  <si>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</si>
  <si>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</si>
  <si>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</si>
  <si>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</si>
  <si>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</si>
  <si>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</si>
  <si>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</si>
  <si>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</si>
  <si>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</si>
  <si>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</si>
  <si>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</si>
  <si>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</si>
  <si>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</si>
  <si>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</si>
  <si>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</si>
  <si>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</si>
  <si>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</si>
  <si>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</si>
  <si>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</si>
  <si>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</si>
  <si>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</si>
  <si>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</si>
  <si>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</si>
  <si>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</si>
  <si>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</si>
  <si>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</si>
  <si>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</si>
  <si>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</si>
  <si>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</si>
  <si>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</si>
  <si>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</si>
  <si>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</si>
  <si>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</si>
  <si>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</si>
  <si>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</si>
  <si>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</si>
  <si>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</si>
  <si>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</si>
  <si>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</si>
  <si>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</si>
  <si>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</si>
  <si>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</si>
  <si>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</si>
  <si>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</si>
  <si>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</si>
  <si>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</si>
  <si>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</si>
  <si>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</si>
  <si>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</si>
  <si>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</si>
  <si>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</si>
  <si>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</si>
  <si>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</si>
  <si>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</si>
  <si>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</si>
  <si>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</si>
  <si>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</si>
  <si>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</si>
  <si>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</si>
  <si>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</si>
  <si>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</si>
  <si>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</si>
  <si>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</si>
  <si>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</si>
  <si>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</si>
  <si>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</si>
  <si>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</si>
  <si>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</si>
  <si>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</si>
  <si>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</si>
  <si>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</si>
  <si>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</si>
  <si>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</si>
  <si>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</si>
  <si>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</si>
  <si>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</si>
  <si>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</si>
  <si>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</si>
  <si>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</si>
  <si>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</si>
  <si>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</si>
  <si>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</si>
  <si>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</si>
  <si>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</si>
  <si>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</si>
  <si>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</si>
  <si>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</si>
  <si>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</si>
  <si>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</si>
  <si>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</si>
  <si>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</si>
  <si>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</si>
  <si>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</si>
  <si>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</si>
  <si>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</si>
  <si>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</si>
  <si>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</si>
  <si>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</si>
  <si>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</si>
  <si>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</si>
  <si>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</si>
  <si>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</si>
  <si>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</si>
  <si>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</si>
  <si>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</si>
  <si>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GUSTINE</t>
  </si>
  <si>
    <t>HANFORD</t>
  </si>
  <si>
    <t>HUGHSON</t>
  </si>
  <si>
    <t>HURON</t>
  </si>
  <si>
    <t>KERMAN</t>
  </si>
  <si>
    <t>KINGSBURG</t>
  </si>
  <si>
    <t>LATHROP</t>
  </si>
  <si>
    <t>LEMOORE</t>
  </si>
  <si>
    <t>LINDSAY</t>
  </si>
  <si>
    <t>LIVINGSTON</t>
  </si>
  <si>
    <t>LODI</t>
  </si>
  <si>
    <t>LOS BANOS</t>
  </si>
  <si>
    <t>06/30/2014 - 06/30/2019</t>
  </si>
  <si>
    <t>MANTECA</t>
  </si>
  <si>
    <t>MARICOPA</t>
  </si>
  <si>
    <t>MCFARLAND</t>
  </si>
  <si>
    <t>MENDOTA</t>
  </si>
  <si>
    <t>MODESTO</t>
  </si>
  <si>
    <t>NEWMAN</t>
  </si>
  <si>
    <t>OAKDALE</t>
  </si>
  <si>
    <t>ORANGE COVE</t>
  </si>
  <si>
    <t>PARLIER</t>
  </si>
  <si>
    <t>PORTERVILLE</t>
  </si>
  <si>
    <t>REEDLEY</t>
  </si>
  <si>
    <t>RIPON</t>
  </si>
  <si>
    <t>RIVERBANK</t>
  </si>
  <si>
    <t>SANGER</t>
  </si>
  <si>
    <t>SELMA</t>
  </si>
  <si>
    <t>STOCKTON</t>
  </si>
  <si>
    <t>TAFT</t>
  </si>
  <si>
    <t>TEHACHAPI</t>
  </si>
  <si>
    <t>TRACY</t>
  </si>
  <si>
    <t>TURLOCK</t>
  </si>
  <si>
    <t>VISALIA</t>
  </si>
  <si>
    <t>WASCO</t>
  </si>
  <si>
    <t>WATERFORD</t>
  </si>
  <si>
    <t>WOODLAKE</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</si>
  <si>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</si>
  <si>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</si>
  <si>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</si>
  <si>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</si>
  <si>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</si>
  <si>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</si>
  <si>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</si>
  <si>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</si>
  <si>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</si>
  <si>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</si>
  <si>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</si>
  <si>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</si>
  <si>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</si>
  <si>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</si>
  <si>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</si>
  <si>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</si>
  <si>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</si>
  <si>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</si>
  <si>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</si>
  <si>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</si>
  <si>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</si>
  <si>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</si>
  <si>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</si>
  <si>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</si>
  <si>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</si>
  <si>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</si>
  <si>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</si>
  <si>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</si>
  <si>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</si>
  <si>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</si>
  <si>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</si>
  <si>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</si>
  <si>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</si>
  <si>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</si>
  <si>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</si>
  <si>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</si>
  <si>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</si>
  <si>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</si>
  <si>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</si>
  <si>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</si>
  <si>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</si>
  <si>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</si>
  <si>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</si>
  <si>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</si>
  <si>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</si>
  <si>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</si>
  <si>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</si>
  <si>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</si>
  <si>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</si>
  <si>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</si>
  <si>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</si>
  <si>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</si>
  <si>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</si>
  <si>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</si>
  <si>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</si>
  <si>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</si>
  <si>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</si>
  <si>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</si>
  <si>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</si>
  <si>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</si>
  <si>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</si>
  <si>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</si>
  <si>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</si>
  <si>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</si>
  <si>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</si>
  <si>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</si>
  <si>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</si>
  <si>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</si>
  <si>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</si>
  <si>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</si>
  <si>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</si>
  <si>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</si>
  <si>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</si>
  <si>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</si>
  <si>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</si>
  <si>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</si>
  <si>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</si>
  <si>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</si>
  <si>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</si>
  <si>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Selected Monthly Owner Costs as a Percentage of Household Income (City, County, and State) </t>
  </si>
  <si>
    <t>Additional Local Data Required</t>
  </si>
  <si>
    <t>County % of State</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</si>
  <si>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</si>
  <si>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</si>
  <si>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</si>
  <si>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</si>
  <si>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</si>
  <si>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</si>
  <si>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</si>
  <si>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</si>
  <si>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</si>
  <si>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</si>
  <si>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</si>
  <si>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</si>
  <si>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</si>
  <si>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</si>
  <si>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</si>
  <si>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</si>
  <si>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</si>
  <si>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</si>
  <si>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</si>
  <si>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</si>
  <si>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</si>
  <si>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</si>
  <si>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</si>
  <si>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</si>
  <si>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</si>
  <si>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</si>
  <si>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</si>
  <si>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</si>
  <si>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</si>
  <si>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</si>
  <si>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</si>
  <si>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</si>
  <si>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</si>
  <si>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</si>
  <si>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</si>
  <si>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</si>
  <si>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</si>
  <si>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</si>
  <si>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</si>
  <si>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</si>
  <si>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</si>
  <si>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</si>
  <si>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</si>
  <si>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</si>
  <si>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</si>
  <si>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</si>
  <si>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</si>
  <si>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</si>
  <si>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</si>
  <si>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</si>
  <si>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</si>
  <si>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</si>
  <si>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</si>
  <si>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</si>
  <si>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</si>
  <si>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</si>
  <si>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</si>
  <si>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</si>
  <si>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</si>
  <si>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</si>
  <si>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</si>
  <si>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</si>
  <si>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</si>
  <si>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</si>
  <si>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</si>
  <si>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</si>
  <si>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</si>
  <si>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</si>
  <si>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</si>
  <si>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</si>
  <si>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</si>
  <si>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</si>
  <si>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</si>
  <si>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</si>
  <si>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</si>
  <si>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</si>
  <si>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</si>
  <si>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</si>
  <si>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</si>
  <si>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</si>
  <si>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</si>
  <si>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</si>
  <si>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</si>
  <si>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</si>
  <si>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</si>
  <si>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</si>
  <si>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</si>
  <si>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
  </si>
  <si>
    <t>Unincorporated % of County</t>
  </si>
  <si>
    <t>pct</t>
  </si>
  <si>
    <t>Change in Total Population</t>
  </si>
  <si>
    <t>Change in Total Population - Percentage</t>
  </si>
  <si>
    <t>Change in Total Population over 18</t>
  </si>
  <si>
    <t>Change in Total Population over 18 - Percentage</t>
  </si>
  <si>
    <t>Summary Level: Unincorporated Area</t>
  </si>
  <si>
    <t>UNINCORPORATED FRESNO COUNTY</t>
  </si>
  <si>
    <t>UNINCORPORATED KERN COUNTY</t>
  </si>
  <si>
    <t>UNINCORPORATED KINGS COUNTY</t>
  </si>
  <si>
    <t>UNINCORPORATED MADERA COUNTY</t>
  </si>
  <si>
    <t>UNINCORPORATED MERCED COUNTY</t>
  </si>
  <si>
    <t>UNINCORPORATED SAN JOAQUIN COUNTY</t>
  </si>
  <si>
    <t>UNINCORPORATED STANISLAUS COUNTY</t>
  </si>
  <si>
    <t>UNINCORPORATED TULARE COUNTY</t>
  </si>
  <si>
    <t>STF1:T47:Median Housing Unit Value (In 1979 Dollars)</t>
  </si>
  <si>
    <t>Median Housing Unit Value (In 1979 Dollars)</t>
  </si>
  <si>
    <t>Total Extremely Low Income Households by Tenure</t>
  </si>
  <si>
    <t>Extremely Low Income Households Overpaying by Tenure</t>
  </si>
  <si>
    <t>Extremely Low Income Households Housing Situations by Tenure</t>
  </si>
  <si>
    <t>Average Household Size</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</si>
  <si>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</si>
  <si>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</si>
  <si>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</si>
  <si>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</si>
  <si>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</si>
  <si>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Average Household Size Over Time (2010 to 2020)</t>
  </si>
  <si>
    <t>Median Selected Monthly Owner Costs</t>
  </si>
  <si>
    <t>Source: U.S. Census Bureau, ACS 16-20 (5-year Estimates), Table B25088</t>
  </si>
  <si>
    <t xml:space="preserve">Note: Local jurisdictions have the option of using this ACS housing costs data. However, local jurisdictions must provide current local market data on housing costs. </t>
  </si>
  <si>
    <t>Source: U.S. Census Bureau, ACS 06-10, 11-15, 16-20 (5-year Estimates), Table B25088</t>
  </si>
  <si>
    <t>Median Selected Monthly Owner Costs as Percentage of Household Income</t>
  </si>
  <si>
    <t>City % of County</t>
  </si>
  <si>
    <t>City % of State</t>
  </si>
  <si>
    <t>Percentage</t>
  </si>
  <si>
    <t>Source: U.S. Census Bureau, ACS 16-20 (5-year Estimates), Table B25092</t>
  </si>
  <si>
    <t>Median Selected Monthly Owner Costs as a Percentage of Median Household Income (2020)</t>
  </si>
  <si>
    <t>Note: Cost-burdened is defined as paying 30% or more of income towards housing costs.</t>
  </si>
  <si>
    <t>Source: U.S. Census Bureau, ACS 16-20 (5-year Estimates), Table B25064</t>
  </si>
  <si>
    <t>Source: U.S. Census Bureau, Census 1980(ORG STF3), 1990(STF3), 2000(SF3); ACS 06-10, 16-20 (5-year Estimates), Table B25064</t>
  </si>
  <si>
    <t>Note: Data are not inflation-adjusted to current 2022 dollars.</t>
  </si>
  <si>
    <t>Median Gross Rent as Percentage of Household Income</t>
  </si>
  <si>
    <t>Source: U.S. Census Bureau, ACS 16-20 (5-year Estimates), Table B25071</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</si>
  <si>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</si>
  <si>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Median Gross Rent as a Percentage of Median Household Income (2020)</t>
  </si>
  <si>
    <t>Source: U.S. Census Bureau, ACS16-20 (5-year Estimates), Table B19083</t>
  </si>
  <si>
    <t>Source: U.S. Census Bureau, ACS 06-10, 11-15, 16-20 (5-year Estimates), Table B19083</t>
  </si>
  <si>
    <t>Median Household Income by Race or Hispanic Origin</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</si>
  <si>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</si>
  <si>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</si>
  <si>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</si>
  <si>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</si>
  <si>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</si>
  <si>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</si>
  <si>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Source: U.S. Census Bureau, ACS16-20 (5-year Estimates), Table B19013.</t>
  </si>
  <si>
    <t>Median Household Income by Race or Hispanic Origin (2020)</t>
  </si>
  <si>
    <t xml:space="preserve">Median Household Income </t>
  </si>
  <si>
    <t xml:space="preserve">Median Household Income In The Past 12 Months </t>
  </si>
  <si>
    <t>Median Monthly Housing Costs Over Time</t>
  </si>
  <si>
    <t>Percent Change (2010 to 2020)</t>
  </si>
  <si>
    <t>Source: U.S. Census Bureau, ACS16-20 (5-Year Estimates), Table B25105</t>
  </si>
  <si>
    <t xml:space="preserve">Median Selected Monthly Owner Costs - Total </t>
  </si>
  <si>
    <t>Median Selected Monthly Owner Costs - Units with a Mortgage</t>
  </si>
  <si>
    <t>Median Selected Monthly Owner Costs - Units without a Mortgage</t>
  </si>
  <si>
    <t>Source: U.S. Census Bureau, ACS16-20 (5-Year Estimates), Tables B25071, B25092</t>
  </si>
  <si>
    <t>Median Monthly Housing Costs Over Time (2010 to 2020)</t>
  </si>
  <si>
    <t>Note: Data shown as a percentage of household income in the past 12 months for the relevant data years.</t>
  </si>
  <si>
    <t>Median Housing Value</t>
  </si>
  <si>
    <t>Source: U.S. Census Bureau, ACS 16-20 (5-year Estimates), Table B25077</t>
  </si>
  <si>
    <t>Median Value (Dollars) of Owner Occupied Homes</t>
  </si>
  <si>
    <t>Source: U.S. Census Bureau, Census 1980(ORG STF1), 1990(STF3), 2000(SF3); ACS 06-10, 16-20 (5-year Estimates), Table B25077</t>
  </si>
  <si>
    <t>Median Monthly Housing Costs Over Time (2010 to 2020) (City, County, and State)</t>
  </si>
  <si>
    <t>Percent Employment by industry (2020) (City, County, and State)</t>
  </si>
  <si>
    <t>Total Employment by Occupation (2020) (City, County, and State)</t>
  </si>
  <si>
    <t>Total Households and Percent Change Over Time (1980 to 2020) (City)</t>
  </si>
  <si>
    <t>Median Gross Rent and Percent Change Over Time (1980-2020) (City, County, and State)</t>
  </si>
  <si>
    <t>Total and Percent Change Cost-Burdened Renter Households Over Time (1980-2020) (City)</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</si>
  <si>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</si>
  <si>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</si>
  <si>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</si>
  <si>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</si>
  <si>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</si>
  <si>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Selected Monthly Owner Costs Over Time (Countywide)</t>
  </si>
  <si>
    <t>Median Selected Monthly Owner Costs Over Time (2010-2020) (Countywide)</t>
  </si>
  <si>
    <t>Median Gross Rent Over Time (Countywide)</t>
  </si>
  <si>
    <t>Median Gross Rent and Percent Change Over Time (1980-2020) (Countywide)</t>
  </si>
  <si>
    <t>Average Household Size Over Time (City, County, State)</t>
  </si>
  <si>
    <t>Median Monthly Housing Costs by Tenure as a Percentage of Household Income in the Past 12 Months (Countywide)</t>
  </si>
  <si>
    <t>Median Monthly Housing Costs by Tenure as a Percentage of Household Income Over Time (Countywide)</t>
  </si>
  <si>
    <t>Median Monthly Housing Costs Over Time (City, County, State)</t>
  </si>
  <si>
    <t>Median Monthly Housing Costs as a Percentage of Median Household Income Over Time (2010 to 2020) (Countywide)</t>
  </si>
  <si>
    <t>Median Monthly Housing Costs as  percentage of Median Household Income By Tenure Over Time (2010 to 2020) (Countywide)</t>
  </si>
  <si>
    <t>Gini Index and Percent Change Over Time (Countywide)</t>
  </si>
  <si>
    <t>Gini Index and Percent Change Over Time (2010 to 2020) (Countywide)</t>
  </si>
  <si>
    <t>Gini Index Over Time (Countywide)</t>
  </si>
  <si>
    <t>Median Housing Value Over Time (Countywide)</t>
  </si>
  <si>
    <t>Median Housing Value and Percent Change Over Time (1980-2020) (Countywide)</t>
  </si>
  <si>
    <t>Median Housing Value Over Time (Owner-Occupied) (Countywide)</t>
  </si>
  <si>
    <t>It is important to note that, unlike the incorporated cities, certain metrics from the U.S. Census Bureau and other sources are not available for the unincorporated counties. They are noted below in the Table of Contents with a strikethrough. For these non-available metrics, please use the provided Countywide average data.</t>
  </si>
  <si>
    <t>Unincorporated Tulare County</t>
  </si>
  <si>
    <t>Tulare County</t>
  </si>
  <si>
    <t>Data for:</t>
  </si>
  <si>
    <t>Note: bulding permit data for Exeter and Farmersville are not available via Census, thus not included in calulcating this unincorporated area totals.</t>
  </si>
  <si>
    <t>CA-513</t>
  </si>
  <si>
    <t>Visalia, Kings, Tulare Counties CoC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</si>
</sst>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
    <numFmt numFmtId="169" formatCode="#,##0%"/>
    <numFmt numFmtId="170" formatCode="0.0000000000000%"/>
    <numFmt numFmtId="171" formatCode="#,##0.00%"/>
    <numFmt numFmtId="172" formatCode="#,##0.000"/>
  </numFmts>
  <fonts count="53"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trike/>
      <u/>
      <sz val="11"/>
      <color theme="10"/>
      <name val="Calibri Light"/>
      <family val="2"/>
      <scheme val="minor"/>
    </font>
    <font>
      <strike/>
      <sz val="11"/>
      <color theme="1"/>
      <name val="Calibri Light"/>
      <family val="2"/>
      <scheme val="minor"/>
    </font>
  </fonts>
  <fills count="24">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4">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6" fontId="0" fillId="0" borderId="0" xfId="1" applyNumberFormat="1" applyFont="1" applyBorder="1"/>
    <xf numFmtId="0" fontId="0" fillId="0" borderId="1" xfId="0" applyBorder="1"/>
    <xf numFmtId="4" fontId="0" fillId="0" borderId="0" xfId="0" applyNumberFormat="1"/>
    <xf numFmtId="168"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69"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0"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0" fontId="0" fillId="0" borderId="0" xfId="0" applyAlignment="1">
      <alignment horizontal="left"/>
    </xf>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10" fillId="12" borderId="23" xfId="0" applyFont="1" applyFill="1" applyBorder="1" applyAlignment="1">
      <alignment horizontal="center" vertical="center" wrapText="1"/>
    </xf>
    <xf numFmtId="0" fontId="0" fillId="0" borderId="7" xfId="0" applyBorder="1"/>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7" xfId="0" applyFont="1" applyFill="1" applyBorder="1" applyAlignment="1">
      <alignment wrapText="1"/>
    </xf>
    <xf numFmtId="0" fontId="0" fillId="0" borderId="6" xfId="0" applyBorder="1"/>
    <xf numFmtId="0" fontId="0" fillId="0" borderId="27"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6"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0" xfId="4" applyBorder="1" applyAlignment="1">
      <alignment horizontal="left" vertical="center"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29" xfId="4" applyFill="1" applyBorder="1" applyAlignment="1">
      <alignment vertical="center" wrapText="1"/>
    </xf>
    <xf numFmtId="0" fontId="10" fillId="12" borderId="51" xfId="0" applyFont="1" applyFill="1" applyBorder="1" applyAlignment="1">
      <alignment horizontal="center" vertical="center" wrapText="1"/>
    </xf>
    <xf numFmtId="166" fontId="0" fillId="0" borderId="1" xfId="1" applyNumberFormat="1" applyFont="1" applyFill="1" applyBorder="1"/>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7" xfId="4" applyBorder="1" applyAlignment="1">
      <alignment horizontal="left" vertical="center" wrapText="1"/>
    </xf>
    <xf numFmtId="0" fontId="16" fillId="0" borderId="0" xfId="4" applyFont="1" applyFill="1" applyBorder="1" applyAlignment="1">
      <alignment vertical="center" wrapText="1"/>
    </xf>
    <xf numFmtId="0" fontId="0" fillId="0" borderId="22" xfId="0" applyBorder="1" applyAlignment="1">
      <alignment vertical="center" wrapText="1"/>
    </xf>
    <xf numFmtId="0" fontId="15" fillId="0" borderId="42" xfId="4" applyBorder="1" applyAlignment="1">
      <alignment horizontal="left" vertical="center" wrapText="1"/>
    </xf>
    <xf numFmtId="0" fontId="15" fillId="0" borderId="42" xfId="4" applyFill="1" applyBorder="1" applyAlignment="1">
      <alignment horizontal="left" vertical="center" wrapText="1"/>
    </xf>
    <xf numFmtId="0" fontId="15" fillId="0" borderId="43" xfId="4" applyBorder="1" applyAlignment="1">
      <alignment horizontal="left" vertical="center" wrapText="1"/>
    </xf>
    <xf numFmtId="0" fontId="0" fillId="0" borderId="44" xfId="0" applyBorder="1" applyAlignment="1">
      <alignment vertical="center" wrapText="1"/>
    </xf>
    <xf numFmtId="0" fontId="0" fillId="0" borderId="21" xfId="0" applyBorder="1" applyAlignment="1">
      <alignment vertical="center" wrapText="1"/>
    </xf>
    <xf numFmtId="0" fontId="15" fillId="0" borderId="32" xfId="4" applyFill="1" applyBorder="1" applyAlignment="1">
      <alignment vertical="center" wrapText="1"/>
    </xf>
    <xf numFmtId="0" fontId="15" fillId="0" borderId="0" xfId="4" applyFill="1" applyBorder="1" applyAlignment="1">
      <alignment vertical="center" wrapText="1"/>
    </xf>
    <xf numFmtId="0" fontId="0" fillId="0" borderId="35" xfId="0" applyBorder="1" applyAlignment="1">
      <alignment vertical="center" wrapText="1"/>
    </xf>
    <xf numFmtId="0" fontId="15" fillId="0" borderId="19" xfId="4" quotePrefix="1" applyBorder="1" applyAlignment="1">
      <alignment vertical="center" wrapText="1"/>
    </xf>
    <xf numFmtId="0" fontId="0" fillId="0" borderId="14" xfId="0" applyBorder="1" applyAlignment="1">
      <alignment vertical="center" wrapText="1"/>
    </xf>
    <xf numFmtId="0" fontId="15" fillId="0" borderId="17" xfId="4" quotePrefix="1" applyBorder="1" applyAlignment="1">
      <alignment vertical="center" wrapText="1"/>
    </xf>
    <xf numFmtId="0" fontId="15" fillId="0" borderId="17" xfId="4" applyFill="1" applyBorder="1" applyAlignment="1">
      <alignment vertical="center" wrapText="1"/>
    </xf>
    <xf numFmtId="0" fontId="15" fillId="0" borderId="17" xfId="4" applyFill="1" applyBorder="1" applyAlignment="1">
      <alignment horizontal="left" vertical="center" wrapText="1"/>
    </xf>
    <xf numFmtId="0" fontId="15" fillId="0" borderId="17" xfId="4" applyBorder="1" applyAlignment="1">
      <alignment horizontal="left" vertical="center" wrapText="1"/>
    </xf>
    <xf numFmtId="0" fontId="15" fillId="0" borderId="18" xfId="4" applyBorder="1" applyAlignment="1">
      <alignment horizontal="left" vertical="center" wrapText="1"/>
    </xf>
    <xf numFmtId="0" fontId="0" fillId="0" borderId="20" xfId="0" applyBorder="1" applyAlignment="1">
      <alignment vertical="center" wrapText="1"/>
    </xf>
    <xf numFmtId="0" fontId="15" fillId="0" borderId="50" xfId="4" applyBorder="1" applyAlignment="1">
      <alignment vertical="center" wrapText="1"/>
    </xf>
    <xf numFmtId="0" fontId="0" fillId="0" borderId="45" xfId="0" applyBorder="1" applyAlignment="1">
      <alignment vertical="center" wrapText="1"/>
    </xf>
    <xf numFmtId="0" fontId="15" fillId="0" borderId="47" xfId="4" applyBorder="1" applyAlignment="1">
      <alignment vertical="center" wrapText="1"/>
    </xf>
    <xf numFmtId="0" fontId="15" fillId="0" borderId="47"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1"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0" xfId="0" applyBorder="1" applyAlignment="1">
      <alignment wrapText="1"/>
    </xf>
    <xf numFmtId="0" fontId="0" fillId="0" borderId="45" xfId="0" applyBorder="1" applyAlignment="1">
      <alignment wrapText="1"/>
    </xf>
    <xf numFmtId="0" fontId="0" fillId="0" borderId="44" xfId="0" applyBorder="1" applyAlignment="1">
      <alignment wrapText="1"/>
    </xf>
    <xf numFmtId="0" fontId="0" fillId="0" borderId="21" xfId="0" applyBorder="1" applyAlignment="1">
      <alignment wrapText="1"/>
    </xf>
    <xf numFmtId="0" fontId="0" fillId="0" borderId="56"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4" xfId="0" applyFont="1" applyBorder="1"/>
    <xf numFmtId="0" fontId="44" fillId="0" borderId="3" xfId="0" applyFont="1" applyBorder="1"/>
    <xf numFmtId="0" fontId="44" fillId="0" borderId="25" xfId="0" applyFont="1" applyBorder="1"/>
    <xf numFmtId="0" fontId="44" fillId="0" borderId="58" xfId="0" applyFont="1" applyBorder="1"/>
    <xf numFmtId="0" fontId="44" fillId="0" borderId="5" xfId="0" applyFont="1" applyBorder="1"/>
    <xf numFmtId="0" fontId="44" fillId="0" borderId="59" xfId="0" applyFont="1" applyBorder="1"/>
    <xf numFmtId="0" fontId="44" fillId="0" borderId="52" xfId="0" applyFont="1" applyBorder="1"/>
    <xf numFmtId="3" fontId="44" fillId="0" borderId="52" xfId="0" applyNumberFormat="1" applyFont="1" applyBorder="1"/>
    <xf numFmtId="4" fontId="44" fillId="0" borderId="52" xfId="0" applyNumberFormat="1" applyFont="1" applyBorder="1"/>
    <xf numFmtId="0" fontId="44" fillId="0" borderId="60"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5"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21" fillId="0" borderId="0" xfId="0" applyFont="1" applyAlignment="1">
      <alignment horizontal="left" wrapText="1"/>
    </xf>
    <xf numFmtId="0" fontId="0" fillId="0" borderId="55" xfId="0" applyBorder="1" applyAlignment="1">
      <alignment wrapText="1"/>
    </xf>
    <xf numFmtId="0" fontId="15" fillId="0" borderId="0" xfId="4" applyFill="1" applyAlignment="1">
      <alignment wrapText="1"/>
    </xf>
    <xf numFmtId="0" fontId="15" fillId="0" borderId="0" xfId="4" applyAlignment="1">
      <alignment wrapText="1"/>
    </xf>
    <xf numFmtId="0" fontId="0" fillId="0" borderId="57" xfId="0" applyBorder="1" applyAlignment="1">
      <alignment wrapText="1"/>
    </xf>
    <xf numFmtId="0" fontId="15" fillId="0" borderId="39" xfId="4" applyBorder="1" applyAlignment="1">
      <alignment wrapText="1"/>
    </xf>
    <xf numFmtId="0" fontId="18" fillId="4" borderId="62" xfId="0" applyFont="1" applyFill="1" applyBorder="1" applyAlignment="1">
      <alignment horizontal="center"/>
    </xf>
    <xf numFmtId="0" fontId="0" fillId="0" borderId="63" xfId="0" applyBorder="1" applyAlignment="1">
      <alignment vertical="center" wrapText="1"/>
    </xf>
    <xf numFmtId="0" fontId="15" fillId="0" borderId="62" xfId="4" applyBorder="1" applyAlignment="1">
      <alignment vertical="center" wrapText="1"/>
    </xf>
    <xf numFmtId="0" fontId="0" fillId="0" borderId="62" xfId="0" applyBorder="1" applyAlignment="1">
      <alignment vertical="center" wrapText="1"/>
    </xf>
    <xf numFmtId="0" fontId="0" fillId="0" borderId="62" xfId="0" applyBorder="1" applyAlignment="1">
      <alignment horizontal="left" vertical="center" wrapText="1"/>
    </xf>
    <xf numFmtId="0" fontId="15" fillId="0" borderId="62" xfId="4" applyBorder="1" applyAlignment="1">
      <alignment horizontal="left" vertical="center" wrapText="1"/>
    </xf>
    <xf numFmtId="0" fontId="15" fillId="0" borderId="61" xfId="4" applyBorder="1" applyAlignment="1">
      <alignment horizontal="left" vertical="center" wrapText="1"/>
    </xf>
    <xf numFmtId="0" fontId="18" fillId="7" borderId="65" xfId="0" applyFont="1" applyFill="1" applyBorder="1" applyAlignment="1">
      <alignment horizontal="center" wrapText="1"/>
    </xf>
    <xf numFmtId="0" fontId="15" fillId="0" borderId="66" xfId="4" applyBorder="1" applyAlignment="1">
      <alignment horizontal="left" vertical="center" wrapText="1"/>
    </xf>
    <xf numFmtId="0" fontId="15" fillId="0" borderId="65" xfId="4" applyBorder="1" applyAlignment="1">
      <alignment horizontal="left" vertical="center" wrapText="1"/>
    </xf>
    <xf numFmtId="0" fontId="0" fillId="0" borderId="65" xfId="0" applyBorder="1" applyAlignment="1">
      <alignment horizontal="left" vertical="center" wrapText="1"/>
    </xf>
    <xf numFmtId="0" fontId="15" fillId="0" borderId="65" xfId="4" applyFill="1" applyBorder="1" applyAlignment="1">
      <alignment vertical="center" wrapText="1"/>
    </xf>
    <xf numFmtId="0" fontId="0" fillId="0" borderId="65" xfId="0" applyBorder="1" applyAlignment="1">
      <alignment vertical="center" wrapText="1"/>
    </xf>
    <xf numFmtId="0" fontId="15" fillId="0" borderId="64" xfId="4" applyBorder="1" applyAlignment="1">
      <alignment vertical="center" wrapText="1"/>
    </xf>
    <xf numFmtId="0" fontId="18" fillId="8" borderId="68" xfId="0" applyFont="1" applyFill="1" applyBorder="1" applyAlignment="1">
      <alignment horizontal="center" wrapText="1"/>
    </xf>
    <xf numFmtId="0" fontId="0" fillId="0" borderId="69" xfId="0" applyBorder="1" applyAlignment="1">
      <alignment horizontal="left" vertical="center" wrapText="1"/>
    </xf>
    <xf numFmtId="0" fontId="15" fillId="0" borderId="68" xfId="4" applyBorder="1" applyAlignment="1">
      <alignment horizontal="left" vertical="center" wrapText="1"/>
    </xf>
    <xf numFmtId="0" fontId="0" fillId="0" borderId="68" xfId="0" applyBorder="1" applyAlignment="1">
      <alignment horizontal="left" vertical="center" wrapText="1"/>
    </xf>
    <xf numFmtId="0" fontId="15" fillId="0" borderId="68" xfId="4" applyBorder="1" applyAlignment="1">
      <alignment vertical="center" wrapText="1"/>
    </xf>
    <xf numFmtId="0" fontId="15" fillId="0" borderId="67" xfId="4" applyBorder="1" applyAlignment="1">
      <alignment horizontal="left" vertical="center" wrapText="1"/>
    </xf>
    <xf numFmtId="0" fontId="18" fillId="9" borderId="71" xfId="0" applyFont="1" applyFill="1" applyBorder="1" applyAlignment="1">
      <alignment horizontal="center" wrapText="1"/>
    </xf>
    <xf numFmtId="0" fontId="0" fillId="0" borderId="72" xfId="0" applyBorder="1" applyAlignment="1">
      <alignment vertical="center" wrapText="1"/>
    </xf>
    <xf numFmtId="0" fontId="15" fillId="0" borderId="71" xfId="4" applyBorder="1" applyAlignment="1">
      <alignment vertical="center" wrapText="1"/>
    </xf>
    <xf numFmtId="0" fontId="0" fillId="0" borderId="71" xfId="0" applyBorder="1" applyAlignment="1">
      <alignment vertical="center" wrapText="1"/>
    </xf>
    <xf numFmtId="0" fontId="15" fillId="0" borderId="71" xfId="4" applyFill="1" applyBorder="1" applyAlignment="1">
      <alignment vertical="center" wrapText="1"/>
    </xf>
    <xf numFmtId="0" fontId="15" fillId="0" borderId="71" xfId="4" applyBorder="1" applyAlignment="1">
      <alignment horizontal="left" vertical="center" wrapText="1"/>
    </xf>
    <xf numFmtId="0" fontId="15" fillId="0" borderId="70"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7" xfId="0" applyFont="1" applyFill="1" applyBorder="1"/>
    <xf numFmtId="0" fontId="3" fillId="0" borderId="27" xfId="0" applyFont="1" applyBorder="1" applyAlignment="1">
      <alignment horizontal="left" vertical="center"/>
    </xf>
    <xf numFmtId="3" fontId="0" fillId="0" borderId="27" xfId="0" applyNumberFormat="1" applyBorder="1"/>
    <xf numFmtId="10" fontId="0" fillId="0" borderId="27" xfId="2" applyNumberFormat="1" applyFont="1" applyFill="1" applyBorder="1"/>
    <xf numFmtId="0" fontId="10" fillId="0" borderId="27" xfId="0" applyFont="1" applyBorder="1" applyAlignment="1">
      <alignment horizontal="left" vertical="center" wrapText="1"/>
    </xf>
    <xf numFmtId="164" fontId="0" fillId="0" borderId="27" xfId="0" applyNumberFormat="1" applyBorder="1"/>
    <xf numFmtId="0" fontId="10" fillId="0" borderId="27" xfId="0" applyFont="1" applyBorder="1" applyAlignment="1">
      <alignment vertical="center" wrapText="1"/>
    </xf>
    <xf numFmtId="0" fontId="18" fillId="13" borderId="27" xfId="0" applyFont="1" applyFill="1" applyBorder="1" applyAlignment="1">
      <alignment vertical="center"/>
    </xf>
    <xf numFmtId="0" fontId="18" fillId="0" borderId="27" xfId="0" applyFont="1" applyBorder="1" applyAlignment="1">
      <alignment vertical="center"/>
    </xf>
    <xf numFmtId="0" fontId="0" fillId="0" borderId="27" xfId="0" applyBorder="1" applyAlignment="1">
      <alignment horizontal="left"/>
    </xf>
    <xf numFmtId="0" fontId="0" fillId="0" borderId="27" xfId="0" applyBorder="1" applyAlignment="1">
      <alignment horizontal="left" wrapText="1"/>
    </xf>
    <xf numFmtId="0" fontId="0" fillId="0" borderId="27" xfId="0" applyBorder="1" applyAlignment="1">
      <alignment horizontal="center"/>
    </xf>
    <xf numFmtId="0" fontId="3" fillId="0" borderId="27" xfId="0" applyFont="1" applyBorder="1" applyAlignment="1">
      <alignment horizontal="left"/>
    </xf>
    <xf numFmtId="167" fontId="0" fillId="0" borderId="27" xfId="3" applyNumberFormat="1" applyFont="1" applyFill="1" applyBorder="1"/>
    <xf numFmtId="9" fontId="0" fillId="0" borderId="27" xfId="2" applyFont="1" applyFill="1" applyBorder="1"/>
    <xf numFmtId="0" fontId="10" fillId="0" borderId="27" xfId="0" applyFont="1" applyBorder="1" applyAlignment="1">
      <alignment horizontal="center" vertical="center" wrapText="1"/>
    </xf>
    <xf numFmtId="0" fontId="3" fillId="0" borderId="27" xfId="0" applyFont="1" applyBorder="1" applyAlignment="1">
      <alignment horizontal="left" vertical="top"/>
    </xf>
    <xf numFmtId="9" fontId="10" fillId="0" borderId="27" xfId="0" applyNumberFormat="1" applyFont="1" applyBorder="1" applyAlignment="1">
      <alignment horizontal="left" vertical="center" wrapText="1"/>
    </xf>
    <xf numFmtId="0" fontId="19" fillId="0" borderId="27" xfId="0" applyFont="1" applyBorder="1" applyAlignment="1">
      <alignment horizontal="center" vertical="center" wrapText="1"/>
    </xf>
    <xf numFmtId="0" fontId="10" fillId="0" borderId="27" xfId="0" applyFont="1" applyBorder="1"/>
    <xf numFmtId="0" fontId="18" fillId="4" borderId="73"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8" fillId="0" borderId="0" xfId="0" applyFont="1"/>
    <xf numFmtId="0" fontId="49" fillId="0" borderId="0" xfId="0" applyFont="1"/>
    <xf numFmtId="0" fontId="3" fillId="22" borderId="0" xfId="0" applyFont="1" applyFill="1"/>
    <xf numFmtId="10" fontId="44" fillId="23" borderId="5" xfId="0" applyNumberFormat="1" applyFont="1" applyFill="1" applyBorder="1"/>
    <xf numFmtId="10" fontId="44" fillId="23" borderId="60" xfId="0" applyNumberFormat="1" applyFont="1" applyFill="1" applyBorder="1"/>
    <xf numFmtId="3" fontId="0" fillId="0" borderId="3" xfId="0" applyNumberFormat="1" applyBorder="1"/>
    <xf numFmtId="0" fontId="50" fillId="0" borderId="0" xfId="0" applyFont="1"/>
    <xf numFmtId="0" fontId="10" fillId="2" borderId="1" xfId="0" applyFont="1" applyFill="1" applyBorder="1" applyAlignment="1">
      <alignment horizontal="center" vertical="center" wrapText="1"/>
    </xf>
    <xf numFmtId="0" fontId="51" fillId="0" borderId="32" xfId="4" applyFont="1" applyFill="1" applyBorder="1" applyAlignment="1">
      <alignment horizontal="left" vertical="center" wrapText="1"/>
    </xf>
    <xf numFmtId="0" fontId="51" fillId="0" borderId="32" xfId="4" applyFont="1" applyFill="1" applyBorder="1" applyAlignment="1">
      <alignment vertical="center" wrapText="1"/>
    </xf>
    <xf numFmtId="0" fontId="51" fillId="0" borderId="42" xfId="4" applyFont="1" applyFill="1" applyBorder="1" applyAlignment="1">
      <alignment horizontal="left" vertical="center" wrapText="1"/>
    </xf>
    <xf numFmtId="0" fontId="51" fillId="0" borderId="47" xfId="4" applyFont="1" applyFill="1" applyBorder="1" applyAlignment="1">
      <alignment vertical="center" wrapText="1"/>
    </xf>
    <xf numFmtId="167" fontId="0" fillId="0" borderId="1" xfId="3" applyNumberFormat="1" applyFont="1" applyBorder="1"/>
    <xf numFmtId="0" fontId="21" fillId="0" borderId="0" xfId="0" applyFont="1" applyAlignment="1">
      <alignment horizontal="left"/>
    </xf>
    <xf numFmtId="0" fontId="3" fillId="3" borderId="1" xfId="0" applyFont="1" applyFill="1" applyBorder="1" applyAlignment="1">
      <alignment horizontal="center"/>
    </xf>
    <xf numFmtId="172" fontId="0" fillId="0" borderId="1" xfId="1" applyNumberFormat="1" applyFont="1" applyBorder="1"/>
    <xf numFmtId="6" fontId="0" fillId="0" borderId="1" xfId="0" applyNumberFormat="1" applyBorder="1"/>
    <xf numFmtId="6" fontId="0" fillId="0" borderId="0" xfId="0" applyNumberFormat="1"/>
    <xf numFmtId="0" fontId="21" fillId="0" borderId="0" xfId="0" applyFont="1"/>
    <xf numFmtId="6" fontId="0" fillId="0" borderId="1" xfId="0" applyNumberFormat="1" applyBorder="1" applyAlignment="1">
      <alignment horizontal="right" wrapText="1"/>
    </xf>
    <xf numFmtId="6" fontId="0" fillId="0" borderId="7" xfId="0" applyNumberFormat="1" applyBorder="1" applyAlignment="1">
      <alignment horizontal="right" wrapText="1"/>
    </xf>
    <xf numFmtId="165" fontId="0" fillId="0" borderId="75" xfId="2" applyNumberFormat="1" applyFont="1" applyBorder="1"/>
    <xf numFmtId="0" fontId="0" fillId="0" borderId="23" xfId="0" applyBorder="1"/>
    <xf numFmtId="6" fontId="0" fillId="0" borderId="23" xfId="0" applyNumberFormat="1" applyBorder="1" applyAlignment="1">
      <alignment horizontal="right" wrapText="1"/>
    </xf>
    <xf numFmtId="6" fontId="0" fillId="0" borderId="9" xfId="0" applyNumberFormat="1" applyBorder="1" applyAlignment="1">
      <alignment horizontal="right" wrapText="1"/>
    </xf>
    <xf numFmtId="0" fontId="0" fillId="0" borderId="75" xfId="0" applyBorder="1"/>
    <xf numFmtId="6" fontId="0" fillId="0" borderId="75" xfId="0" applyNumberFormat="1" applyBorder="1" applyAlignment="1">
      <alignment horizontal="right" wrapText="1"/>
    </xf>
    <xf numFmtId="6" fontId="0" fillId="0" borderId="76" xfId="0" applyNumberFormat="1" applyBorder="1" applyAlignment="1">
      <alignment horizontal="right" wrapText="1"/>
    </xf>
    <xf numFmtId="0" fontId="3" fillId="12" borderId="23" xfId="0" applyFont="1" applyFill="1" applyBorder="1" applyAlignment="1">
      <alignment horizontal="center" vertical="center" wrapText="1"/>
    </xf>
    <xf numFmtId="165" fontId="0" fillId="0" borderId="75" xfId="2" applyNumberFormat="1" applyFont="1" applyBorder="1" applyAlignment="1">
      <alignment horizontal="right" wrapText="1"/>
    </xf>
    <xf numFmtId="0" fontId="0" fillId="0" borderId="9" xfId="0" applyBorder="1"/>
    <xf numFmtId="0" fontId="0" fillId="0" borderId="76" xfId="0" applyBorder="1"/>
    <xf numFmtId="0" fontId="21" fillId="0" borderId="0" xfId="0" applyFont="1" applyAlignment="1">
      <alignment vertical="center" wrapText="1"/>
    </xf>
    <xf numFmtId="0" fontId="15" fillId="0" borderId="41" xfId="4" applyFill="1" applyBorder="1" applyAlignment="1">
      <alignment horizontal="left" vertical="center" wrapText="1"/>
    </xf>
    <xf numFmtId="0" fontId="0" fillId="0" borderId="39" xfId="0" applyBorder="1" applyAlignment="1">
      <alignment horizontal="left" vertical="center" wrapText="1"/>
    </xf>
    <xf numFmtId="0" fontId="0" fillId="0" borderId="40" xfId="0" applyBorder="1" applyAlignment="1">
      <alignment horizontal="left" vertical="center" wrapText="1"/>
    </xf>
    <xf numFmtId="0" fontId="0" fillId="0" borderId="0" xfId="0" applyAlignment="1">
      <alignment horizontal="left" vertical="center" wrapText="1"/>
    </xf>
    <xf numFmtId="0" fontId="0" fillId="0" borderId="38" xfId="0" applyBorder="1" applyAlignment="1">
      <alignment horizontal="left" vertical="center" wrapText="1"/>
    </xf>
    <xf numFmtId="0" fontId="16" fillId="8" borderId="22"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49" xfId="0" applyBorder="1" applyAlignment="1">
      <alignment vertical="center" wrapText="1"/>
    </xf>
    <xf numFmtId="0" fontId="13" fillId="11" borderId="36"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1"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5" fillId="0" borderId="17" xfId="4" applyFill="1" applyBorder="1" applyAlignment="1">
      <alignment horizontal="left" vertical="center" wrapText="1"/>
    </xf>
    <xf numFmtId="0" fontId="0" fillId="0" borderId="17" xfId="0" applyBorder="1" applyAlignment="1">
      <alignment horizontal="left" vertical="center" wrapText="1"/>
    </xf>
    <xf numFmtId="0" fontId="15" fillId="0" borderId="47" xfId="4" applyFill="1" applyBorder="1" applyAlignment="1">
      <alignment vertical="center" wrapText="1"/>
    </xf>
    <xf numFmtId="0" fontId="0" fillId="0" borderId="47" xfId="0" applyBorder="1" applyAlignment="1">
      <alignment vertical="center" wrapText="1"/>
    </xf>
    <xf numFmtId="0" fontId="51" fillId="0" borderId="0" xfId="4" applyFont="1" applyFill="1" applyBorder="1" applyAlignment="1">
      <alignment vertical="center" wrapText="1"/>
    </xf>
    <xf numFmtId="0" fontId="52" fillId="0" borderId="0" xfId="0" applyFont="1" applyAlignment="1">
      <alignment vertical="center" wrapText="1"/>
    </xf>
    <xf numFmtId="0" fontId="52" fillId="0" borderId="49" xfId="0" applyFont="1" applyBorder="1" applyAlignment="1">
      <alignment vertical="center" wrapText="1"/>
    </xf>
    <xf numFmtId="0" fontId="0" fillId="0" borderId="54" xfId="0" applyBorder="1" applyAlignment="1">
      <alignment vertical="center" wrapText="1"/>
    </xf>
    <xf numFmtId="0" fontId="27" fillId="11" borderId="53"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39" xfId="0" applyFont="1" applyFill="1" applyBorder="1" applyAlignment="1">
      <alignment horizontal="center" wrapText="1"/>
    </xf>
    <xf numFmtId="0" fontId="18" fillId="11" borderId="40" xfId="0" applyFont="1" applyFill="1" applyBorder="1" applyAlignment="1">
      <alignment horizontal="center" wrapText="1"/>
    </xf>
    <xf numFmtId="0" fontId="0" fillId="0" borderId="28" xfId="0" applyBorder="1" applyAlignment="1">
      <alignment horizontal="left" wrapText="1"/>
    </xf>
    <xf numFmtId="0" fontId="0" fillId="0" borderId="36" xfId="0" applyBorder="1" applyAlignment="1">
      <alignment horizontal="left" wrapText="1"/>
    </xf>
    <xf numFmtId="0" fontId="0" fillId="0" borderId="37" xfId="0" applyBorder="1" applyAlignment="1">
      <alignment horizontal="left" wrapText="1"/>
    </xf>
    <xf numFmtId="0" fontId="46" fillId="0" borderId="6" xfId="0" applyFont="1" applyBorder="1" applyAlignment="1">
      <alignment horizontal="left" vertical="top" wrapText="1"/>
    </xf>
    <xf numFmtId="0" fontId="46"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0" fillId="0" borderId="0" xfId="0"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4"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121467</c:v>
                </c:pt>
                <c:pt idx="1">
                  <c:v>133203</c:v>
                </c:pt>
                <c:pt idx="2">
                  <c:v>141150</c:v>
                </c:pt>
                <c:pt idx="3">
                  <c:v>142872</c:v>
                </c:pt>
                <c:pt idx="4">
                  <c:v>134876</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9.6618834745239454E-2</c:v>
                </c:pt>
                <c:pt idx="2">
                  <c:v>5.966081845003491E-2</c:v>
                </c:pt>
                <c:pt idx="3">
                  <c:v>1.2199787460148779E-2</c:v>
                </c:pt>
                <c:pt idx="4">
                  <c:v>-5.5966179517330197E-2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8.2866982350408958E-2</c:v>
                </c:pt>
                <c:pt idx="1">
                  <c:v>7.9638398622470949E-2</c:v>
                </c:pt>
                <c:pt idx="2">
                  <c:v>6.1235471373224278E-2</c:v>
                </c:pt>
                <c:pt idx="3">
                  <c:v>5.6392595781317265E-2</c:v>
                </c:pt>
                <c:pt idx="4">
                  <c:v>6.8445975032285833E-2</c:v>
                </c:pt>
                <c:pt idx="5">
                  <c:v>4.6061127851915629E-2</c:v>
                </c:pt>
                <c:pt idx="6">
                  <c:v>4.240206629358588E-2</c:v>
                </c:pt>
                <c:pt idx="7">
                  <c:v>5.3271631510977184E-2</c:v>
                </c:pt>
                <c:pt idx="8">
                  <c:v>3.4545845888936721E-2</c:v>
                </c:pt>
                <c:pt idx="9">
                  <c:v>8.9539388721480845E-2</c:v>
                </c:pt>
                <c:pt idx="10">
                  <c:v>7.0060266896254844E-2</c:v>
                </c:pt>
                <c:pt idx="11">
                  <c:v>0.1232242789496341</c:v>
                </c:pt>
                <c:pt idx="12">
                  <c:v>5.5854498493327596E-2</c:v>
                </c:pt>
                <c:pt idx="13">
                  <c:v>3.8097287989668535E-2</c:v>
                </c:pt>
                <c:pt idx="14">
                  <c:v>2.9057253551442102E-2</c:v>
                </c:pt>
                <c:pt idx="15">
                  <c:v>6.9306930693069313E-2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Unincorporated Tulare County</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770</c:v>
                      </c:pt>
                      <c:pt idx="1">
                        <c:v>740</c:v>
                      </c:pt>
                      <c:pt idx="2">
                        <c:v>569</c:v>
                      </c:pt>
                      <c:pt idx="3">
                        <c:v>524</c:v>
                      </c:pt>
                      <c:pt idx="4">
                        <c:v>636</c:v>
                      </c:pt>
                      <c:pt idx="5">
                        <c:v>428</c:v>
                      </c:pt>
                      <c:pt idx="6">
                        <c:v>394</c:v>
                      </c:pt>
                      <c:pt idx="7">
                        <c:v>495</c:v>
                      </c:pt>
                      <c:pt idx="8">
                        <c:v>321</c:v>
                      </c:pt>
                      <c:pt idx="9">
                        <c:v>832</c:v>
                      </c:pt>
                      <c:pt idx="10">
                        <c:v>651</c:v>
                      </c:pt>
                      <c:pt idx="11">
                        <c:v>1145</c:v>
                      </c:pt>
                      <c:pt idx="12">
                        <c:v>519</c:v>
                      </c:pt>
                      <c:pt idx="13">
                        <c:v>354</c:v>
                      </c:pt>
                      <c:pt idx="14">
                        <c:v>270</c:v>
                      </c:pt>
                      <c:pt idx="15">
                        <c:v>644</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0"/>
              <c:layout>
                <c:manualLayout>
                  <c:x val="0"/>
                  <c:y val="0.117839607201309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4-4026-A8E6-0BD52D27AA97}"/>
                </c:ext>
              </c:extLst>
            </c:dLbl>
            <c:dLbl>
              <c:idx val="1"/>
              <c:layout>
                <c:manualLayout>
                  <c:x val="-7.8321570212747155E-17"/>
                  <c:y val="0.111292962356792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14-4026-A8E6-0BD52D27AA97}"/>
                </c:ext>
              </c:extLst>
            </c:dLbl>
            <c:dLbl>
              <c:idx val="2"/>
              <c:layout>
                <c:manualLayout>
                  <c:x val="0"/>
                  <c:y val="0.111292962356792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4-4026-A8E6-0BD52D27AA97}"/>
                </c:ext>
              </c:extLst>
            </c:dLbl>
            <c:dLbl>
              <c:idx val="3"/>
              <c:layout>
                <c:manualLayout>
                  <c:x val="-7.8321570212747155E-17"/>
                  <c:y val="0.11783960720130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14-4026-A8E6-0BD52D27AA97}"/>
                </c:ext>
              </c:extLst>
            </c:dLbl>
            <c:dLbl>
              <c:idx val="4"/>
              <c:layout>
                <c:manualLayout>
                  <c:x val="0"/>
                  <c:y val="0.10474631751227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14-4026-A8E6-0BD52D27A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37578</c:v>
                </c:pt>
                <c:pt idx="1">
                  <c:v>39208</c:v>
                </c:pt>
                <c:pt idx="2">
                  <c:v>39936</c:v>
                </c:pt>
                <c:pt idx="3">
                  <c:v>39093</c:v>
                </c:pt>
                <c:pt idx="4">
                  <c:v>40586</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layout>
                <c:manualLayout>
                  <c:x val="-6.5417151276468521E-2"/>
                  <c:y val="3.8538819305617887E-2"/>
                </c:manualLayout>
              </c:layout>
              <c:tx>
                <c:rich>
                  <a:bodyPr/>
                  <a:lstStyle/>
                  <a:p>
                    <a:fld id="{4D3F429C-FC64-4716-8C81-318C84939257}" type="VALUE">
                      <a:rPr lang="en-US">
                        <a:solidFill>
                          <a:schemeClr val="tx2"/>
                        </a:solidFill>
                      </a:rPr>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6.5433129734143697E-2"/>
                  <c:y val="3.8196116029537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A6-4041-86BB-2FA2056B6C4D}"/>
                </c:ext>
              </c:extLst>
            </c:dLbl>
            <c:dLbl>
              <c:idx val="3"/>
              <c:layout>
                <c:manualLayout>
                  <c:x val="-4.4072454736813933E-2"/>
                  <c:y val="4.39659744604463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14-4026-A8E6-0BD52D27AA97}"/>
                </c:ext>
              </c:extLst>
            </c:dLbl>
            <c:dLbl>
              <c:idx val="4"/>
              <c:layout>
                <c:manualLayout>
                  <c:x val="-2.5926477229436355E-2"/>
                  <c:y val="7.6349394149565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14-4026-A8E6-0BD52D27AA9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4.3376443663845868E-2</c:v>
                </c:pt>
                <c:pt idx="2">
                  <c:v>1.8567639257294429E-2</c:v>
                </c:pt>
                <c:pt idx="3">
                  <c:v>-2.110877403846154E-2</c:v>
                </c:pt>
                <c:pt idx="4">
                  <c:v>3.819098048243931E-2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0.56462819691519239</c:v>
                </c:pt>
                <c:pt idx="1">
                  <c:v>0.52602054026063694</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7.0467648942985267E-2</c:v>
                </c:pt>
                <c:pt idx="1">
                  <c:v>7.7737982221455074E-2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0.19050904252697975</c:v>
                </c:pt>
                <c:pt idx="1">
                  <c:v>0.24256350507752941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0.17439511161484256</c:v>
                </c:pt>
                <c:pt idx="1">
                  <c:v>0.15367797244037859</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0.25592568866111476</c:v>
                      </c:pt>
                      <c:pt idx="1">
                        <c:v>0.25340180086878972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0.30870250825407775</c:v>
                      </c:pt>
                      <c:pt idx="1">
                        <c:v>0.27261873939184716</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4.0925442270733747E-2</c:v>
                      </c:pt>
                      <c:pt idx="1">
                        <c:v>4.7438220994793015E-2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2.9542206672251516E-2</c:v>
                      </c:pt>
                      <c:pt idx="1">
                        <c:v>3.0299761226662062E-2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6.9161779924111766E-2</c:v>
                      </c:pt>
                      <c:pt idx="1">
                        <c:v>9.242398089813296E-2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6.0020696791997237E-2</c:v>
                      </c:pt>
                      <c:pt idx="1">
                        <c:v>7.6630419147895631E-2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5.4550830335583701E-2</c:v>
                      </c:pt>
                      <c:pt idx="1">
                        <c:v>6.6640775581830208E-2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6.7757354752870447E-3</c:v>
                      </c:pt>
                      <c:pt idx="1">
                        <c:v>6.8683294496706074E-3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9.3381954368501455E-2</c:v>
                      </c:pt>
                      <c:pt idx="1">
                        <c:v>8.4973102039642132E-2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2.4096979253929927E-2</c:v>
                      </c:pt>
                      <c:pt idx="1">
                        <c:v>1.7692241304910677E-2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4.4177795298871531E-2</c:v>
                      </c:pt>
                      <c:pt idx="1">
                        <c:v>3.8124622421679466E-2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1.2738382693539644E-2</c:v>
                      </c:pt>
                      <c:pt idx="1">
                        <c:v>1.2888006674146314E-2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Unincorporated Tulare County</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0.20157944050327933</c:v>
                </c:pt>
                <c:pt idx="1">
                  <c:v>0.18092105263157895</c:v>
                </c:pt>
                <c:pt idx="2">
                  <c:v>0.18047783039173482</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0.23051069402007857</c:v>
                </c:pt>
                <c:pt idx="1">
                  <c:v>0.24747259557655807</c:v>
                </c:pt>
                <c:pt idx="2">
                  <c:v>0.25</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1506</c:v>
                      </c:pt>
                      <c:pt idx="1">
                        <c:v>1540</c:v>
                      </c:pt>
                      <c:pt idx="2" formatCode="#,##0">
                        <c:v>1677</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5281</c:v>
                      </c:pt>
                      <c:pt idx="1">
                        <c:v>6389</c:v>
                      </c:pt>
                      <c:pt idx="2" formatCode="#,##0">
                        <c:v>7494</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0.12356477603114374</c:v>
                </c:pt>
                <c:pt idx="1">
                  <c:v>6.4677474991376341E-2</c:v>
                </c:pt>
                <c:pt idx="2">
                  <c:v>5.6029172621100867E-2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0.11236011622220304</c:v>
                </c:pt>
                <c:pt idx="1">
                  <c:v>5.7514168176979949E-2</c:v>
                </c:pt>
                <c:pt idx="2">
                  <c:v>4.3000776732545098E-2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5015</c:v>
                      </c:pt>
                      <c:pt idx="1">
                        <c:v>2625</c:v>
                      </c:pt>
                      <c:pt idx="2">
                        <c:v>2274</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15623</c:v>
                      </c:pt>
                      <c:pt idx="1">
                        <c:v>7997</c:v>
                      </c:pt>
                      <c:pt idx="2">
                        <c:v>5979</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0.12818658470439342</c:v>
                </c:pt>
                <c:pt idx="1">
                  <c:v>0.1481011713795419</c:v>
                </c:pt>
                <c:pt idx="2">
                  <c:v>0.16254373429261323</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0.29266213807888009</c:v>
                </c:pt>
                <c:pt idx="1">
                  <c:v>0.26053868536894725</c:v>
                </c:pt>
                <c:pt idx="2">
                  <c:v>0.26321884393633271</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0.16537954903530749</c:v>
                </c:pt>
                <c:pt idx="1">
                  <c:v>0.15260265114775295</c:v>
                </c:pt>
                <c:pt idx="2">
                  <c:v>0.17855910905238259</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0.15295606581088406</c:v>
                </c:pt>
                <c:pt idx="1">
                  <c:v>0.16705215250317093</c:v>
                </c:pt>
                <c:pt idx="2">
                  <c:v>0.15140688907505051</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0.12805744246713333</c:v>
                </c:pt>
                <c:pt idx="1">
                  <c:v>0.13265686786540326</c:v>
                </c:pt>
                <c:pt idx="2">
                  <c:v>0.12356477603114374</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6.643076684660483E-2</c:v>
                </c:pt>
                <c:pt idx="1">
                  <c:v>7.8937551294486319E-2</c:v>
                </c:pt>
                <c:pt idx="2">
                  <c:v>6.4677474991376341E-2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6.6327453056796756E-2</c:v>
                </c:pt>
                <c:pt idx="1">
                  <c:v>6.0110920440697359E-2</c:v>
                </c:pt>
                <c:pt idx="2">
                  <c:v>5.6029172621100867E-2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0.57545780923108691</c:v>
                      </c:pt>
                      <c:pt idx="1">
                        <c:v>0.5452759332487751</c:v>
                      </c:pt>
                      <c:pt idx="2">
                        <c:v>0.57970728822746775</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7.113154428287316E-2</c:v>
                      </c:pt>
                      <c:pt idx="1">
                        <c:v>8.8587132234076951E-2</c:v>
                      </c:pt>
                      <c:pt idx="2">
                        <c:v>0.1009954171389149</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0.20580106929772451</c:v>
                      </c:pt>
                      <c:pt idx="1">
                        <c:v>0.17550797085229675</c:v>
                      </c:pt>
                      <c:pt idx="2">
                        <c:v>0.17949539249987681</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8.8462432523181034E-2</c:v>
                      </c:pt>
                      <c:pt idx="1">
                        <c:v>8.6920838618219795E-2</c:v>
                      </c:pt>
                      <c:pt idx="2">
                        <c:v>9.8432957177351801E-2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7.8466823359247845E-2</c:v>
                      </c:pt>
                      <c:pt idx="1">
                        <c:v>7.1849585913601438E-2</c:v>
                      </c:pt>
                      <c:pt idx="2">
                        <c:v>7.3498250628295472E-2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6.8290415063150575E-2</c:v>
                      </c:pt>
                      <c:pt idx="1">
                        <c:v>5.647989256136686E-2</c:v>
                      </c:pt>
                      <c:pt idx="2">
                        <c:v>6.2041097915537378E-2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2.8824547356458393E-2</c:v>
                      </c:pt>
                      <c:pt idx="1">
                        <c:v>3.8498843542490488E-2</c:v>
                      </c:pt>
                      <c:pt idx="2">
                        <c:v>3.5430936776228258E-2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3.4480977348451583E-2</c:v>
                      </c:pt>
                      <c:pt idx="1">
                        <c:v>2.7431669526722872E-2</c:v>
                      </c:pt>
                      <c:pt idx="2">
                        <c:v>2.9813236091262997E-2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0.42454219076891286</c:v>
                      </c:pt>
                      <c:pt idx="1">
                        <c:v>0.45472406675122484</c:v>
                      </c:pt>
                      <c:pt idx="2">
                        <c:v>0.42029271177253241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5.7055040421520264E-2</c:v>
                      </c:pt>
                      <c:pt idx="1">
                        <c:v>5.9514039145464943E-2</c:v>
                      </c:pt>
                      <c:pt idx="2">
                        <c:v>6.1548317153698344E-2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8.686106878115557E-2</c:v>
                      </c:pt>
                      <c:pt idx="1">
                        <c:v>8.5030714516650507E-2</c:v>
                      </c:pt>
                      <c:pt idx="2">
                        <c:v>8.3723451436455917E-2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7.691711651212646E-2</c:v>
                      </c:pt>
                      <c:pt idx="1">
                        <c:v>6.568181252953316E-2</c:v>
                      </c:pt>
                      <c:pt idx="2">
                        <c:v>8.0126151875030804E-2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7.4489242451636226E-2</c:v>
                      </c:pt>
                      <c:pt idx="1">
                        <c:v>9.5202566589569493E-2</c:v>
                      </c:pt>
                      <c:pt idx="2">
                        <c:v>7.7908638446755038E-2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5.9767027403982743E-2</c:v>
                      </c:pt>
                      <c:pt idx="1">
                        <c:v>7.6176975304036415E-2</c:v>
                      </c:pt>
                      <c:pt idx="2">
                        <c:v>6.152367811560637E-2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3.7606219490146434E-2</c:v>
                      </c:pt>
                      <c:pt idx="1">
                        <c:v>4.0438707751995824E-2</c:v>
                      </c:pt>
                      <c:pt idx="2">
                        <c:v>2.9246538215148079E-2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3.1846475708345173E-2</c:v>
                      </c:pt>
                      <c:pt idx="1">
                        <c:v>3.2679250913974486E-2</c:v>
                      </c:pt>
                      <c:pt idx="2">
                        <c:v>2.6215936529837874E-2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2519</c:v>
                </c:pt>
                <c:pt idx="1">
                  <c:v>4001</c:v>
                </c:pt>
                <c:pt idx="2">
                  <c:v>4018</c:v>
                </c:pt>
                <c:pt idx="3">
                  <c:v>5569</c:v>
                </c:pt>
                <c:pt idx="4">
                  <c:v>7200</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0.58832870186581976</c:v>
                </c:pt>
                <c:pt idx="2">
                  <c:v>4.2489377655586099E-3</c:v>
                </c:pt>
                <c:pt idx="3">
                  <c:v>0.38601294176207068</c:v>
                </c:pt>
                <c:pt idx="4">
                  <c:v>0.2928712515711977</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2"/>
              <c:layout>
                <c:manualLayout>
                  <c:x val="0"/>
                  <c:y val="1.7461148943600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83-4707-BF09-B984689D64E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2130</c:v>
                </c:pt>
                <c:pt idx="1">
                  <c:v>2553</c:v>
                </c:pt>
                <c:pt idx="2">
                  <c:v>3926</c:v>
                </c:pt>
                <c:pt idx="3">
                  <c:v>6076</c:v>
                </c:pt>
                <c:pt idx="4">
                  <c:v>6221</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4.7302476613500274E-2"/>
                  <c:y val="6.4620916623242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83-4707-BF09-B984689D64E4}"/>
                </c:ext>
              </c:extLst>
            </c:dLbl>
            <c:dLbl>
              <c:idx val="2"/>
              <c:layout>
                <c:manualLayout>
                  <c:x val="-4.940170940170948E-2"/>
                  <c:y val="-4.596636001956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83-4707-BF09-B984689D64E4}"/>
                </c:ext>
              </c:extLst>
            </c:dLbl>
            <c:dLbl>
              <c:idx val="3"/>
              <c:layout>
                <c:manualLayout>
                  <c:x val="4.0170940170939388E-3"/>
                  <c:y val="2.8914024419835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83-4707-BF09-B984689D64E4}"/>
                </c:ext>
              </c:extLst>
            </c:dLbl>
            <c:dLbl>
              <c:idx val="4"/>
              <c:layout>
                <c:manualLayout>
                  <c:x val="-1.2019314893330798E-2"/>
                  <c:y val="-2.613378615386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0.19859154929577466</c:v>
                </c:pt>
                <c:pt idx="2">
                  <c:v>0.53779866823345079</c:v>
                </c:pt>
                <c:pt idx="3">
                  <c:v>0.54763117677024964</c:v>
                </c:pt>
                <c:pt idx="4">
                  <c:v>2.3864384463462805E-2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26</c:v>
                </c:pt>
                <c:pt idx="1">
                  <c:v>158</c:v>
                </c:pt>
                <c:pt idx="2">
                  <c:v>0</c:v>
                </c:pt>
                <c:pt idx="3">
                  <c:v>16</c:v>
                </c:pt>
                <c:pt idx="4">
                  <c:v>3</c:v>
                </c:pt>
                <c:pt idx="5">
                  <c:v>2</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12</c:v>
                </c:pt>
                <c:pt idx="1">
                  <c:v>133</c:v>
                </c:pt>
                <c:pt idx="2">
                  <c:v>3</c:v>
                </c:pt>
                <c:pt idx="3">
                  <c:v>6</c:v>
                </c:pt>
                <c:pt idx="4">
                  <c:v>0</c:v>
                </c:pt>
                <c:pt idx="5">
                  <c:v>1</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73</c:v>
                </c:pt>
                <c:pt idx="1">
                  <c:v>770</c:v>
                </c:pt>
                <c:pt idx="2">
                  <c:v>7</c:v>
                </c:pt>
                <c:pt idx="3">
                  <c:v>58</c:v>
                </c:pt>
                <c:pt idx="4">
                  <c:v>11</c:v>
                </c:pt>
                <c:pt idx="5">
                  <c:v>18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111</c:v>
                      </c:pt>
                      <c:pt idx="1">
                        <c:v>1061</c:v>
                      </c:pt>
                      <c:pt idx="2">
                        <c:v>10</c:v>
                      </c:pt>
                      <c:pt idx="3">
                        <c:v>80</c:v>
                      </c:pt>
                      <c:pt idx="4">
                        <c:v>14</c:v>
                      </c:pt>
                      <c:pt idx="5">
                        <c:v>21</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104</c:v>
                </c:pt>
                <c:pt idx="1">
                  <c:v>77</c:v>
                </c:pt>
                <c:pt idx="2">
                  <c:v>402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101</c:v>
                </c:pt>
                <c:pt idx="1">
                  <c:v>78</c:v>
                </c:pt>
                <c:pt idx="2">
                  <c:v>535</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205</c:v>
                      </c:pt>
                      <c:pt idx="1">
                        <c:v>155</c:v>
                      </c:pt>
                      <c:pt idx="2">
                        <c:v>937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78530</c:v>
                </c:pt>
                <c:pt idx="1">
                  <c:v>95062</c:v>
                </c:pt>
                <c:pt idx="2">
                  <c:v>94331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53945</c:v>
                </c:pt>
                <c:pt idx="1">
                  <c:v>40432</c:v>
                </c:pt>
                <c:pt idx="2">
                  <c:v>32116</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976</c:v>
                </c:pt>
                <c:pt idx="1">
                  <c:v>755</c:v>
                </c:pt>
                <c:pt idx="2">
                  <c:v>520</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1377</c:v>
                </c:pt>
                <c:pt idx="1">
                  <c:v>1502</c:v>
                </c:pt>
                <c:pt idx="2">
                  <c:v>1579</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3629</c:v>
                </c:pt>
                <c:pt idx="1">
                  <c:v>3390</c:v>
                </c:pt>
                <c:pt idx="2">
                  <c:v>3326</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85</c:v>
                </c:pt>
                <c:pt idx="1">
                  <c:v>112</c:v>
                </c:pt>
                <c:pt idx="2">
                  <c:v>136</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2410</c:v>
                </c:pt>
                <c:pt idx="1">
                  <c:v>1402</c:v>
                </c:pt>
                <c:pt idx="2">
                  <c:v>2320</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95</c:v>
                </c:pt>
                <c:pt idx="1">
                  <c:v>110</c:v>
                </c:pt>
                <c:pt idx="2">
                  <c:v>123</c:v>
                </c:pt>
                <c:pt idx="3" formatCode="_(* #,##0_);_(* \(#,##0\);_(* &quot;-&quot;??_);_(@_)">
                  <c:v>143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138</c:v>
                </c:pt>
                <c:pt idx="1">
                  <c:v>184</c:v>
                </c:pt>
                <c:pt idx="2">
                  <c:v>206</c:v>
                </c:pt>
                <c:pt idx="3" formatCode="_(* #,##0_);_(* \(#,##0\);_(* &quot;-&quot;??_);_(@_)">
                  <c:v>125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3560</c:v>
                </c:pt>
                <c:pt idx="1">
                  <c:v>414</c:v>
                </c:pt>
                <c:pt idx="2">
                  <c:v>413</c:v>
                </c:pt>
                <c:pt idx="3" formatCode="_(* #,##0_);_(* \(#,##0\);_(* &quot;-&quot;??_);_(@_)">
                  <c:v>837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3793</c:v>
                      </c:pt>
                      <c:pt idx="1">
                        <c:v>708</c:v>
                      </c:pt>
                      <c:pt idx="2">
                        <c:v>742</c:v>
                      </c:pt>
                      <c:pt idx="3">
                        <c:v>1105</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0.36303673047077084</c:v>
                </c:pt>
                <c:pt idx="1">
                  <c:v>0.3810300352833042</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0.31505431971029491</c:v>
                </c:pt>
                <c:pt idx="1">
                  <c:v>0.31591899664956857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0.28634247284014486</c:v>
                </c:pt>
                <c:pt idx="1">
                  <c:v>0.27473537521866753</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3.5566476978789445E-2</c:v>
                </c:pt>
                <c:pt idx="1">
                  <c:v>2.8315592848459692E-2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Unincorporated Tulare County</c:v>
                      </c:pt>
                      <c:pt idx="1">
                        <c:v>Tulare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0.65668202764976957</c:v>
                </c:pt>
                <c:pt idx="1">
                  <c:v>0.47327691793786886</c:v>
                </c:pt>
                <c:pt idx="2">
                  <c:v>0.57540093757710342</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0.17644452321871676</c:v>
                </c:pt>
                <c:pt idx="1">
                  <c:v>0.22942879412092196</c:v>
                </c:pt>
                <c:pt idx="2">
                  <c:v>0.19992598075499629</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0.15690358029067705</c:v>
                </c:pt>
                <c:pt idx="1">
                  <c:v>0.27502505288943324</c:v>
                </c:pt>
                <c:pt idx="2">
                  <c:v>0.20925240562546263</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9.9698688408365824E-3</c:v>
                </c:pt>
                <c:pt idx="1">
                  <c:v>2.2269235051775971E-2</c:v>
                </c:pt>
                <c:pt idx="2">
                  <c:v>1.54206760424377E-2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0.60683760683760679</c:v>
                </c:pt>
                <c:pt idx="1">
                  <c:v>0.67447216890595008</c:v>
                </c:pt>
                <c:pt idx="2">
                  <c:v>0.64793577981651373</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0.34131054131054134</c:v>
                </c:pt>
                <c:pt idx="1">
                  <c:v>0.37850287907869484</c:v>
                </c:pt>
                <c:pt idx="2">
                  <c:v>0.36422018348623852</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[1]Households!$A$89</c:f>
              <c:strCache>
                <c:ptCount val="1"/>
                <c:pt idx="0">
                  <c:v>Unincorporated Fresno County</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581B-485C-891D-C85DFAEDC26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[1]Households!$B$89:$D$89</c:f>
              <c:numCache>
                <c:formatCode>General</c:formatCode>
                <c:ptCount val="3"/>
                <c:pt idx="0">
                  <c:v>#N/A</c:v>
                </c:pt>
                <c:pt idx="1">
                  <c:v>#N/A</c:v>
                </c:pt>
                <c:pt idx="2">
                  <c:v>#N/A</c:v>
                </c:pt>
              </c:numCache>
            </c:numRef>
          </c:val>
          <c:extLst>
            <c:ext xmlns:c16="http://schemas.microsoft.com/office/drawing/2014/chart" uri="{C3380CC4-5D6E-409C-BE32-E72D297353CC}">
              <c16:uniqueId val="{00000002-581B-485C-891D-C85DFAEDC264}"/>
            </c:ext>
          </c:extLst>
        </c:ser>
        <c:ser>
          <c:idx val="1"/>
          <c:order val="1"/>
          <c:tx>
            <c:strRef>
              <c:f>Households!$A$90</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3.35</c:v>
                </c:pt>
                <c:pt idx="1">
                  <c:v>3.36</c:v>
                </c:pt>
                <c:pt idx="2">
                  <c:v>3.3</c:v>
                </c:pt>
              </c:numCache>
            </c:numRef>
          </c:val>
          <c:extLst>
            <c:ext xmlns:c16="http://schemas.microsoft.com/office/drawing/2014/chart" uri="{C3380CC4-5D6E-409C-BE32-E72D297353CC}">
              <c16:uniqueId val="{00000003-581B-485C-891D-C85DFAEDC264}"/>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581B-485C-891D-C85DFAEDC264}"/>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1.9230769230769232E-2"/>
                  <c:y val="6.85043082197616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F9-4DE0-92B1-31BA3A1B41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1162</c:v>
                </c:pt>
                <c:pt idx="1">
                  <c:v>1081</c:v>
                </c:pt>
                <c:pt idx="2">
                  <c:v>1155</c:v>
                </c:pt>
              </c:numCache>
            </c:numRef>
          </c:val>
          <c:extLst>
            <c:ext xmlns:c16="http://schemas.microsoft.com/office/drawing/2014/chart" uri="{C3380CC4-5D6E-409C-BE32-E72D297353CC}">
              <c16:uniqueId val="{00000000-DE32-4648-BB40-EA3085A5D02A}"/>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-6.9707401032702232E-2</c:v>
                </c:pt>
                <c:pt idx="2">
                  <c:v>6.8455134135060131E-2</c:v>
                </c:pt>
              </c:numCache>
            </c:numRef>
          </c:val>
          <c:smooth val="0"/>
          <c:extLst>
            <c:ext xmlns:c16="http://schemas.microsoft.com/office/drawing/2014/chart" uri="{C3380CC4-5D6E-409C-BE32-E72D297353CC}">
              <c16:uniqueId val="{00000001-DE32-4648-BB40-EA3085A5D02A}"/>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Unincorporated Tulare County</c:v>
                </c:pt>
                <c:pt idx="1">
                  <c:v>Tulare County</c:v>
                </c:pt>
                <c:pt idx="2">
                  <c:v>California</c:v>
                </c:pt>
              </c:strCache>
            </c:strRef>
          </c:cat>
          <c:val>
            <c:numRef>
              <c:f>(Households!$B$316,Households!$D$316,Households!$F$316)</c:f>
              <c:numCache>
                <c:formatCode>0.0%</c:formatCode>
                <c:ptCount val="3"/>
                <c:pt idx="1">
                  <c:v>0.19600000000000001</c:v>
                </c:pt>
                <c:pt idx="2">
                  <c:v>0.214</c:v>
                </c:pt>
              </c:numCache>
            </c:numRef>
          </c:val>
          <c:extLst>
            <c:ext xmlns:c16="http://schemas.microsoft.com/office/drawing/2014/chart" uri="{C3380CC4-5D6E-409C-BE32-E72D297353CC}">
              <c16:uniqueId val="{00000000-BAAD-45FA-8B4F-BA85BB90BE42}"/>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226</c:v>
                </c:pt>
                <c:pt idx="1">
                  <c:v>403</c:v>
                </c:pt>
                <c:pt idx="2">
                  <c:v>516</c:v>
                </c:pt>
                <c:pt idx="3">
                  <c:v>755</c:v>
                </c:pt>
                <c:pt idx="4">
                  <c:v>974</c:v>
                </c:pt>
              </c:numCache>
            </c:numRef>
          </c:val>
          <c:extLst>
            <c:ext xmlns:c16="http://schemas.microsoft.com/office/drawing/2014/chart" uri="{C3380CC4-5D6E-409C-BE32-E72D297353CC}">
              <c16:uniqueId val="{00000000-49ED-42FD-81B9-7889816BE8B8}"/>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2.8488261061526281E-2"/>
                  <c:y val="-7.49836118914342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ED-42FD-81B9-7889816BE8B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[1]Households!$B$353:$F$353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0.7831858407079646</c:v>
                </c:pt>
                <c:pt idx="2">
                  <c:v>0.28039702233250619</c:v>
                </c:pt>
                <c:pt idx="3">
                  <c:v>0.4631782945736434</c:v>
                </c:pt>
                <c:pt idx="4">
                  <c:v>0.29006622516556291</c:v>
                </c:pt>
              </c:numCache>
            </c:numRef>
          </c:val>
          <c:smooth val="0"/>
          <c:extLst>
            <c:ext xmlns:c16="http://schemas.microsoft.com/office/drawing/2014/chart" uri="{C3380CC4-5D6E-409C-BE32-E72D297353CC}">
              <c16:uniqueId val="{00000002-49ED-42FD-81B9-7889816BE8B8}"/>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Unincorporated Tulare County</c:v>
                </c:pt>
                <c:pt idx="1">
                  <c:v>Tulare County</c:v>
                </c:pt>
                <c:pt idx="2">
                  <c:v>California</c:v>
                </c:pt>
              </c:strCache>
            </c:strRef>
          </c:cat>
          <c:val>
            <c:numRef>
              <c:f>(Households!$B$368,Households!$D$368,Households!$F$368)</c:f>
              <c:numCache>
                <c:formatCode>0.0%</c:formatCode>
                <c:ptCount val="3"/>
                <c:pt idx="1">
                  <c:v>0.313</c:v>
                </c:pt>
                <c:pt idx="2">
                  <c:v>0.32200000000000001</c:v>
                </c:pt>
              </c:numCache>
            </c:numRef>
          </c:val>
          <c:extLst>
            <c:ext xmlns:c16="http://schemas.microsoft.com/office/drawing/2014/chart" uri="{C3380CC4-5D6E-409C-BE32-E72D297353CC}">
              <c16:uniqueId val="{00000000-68D9-4084-8ACB-6E3EC9581A86}"/>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2"/>
              <c:layout>
                <c:manualLayout>
                  <c:x val="-7.8346673280123027E-17"/>
                  <c:y val="-5.0847457627118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95-4DF1-BEE7-AE7CB4413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32400</c:v>
                </c:pt>
                <c:pt idx="1">
                  <c:v>32558</c:v>
                </c:pt>
                <c:pt idx="2">
                  <c:v>32353</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7573</c:v>
                      </c:pt>
                      <c:pt idx="1">
                        <c:v>9431</c:v>
                      </c:pt>
                      <c:pt idx="2">
                        <c:v>7269</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0.23373456790123456</c:v>
                      </c:pt>
                      <c:pt idx="1">
                        <c:v>0.28966767000429999</c:v>
                      </c:pt>
                      <c:pt idx="2">
                        <c:v>0.22467777331313943</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2"/>
              <c:layout>
                <c:manualLayout>
                  <c:x val="-3.6714785651793529E-2"/>
                  <c:y val="8.1127463932780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95-4DF1-BEE7-AE7CB44134F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4.8765432098765429E-3</c:v>
                </c:pt>
                <c:pt idx="2">
                  <c:v>-6.2964555562380984E-3</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7.1889492419622447E-2</c:v>
                </c:pt>
                <c:pt idx="1">
                  <c:v>7.9624101475358589E-2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8.7638808129228057E-2</c:v>
                </c:pt>
                <c:pt idx="1">
                  <c:v>8.7993447640396155E-2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8.7241706967707167E-2</c:v>
                </c:pt>
                <c:pt idx="1">
                  <c:v>8.9127178282376512E-2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1.695480137850832E-2</c:v>
                </c:pt>
                <c:pt idx="1">
                  <c:v>1.4969124160748349E-2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4.1816170526584505E-2</c:v>
                </c:pt>
                <c:pt idx="1">
                  <c:v>4.2368333135756706E-2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6.6393895987860066E-2</c:v>
                </c:pt>
                <c:pt idx="1">
                  <c:v>7.3759308553631275E-2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5.6430911488987545E-2</c:v>
                </c:pt>
                <c:pt idx="1">
                  <c:v>6.8534663922147632E-2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5.3573201344471078E-2</c:v>
                </c:pt>
                <c:pt idx="1">
                  <c:v>5.0994169693181449E-2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3.1512813603551217E-2</c:v>
                </c:pt>
                <c:pt idx="1">
                  <c:v>2.9852033063551421E-2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9.6722497199018594E-3</c:v>
                </c:pt>
                <c:pt idx="1">
                  <c:v>1.4063863952322963E-2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7.86628310683464E-2</c:v>
                </c:pt>
                <c:pt idx="1">
                  <c:v>0</c:v>
                </c:pt>
                <c:pt idx="2">
                  <c:v>0.39960238568588469</c:v>
                </c:pt>
                <c:pt idx="3">
                  <c:v>6.1277705345501955E-2</c:v>
                </c:pt>
                <c:pt idx="4">
                  <c:v>7.8947368421052627E-2</c:v>
                </c:pt>
                <c:pt idx="5">
                  <c:v>0.28804787320071162</c:v>
                </c:pt>
                <c:pt idx="6">
                  <c:v>0.18947906026557712</c:v>
                </c:pt>
                <c:pt idx="7">
                  <c:v>0.30596686702829495</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793</c:v>
                      </c:pt>
                      <c:pt idx="1">
                        <c:v>0</c:v>
                      </c:pt>
                      <c:pt idx="2">
                        <c:v>201</c:v>
                      </c:pt>
                      <c:pt idx="3">
                        <c:v>47</c:v>
                      </c:pt>
                      <c:pt idx="4">
                        <c:v>3</c:v>
                      </c:pt>
                      <c:pt idx="5">
                        <c:v>1781</c:v>
                      </c:pt>
                      <c:pt idx="6">
                        <c:v>371</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0.74048068049592741</c:v>
                </c:pt>
                <c:pt idx="1">
                  <c:v>0.78753749979050391</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0.17122738033142088</c:v>
                </c:pt>
                <c:pt idx="1">
                  <c:v>0.13433444505896616</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2.3873530473859485E-3</c:v>
                </c:pt>
                <c:pt idx="1">
                  <c:v>6.2569482852051104E-3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1.962043092725595E-2</c:v>
                </c:pt>
                <c:pt idx="1">
                  <c:v>1.6642365126451807E-2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1.5267022429081567E-2</c:v>
                </c:pt>
                <c:pt idx="1">
                  <c:v>1.2463617521689823E-2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5.1017132768928296E-2</c:v>
                </c:pt>
                <c:pt idx="1">
                  <c:v>4.2765124217183141E-2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0.91170806082734823</c:v>
                      </c:pt>
                      <c:pt idx="1">
                        <c:v>0.9218719448494701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0.10692934237451347</c:v>
                      </c:pt>
                      <c:pt idx="1">
                        <c:v>8.682633057915877E-2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3.954178870922441E-2</c:v>
                      </c:pt>
                      <c:pt idx="1">
                        <c:v>2.466466667783979E-2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1.6490791638245791E-2</c:v>
                      </c:pt>
                      <c:pt idx="1">
                        <c:v>1.2815570862732611E-2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6.5200818521044838E-3</c:v>
                      </c:pt>
                      <c:pt idx="1">
                        <c:v>6.6200747481857643E-3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1.7453757573325838E-3</c:v>
                      </c:pt>
                      <c:pt idx="1">
                        <c:v>3.4078021910492122E-3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2.3873530473859485E-3</c:v>
                      </c:pt>
                      <c:pt idx="1">
                        <c:v>6.072591773230317E-3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5.027904872039821E-5</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8.9384975502930153E-5</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4.4692487751465077E-5</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1.6759682906799403E-4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2.7885888536693022E-3</c:v>
                      </c:pt>
                      <c:pt idx="1">
                        <c:v>2.5865777286160413E-3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1.3040163704208963E-3</c:v>
                      </c:pt>
                      <c:pt idx="1">
                        <c:v>2.4636733872995123E-3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1.8316414556835053E-2</c:v>
                      </c:pt>
                      <c:pt idx="1">
                        <c:v>1.4178691739152295E-2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1.2478433575412265E-2</c:v>
                      </c:pt>
                      <c:pt idx="1">
                        <c:v>9.7094429640057871E-3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0.3097900767393188</c:v>
                </c:pt>
                <c:pt idx="1">
                  <c:v>0.37752267342103107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0.25715070925734096</c:v>
                </c:pt>
                <c:pt idx="1">
                  <c:v>0.22043117434897808</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5.7311375599856246E-2</c:v>
                </c:pt>
                <c:pt idx="1">
                  <c:v>5.3307343036896104E-2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5.841067162759235E-2</c:v>
                      </c:pt>
                      <c:pt idx="1">
                        <c:v>4.151249518518086E-2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0.10179058410671628</c:v>
                      </c:pt>
                      <c:pt idx="1">
                        <c:v>0.1366766659274217</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0.1495888210050102</c:v>
                      </c:pt>
                      <c:pt idx="1">
                        <c:v>0.19933351230842855</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0.37574783840348402</c:v>
                      </c:pt>
                      <c:pt idx="1">
                        <c:v>0.34873880919309463</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0.17396359638923536</c:v>
                      </c:pt>
                      <c:pt idx="1">
                        <c:v>0.16351709406697559</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0.14965224192968743</c:v>
                      </c:pt>
                      <c:pt idx="1">
                        <c:v>0.13347262264657478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5.2132000084561217E-2</c:v>
                      </c:pt>
                      <c:pt idx="1">
                        <c:v>5.1749092479544311E-2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0.14062533031731597</c:v>
                      </c:pt>
                      <c:pt idx="1">
                        <c:v>0.10847057999603142</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2.2387586411009866E-2</c:v>
                      </c:pt>
                      <c:pt idx="1">
                        <c:v>2.0251421101163729E-2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2.6869331754856986E-2</c:v>
                      </c:pt>
                      <c:pt idx="1">
                        <c:v>2.4826958318256626E-2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6.7268460774158143E-2</c:v>
                      </c:pt>
                      <c:pt idx="1">
                        <c:v>6.6882214933526321E-2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3.7418345559478247E-2</c:v>
                      </c:pt>
                      <c:pt idx="1">
                        <c:v>3.6061536306654374E-2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1.9893030040377995E-2</c:v>
                      </c:pt>
                      <c:pt idx="1">
                        <c:v>1.7245806730241734E-2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22773343638117E-2"/>
                  <c:y val="2.6721759070600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84-49C0-A161-FC98663E7D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0.33761638733705773</c:v>
                </c:pt>
                <c:pt idx="1">
                  <c:v>0.29470523087408418</c:v>
                </c:pt>
                <c:pt idx="2">
                  <c:v>0.3097900767393188</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0.35114835505896952</c:v>
                </c:pt>
                <c:pt idx="1">
                  <c:v>0.35600187425455782</c:v>
                </c:pt>
                <c:pt idx="2">
                  <c:v>0.37574783840348402</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2.69956065779300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C8-43C3-B569-F2B8C4345F68}"/>
                </c:ext>
              </c:extLst>
            </c:dLbl>
            <c:dLbl>
              <c:idx val="1"/>
              <c:layout>
                <c:manualLayout>
                  <c:x val="-4.3222773343638096E-2"/>
                  <c:y val="2.6995606577929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C8-43C3-B569-F2B8C4345F68}"/>
                </c:ext>
              </c:extLst>
            </c:dLbl>
            <c:dLbl>
              <c:idx val="2"/>
              <c:layout>
                <c:manualLayout>
                  <c:x val="-4.3222773343638096E-2"/>
                  <c:y val="1.9803950937052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C8-43C3-B569-F2B8C4345F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0.24620318642665012</c:v>
                </c:pt>
                <c:pt idx="1">
                  <c:v>0.25340773555972063</c:v>
                </c:pt>
                <c:pt idx="2">
                  <c:v>0.25715070925734096</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6.503207117732257E-2</c:v>
                </c:pt>
                <c:pt idx="1">
                  <c:v>9.5885159311637408E-2</c:v>
                </c:pt>
                <c:pt idx="2">
                  <c:v>5.7311375599856246E-2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6.656321125594869E-2</c:v>
                      </c:pt>
                      <c:pt idx="1">
                        <c:v>5.6568410291361393E-2</c:v>
                      </c:pt>
                      <c:pt idx="2">
                        <c:v>5.841067162759235E-2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0.12936064556176288</c:v>
                      </c:pt>
                      <c:pt idx="1">
                        <c:v>0.10561850400408929</c:v>
                      </c:pt>
                      <c:pt idx="2">
                        <c:v>0.10179058410671628</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0.14169253051934616</c:v>
                      </c:pt>
                      <c:pt idx="1">
                        <c:v>0.1325183165786335</c:v>
                      </c:pt>
                      <c:pt idx="2">
                        <c:v>0.1495888210050102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0.17839851024208567</c:v>
                      </c:pt>
                      <c:pt idx="1">
                        <c:v>0.14810870676435509</c:v>
                      </c:pt>
                      <c:pt idx="2">
                        <c:v>0.17396359638923536</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0.13130560728326091</c:v>
                      </c:pt>
                      <c:pt idx="1">
                        <c:v>0.14659652410972909</c:v>
                      </c:pt>
                      <c:pt idx="2">
                        <c:v>0.14965224192968743</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4.1444237533622995E-2</c:v>
                      </c:pt>
                      <c:pt idx="1">
                        <c:v>6.1296643380473657E-2</c:v>
                      </c:pt>
                      <c:pt idx="2">
                        <c:v>5.2132000084561217E-2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0.14171322160148975</c:v>
                      </c:pt>
                      <c:pt idx="1">
                        <c:v>0.13351933889930145</c:v>
                      </c:pt>
                      <c:pt idx="2">
                        <c:v>0.14062533031731597</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2.0401406993585766E-2</c:v>
                      </c:pt>
                      <c:pt idx="1">
                        <c:v>1.7187766229340599E-2</c:v>
                      </c:pt>
                      <c:pt idx="2">
                        <c:v>2.2387586411009866E-2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2.7953651975998344E-2</c:v>
                      </c:pt>
                      <c:pt idx="1">
                        <c:v>3.5248764695859615E-2</c:v>
                      </c:pt>
                      <c:pt idx="2">
                        <c:v>2.6869331754856986E-2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5.6134905855576248E-2</c:v>
                      </c:pt>
                      <c:pt idx="1">
                        <c:v>6.7451865735218941E-2</c:v>
                      </c:pt>
                      <c:pt idx="2">
                        <c:v>6.7268460774158143E-2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4.5106559073039523E-2</c:v>
                      </c:pt>
                      <c:pt idx="1">
                        <c:v>6.7856534332935758E-2</c:v>
                      </c:pt>
                      <c:pt idx="2">
                        <c:v>3.7418345559478247E-2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1.9925512104283054E-2</c:v>
                      </c:pt>
                      <c:pt idx="1">
                        <c:v>2.8028624978701653E-2</c:v>
                      </c:pt>
                      <c:pt idx="2">
                        <c:v>1.9893030040377995E-2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45026</c:v>
                </c:pt>
                <c:pt idx="1">
                  <c:v>51395</c:v>
                </c:pt>
                <c:pt idx="2">
                  <c:v>48738</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154967</c:v>
                      </c:pt>
                      <c:pt idx="1">
                        <c:v>156043</c:v>
                      </c:pt>
                      <c:pt idx="2">
                        <c:v>169630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Unincorporated Tulare County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0.14145160573890642</c:v>
                </c:pt>
                <c:pt idx="2">
                  <c:v>-5.1697635956805134E-2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Tulare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6.9434137590583802E-3</c:v>
                      </c:pt>
                      <c:pt idx="2">
                        <c:v>8.707215318854418E-2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Tulare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154967</c:v>
                </c:pt>
                <c:pt idx="1">
                  <c:v>156043</c:v>
                </c:pt>
                <c:pt idx="2">
                  <c:v>169630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45026</c:v>
                      </c:pt>
                      <c:pt idx="1">
                        <c:v>51395</c:v>
                      </c:pt>
                      <c:pt idx="2">
                        <c:v>48738</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Tulare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6.9434137590583802E-3</c:v>
                </c:pt>
                <c:pt idx="2">
                  <c:v>8.707215318854418E-2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Unincorporated Tulare County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0.14145160573890642</c:v>
                      </c:pt>
                      <c:pt idx="2">
                        <c:v>-5.1697635956805134E-2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0.44500000000000001</c:v>
                </c:pt>
                <c:pt idx="1">
                  <c:v>0.4632</c:v>
                </c:pt>
                <c:pt idx="2">
                  <c:v>0.4602</c:v>
                </c:pt>
              </c:numCache>
            </c:numRef>
          </c:val>
          <c:extLst>
            <c:ext xmlns:c16="http://schemas.microsoft.com/office/drawing/2014/chart" uri="{C3380CC4-5D6E-409C-BE32-E72D297353CC}">
              <c16:uniqueId val="{00000000-F435-4061-AD33-45C10974AFA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2"/>
              <c:layout>
                <c:manualLayout>
                  <c:x val="-1.1827007201022949E-2"/>
                  <c:y val="1.8672628885552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78-4426-962C-CE53BE7BD2A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4.0898876404494369E-2</c:v>
                </c:pt>
                <c:pt idx="2">
                  <c:v>-6.4766839378238399E-3</c:v>
                </c:pt>
              </c:numCache>
            </c:numRef>
          </c:val>
          <c:smooth val="0"/>
          <c:extLst>
            <c:ext xmlns:c16="http://schemas.microsoft.com/office/drawing/2014/chart" uri="{C3380CC4-5D6E-409C-BE32-E72D297353CC}">
              <c16:uniqueId val="{00000001-F435-4061-AD33-45C10974AFA8}"/>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Unincorporated Tulare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numCache>
            </c:numRef>
          </c:val>
          <c:extLst>
            <c:ext xmlns:c16="http://schemas.microsoft.com/office/drawing/2014/chart" uri="{C3380CC4-5D6E-409C-BE32-E72D297353CC}">
              <c16:uniqueId val="{00000000-A31C-4D0F-9D5E-CF04269851A1}"/>
            </c:ext>
          </c:extLst>
        </c:ser>
        <c:ser>
          <c:idx val="1"/>
          <c:order val="1"/>
          <c:tx>
            <c:strRef>
              <c:f>' Economic Conditions'!$C$46</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64453</c:v>
                </c:pt>
                <c:pt idx="1">
                  <c:v>44708</c:v>
                </c:pt>
                <c:pt idx="2">
                  <c:v>37632</c:v>
                </c:pt>
                <c:pt idx="3">
                  <c:v>67396</c:v>
                </c:pt>
                <c:pt idx="4">
                  <c:v>0</c:v>
                </c:pt>
                <c:pt idx="5">
                  <c:v>47520</c:v>
                </c:pt>
                <c:pt idx="6">
                  <c:v>62159</c:v>
                </c:pt>
                <c:pt idx="7">
                  <c:v>46063</c:v>
                </c:pt>
              </c:numCache>
            </c:numRef>
          </c:val>
          <c:extLst>
            <c:ext xmlns:c16="http://schemas.microsoft.com/office/drawing/2014/chart" uri="{C3380CC4-5D6E-409C-BE32-E72D297353CC}">
              <c16:uniqueId val="{00000001-A31C-4D0F-9D5E-CF04269851A1}"/>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A31C-4D0F-9D5E-CF04269851A1}"/>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ax val="160000"/>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numCache>
            </c:numRef>
          </c:val>
          <c:extLst>
            <c:ext xmlns:c16="http://schemas.microsoft.com/office/drawing/2014/chart" uri="{C3380CC4-5D6E-409C-BE32-E72D297353CC}">
              <c16:uniqueId val="{00000000-2407-4987-A8B4-B95AB0561A36}"/>
            </c:ext>
          </c:extLst>
        </c:ser>
        <c:ser>
          <c:idx val="1"/>
          <c:order val="1"/>
          <c:tx>
            <c:strRef>
              <c:f>' Economic Conditions'!$A$17</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917</c:v>
                </c:pt>
                <c:pt idx="1">
                  <c:v>930</c:v>
                </c:pt>
                <c:pt idx="2">
                  <c:v>1047</c:v>
                </c:pt>
              </c:numCache>
            </c:numRef>
          </c:val>
          <c:extLst>
            <c:ext xmlns:c16="http://schemas.microsoft.com/office/drawing/2014/chart" uri="{C3380CC4-5D6E-409C-BE32-E72D297353CC}">
              <c16:uniqueId val="{00000001-2407-4987-A8B4-B95AB0561A36}"/>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2407-4987-A8B4-B95AB0561A36}"/>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Unincorporated Tulare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numCache>
            </c:numRef>
          </c:val>
          <c:extLst>
            <c:ext xmlns:c16="http://schemas.microsoft.com/office/drawing/2014/chart" uri="{C3380CC4-5D6E-409C-BE32-E72D297353CC}">
              <c16:uniqueId val="{00000000-FD35-45A0-BD58-69B0207F7621}"/>
            </c:ext>
          </c:extLst>
        </c:ser>
        <c:ser>
          <c:idx val="1"/>
          <c:order val="1"/>
          <c:tx>
            <c:strRef>
              <c:f>' Economic Conditions'!$C$46</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64453</c:v>
                </c:pt>
                <c:pt idx="1">
                  <c:v>44708</c:v>
                </c:pt>
                <c:pt idx="2">
                  <c:v>37632</c:v>
                </c:pt>
                <c:pt idx="3">
                  <c:v>67396</c:v>
                </c:pt>
                <c:pt idx="4">
                  <c:v>0</c:v>
                </c:pt>
                <c:pt idx="5">
                  <c:v>47520</c:v>
                </c:pt>
                <c:pt idx="6">
                  <c:v>62159</c:v>
                </c:pt>
                <c:pt idx="7">
                  <c:v>46063</c:v>
                </c:pt>
              </c:numCache>
            </c:numRef>
          </c:val>
          <c:extLst>
            <c:ext xmlns:c16="http://schemas.microsoft.com/office/drawing/2014/chart" uri="{C3380CC4-5D6E-409C-BE32-E72D297353CC}">
              <c16:uniqueId val="{00000001-FD35-45A0-BD58-69B0207F7621}"/>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FD35-45A0-BD58-69B0207F7621}"/>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ax val="160000"/>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0.28029536116238907</c:v>
                </c:pt>
                <c:pt idx="1">
                  <c:v>0.2001429166914786</c:v>
                </c:pt>
                <c:pt idx="2">
                  <c:v>0.33216221044482819</c:v>
                </c:pt>
                <c:pt idx="3">
                  <c:v>0.53170964092181261</c:v>
                </c:pt>
                <c:pt idx="4">
                  <c:v>0.18662537962246173</c:v>
                </c:pt>
                <c:pt idx="5">
                  <c:v>0.40588340379920207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Unincorporated Tulare County</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4707</c:v>
                      </c:pt>
                      <c:pt idx="1">
                        <c:v>3361</c:v>
                      </c:pt>
                      <c:pt idx="2">
                        <c:v>5578</c:v>
                      </c:pt>
                      <c:pt idx="3">
                        <c:v>8929</c:v>
                      </c:pt>
                      <c:pt idx="4">
                        <c:v>3134</c:v>
                      </c:pt>
                      <c:pt idx="5">
                        <c:v>6816</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096963516507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06-4991-900F-461597A97081}"/>
                </c:ext>
              </c:extLst>
            </c:dLbl>
            <c:dLbl>
              <c:idx val="1"/>
              <c:layout>
                <c:manualLayout>
                  <c:x val="-4.2068348954967694E-2"/>
                  <c:y val="-3.0096963516507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06-4991-900F-461597A97081}"/>
                </c:ext>
              </c:extLst>
            </c:dLbl>
            <c:dLbl>
              <c:idx val="2"/>
              <c:layout>
                <c:manualLayout>
                  <c:x val="-4.2068348954967694E-2"/>
                  <c:y val="-3.00367772187233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06-4991-900F-461597A970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0.31</c:v>
                </c:pt>
                <c:pt idx="1">
                  <c:v>0.313</c:v>
                </c:pt>
                <c:pt idx="2">
                  <c:v>0.313</c:v>
                </c:pt>
              </c:numCache>
            </c:numRef>
          </c:val>
          <c:smooth val="0"/>
          <c:extLst>
            <c:ext xmlns:c16="http://schemas.microsoft.com/office/drawing/2014/chart" uri="{C3380CC4-5D6E-409C-BE32-E72D297353CC}">
              <c16:uniqueId val="{00000000-B79E-43C1-8A48-0B4F2651A0E0}"/>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0.23800000000000002</c:v>
                </c:pt>
                <c:pt idx="1">
                  <c:v>0.221</c:v>
                </c:pt>
                <c:pt idx="2">
                  <c:v>0.19600000000000001</c:v>
                </c:pt>
              </c:numCache>
            </c:numRef>
          </c:val>
          <c:smooth val="0"/>
          <c:extLst>
            <c:ext xmlns:c16="http://schemas.microsoft.com/office/drawing/2014/chart" uri="{C3380CC4-5D6E-409C-BE32-E72D297353CC}">
              <c16:uniqueId val="{00000001-B79E-43C1-8A48-0B4F2651A0E0}"/>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4.5203060673232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06-4991-900F-461597A97081}"/>
                </c:ext>
              </c:extLst>
            </c:dLbl>
            <c:dLbl>
              <c:idx val="1"/>
              <c:layout>
                <c:manualLayout>
                  <c:x val="-4.2068348954967694E-2"/>
                  <c:y val="2.9234986762424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06-4991-900F-461597A97081}"/>
                </c:ext>
              </c:extLst>
            </c:dLbl>
            <c:dLbl>
              <c:idx val="2"/>
              <c:layout>
                <c:manualLayout>
                  <c:x val="-4.2068348954967694E-2"/>
                  <c:y val="1.8589604155219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06-4991-900F-461597A970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0.28300000000000003</c:v>
                </c:pt>
                <c:pt idx="1">
                  <c:v>0.26300000000000001</c:v>
                </c:pt>
                <c:pt idx="2">
                  <c:v>0.24399999999999999</c:v>
                </c:pt>
              </c:numCache>
            </c:numRef>
          </c:val>
          <c:smooth val="0"/>
          <c:extLst>
            <c:ext xmlns:c16="http://schemas.microsoft.com/office/drawing/2014/chart" uri="{C3380CC4-5D6E-409C-BE32-E72D297353CC}">
              <c16:uniqueId val="{00000002-B79E-43C1-8A48-0B4F2651A0E0}"/>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0.109</c:v>
                </c:pt>
                <c:pt idx="1">
                  <c:v>0.111</c:v>
                </c:pt>
                <c:pt idx="2">
                  <c:v>0.09</c:v>
                </c:pt>
              </c:numCache>
            </c:numRef>
          </c:val>
          <c:smooth val="0"/>
          <c:extLst>
            <c:ext xmlns:c16="http://schemas.microsoft.com/office/drawing/2014/chart" uri="{C3380CC4-5D6E-409C-BE32-E72D297353CC}">
              <c16:uniqueId val="{00000003-B79E-43C1-8A48-0B4F2651A0E0}"/>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37578</c:v>
                </c:pt>
                <c:pt idx="1">
                  <c:v>43988</c:v>
                </c:pt>
                <c:pt idx="2">
                  <c:v>45195</c:v>
                </c:pt>
                <c:pt idx="3">
                  <c:v>44440</c:v>
                </c:pt>
                <c:pt idx="4">
                  <c:v>46403</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3.019769163469951E-2"/>
                  <c:y val="-6.8836440533774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FD-40E0-B9F2-717722240E3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0.17057852999095216</c:v>
                </c:pt>
                <c:pt idx="2">
                  <c:v>2.7439301627716649E-2</c:v>
                </c:pt>
                <c:pt idx="3">
                  <c:v>-1.67053877641332E-2</c:v>
                </c:pt>
                <c:pt idx="4">
                  <c:v>4.4171917191719173E-2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34369</c:v>
                </c:pt>
                <c:pt idx="1">
                  <c:v>35200</c:v>
                </c:pt>
                <c:pt idx="2">
                  <c:v>36147</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819</c:v>
                </c:pt>
                <c:pt idx="1">
                  <c:v>876</c:v>
                </c:pt>
                <c:pt idx="2">
                  <c:v>1254</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601</c:v>
                </c:pt>
                <c:pt idx="1">
                  <c:v>675</c:v>
                </c:pt>
                <c:pt idx="2">
                  <c:v>405</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1101</c:v>
                </c:pt>
                <c:pt idx="1">
                  <c:v>992</c:v>
                </c:pt>
                <c:pt idx="2">
                  <c:v>1168</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568</c:v>
                </c:pt>
                <c:pt idx="1">
                  <c:v>727</c:v>
                </c:pt>
                <c:pt idx="2">
                  <c:v>554</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196</c:v>
                </c:pt>
                <c:pt idx="1">
                  <c:v>240</c:v>
                </c:pt>
                <c:pt idx="2">
                  <c:v>208</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175</c:v>
                </c:pt>
                <c:pt idx="1">
                  <c:v>157</c:v>
                </c:pt>
                <c:pt idx="2">
                  <c:v>303</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161</c:v>
                </c:pt>
                <c:pt idx="1">
                  <c:v>172</c:v>
                </c:pt>
                <c:pt idx="2">
                  <c:v>342</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6174</c:v>
                </c:pt>
                <c:pt idx="1">
                  <c:v>6425</c:v>
                </c:pt>
                <c:pt idx="2">
                  <c:v>5885</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91</c:v>
                </c:pt>
                <c:pt idx="1">
                  <c:v>141</c:v>
                </c:pt>
                <c:pt idx="2">
                  <c:v>137</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Unincorporated Tulare County</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1041</c:v>
                </c:pt>
                <c:pt idx="1">
                  <c:v>892</c:v>
                </c:pt>
                <c:pt idx="2">
                  <c:v>4693</c:v>
                </c:pt>
                <c:pt idx="3">
                  <c:v>5859</c:v>
                </c:pt>
                <c:pt idx="4">
                  <c:v>5677</c:v>
                </c:pt>
                <c:pt idx="5">
                  <c:v>7565</c:v>
                </c:pt>
                <c:pt idx="6">
                  <c:v>4823</c:v>
                </c:pt>
                <c:pt idx="7">
                  <c:v>4441</c:v>
                </c:pt>
                <c:pt idx="8">
                  <c:v>3061</c:v>
                </c:pt>
                <c:pt idx="9">
                  <c:v>2534</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Unincorporated Tulare County</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205</c:v>
                </c:pt>
                <c:pt idx="1">
                  <c:v>103</c:v>
                </c:pt>
                <c:pt idx="2">
                  <c:v>272</c:v>
                </c:pt>
                <c:pt idx="3">
                  <c:v>202</c:v>
                </c:pt>
                <c:pt idx="4">
                  <c:v>2810</c:v>
                </c:pt>
                <c:pt idx="5">
                  <c:v>39</c:v>
                </c:pt>
                <c:pt idx="6">
                  <c:v>2186</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0.48068299413590893</c:v>
                </c:pt>
                <c:pt idx="1">
                  <c:v>0.50090618796927588</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0.39328832602375202</c:v>
                </c:pt>
                <c:pt idx="1">
                  <c:v>0.39696067431892063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9.6190804710984082E-2</c:v>
                </c:pt>
                <c:pt idx="1">
                  <c:v>7.8378067374356319E-2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2.335780811117134E-2</c:v>
                </c:pt>
                <c:pt idx="1">
                  <c:v>1.7332642904404359E-2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6.4800670181836091E-3</c:v>
                </c:pt>
                <c:pt idx="1">
                  <c:v>6.4224274330427784E-3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Unincorporated Tulare County</c:v>
                      </c:pt>
                      <c:pt idx="1">
                        <c:v>Tulare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0.44415219820654694</c:v>
                </c:pt>
                <c:pt idx="1">
                  <c:v>0.62091920016323199</c:v>
                </c:pt>
                <c:pt idx="2">
                  <c:v>0.62915665064102566</c:v>
                </c:pt>
                <c:pt idx="3">
                  <c:v>0.57690635152073266</c:v>
                </c:pt>
                <c:pt idx="4">
                  <c:v>0.57970728822746764</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0.55584780179345306</c:v>
                </c:pt>
                <c:pt idx="1">
                  <c:v>0.37908079983676801</c:v>
                </c:pt>
                <c:pt idx="2">
                  <c:v>0.37084334935897434</c:v>
                </c:pt>
                <c:pt idx="3">
                  <c:v>0.42309364847926739</c:v>
                </c:pt>
                <c:pt idx="4">
                  <c:v>0.42029271177253241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0.60648652327797437</c:v>
                </c:pt>
                <c:pt idx="1">
                  <c:v>0.34615384615384648</c:v>
                </c:pt>
                <c:pt idx="2">
                  <c:v>0.44856661045531199</c:v>
                </c:pt>
                <c:pt idx="3">
                  <c:v>0.79162191192266385</c:v>
                </c:pt>
                <c:pt idx="4">
                  <c:v>0.77499999999999947</c:v>
                </c:pt>
                <c:pt idx="5">
                  <c:v>0.48066219494790924</c:v>
                </c:pt>
                <c:pt idx="6">
                  <c:v>0.51244200759173342</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0.39351347672202558</c:v>
                </c:pt>
                <c:pt idx="1">
                  <c:v>0.65384615384615441</c:v>
                </c:pt>
                <c:pt idx="2">
                  <c:v>0.55143338954468823</c:v>
                </c:pt>
                <c:pt idx="3">
                  <c:v>0.20837808807733621</c:v>
                </c:pt>
                <c:pt idx="4">
                  <c:v>0.22500000000000001</c:v>
                </c:pt>
                <c:pt idx="5">
                  <c:v>0.51933780505209082</c:v>
                </c:pt>
                <c:pt idx="6">
                  <c:v>0.48755799240826653</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198</c:v>
                </c:pt>
                <c:pt idx="1">
                  <c:v>209</c:v>
                </c:pt>
                <c:pt idx="2">
                  <c:v>146</c:v>
                </c:pt>
                <c:pt idx="3">
                  <c:v>145</c:v>
                </c:pt>
                <c:pt idx="4">
                  <c:v>225</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dLbl>
              <c:idx val="2"/>
              <c:layout>
                <c:manualLayout>
                  <c:x val="-3.0256058420132941E-2"/>
                  <c:y val="2.5945790750322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13-4AD7-B3C0-B87AAECC464E}"/>
                </c:ext>
              </c:extLst>
            </c:dLbl>
            <c:dLbl>
              <c:idx val="3"/>
              <c:layout>
                <c:manualLayout>
                  <c:x val="-3.2420297219856405E-2"/>
                  <c:y val="2.1234781492633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13-4AD7-B3C0-B87AAECC46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143</c:v>
                </c:pt>
                <c:pt idx="1">
                  <c:v>151</c:v>
                </c:pt>
                <c:pt idx="2">
                  <c:v>133</c:v>
                </c:pt>
                <c:pt idx="3">
                  <c:v>122</c:v>
                </c:pt>
                <c:pt idx="4">
                  <c:v>189</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dLbl>
              <c:idx val="0"/>
              <c:layout>
                <c:manualLayout>
                  <c:x val="-2.348744417712403E-2"/>
                  <c:y val="-4.0078818523391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13-4AD7-B3C0-B87AAECC464E}"/>
                </c:ext>
              </c:extLst>
            </c:dLbl>
            <c:dLbl>
              <c:idx val="2"/>
              <c:layout>
                <c:manualLayout>
                  <c:x val="-3.2420297219856328E-2"/>
                  <c:y val="-4.0078818523391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13-4AD7-B3C0-B87AAECC46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55</c:v>
                </c:pt>
                <c:pt idx="1">
                  <c:v>58</c:v>
                </c:pt>
                <c:pt idx="2">
                  <c:v>13</c:v>
                </c:pt>
                <c:pt idx="3">
                  <c:v>23</c:v>
                </c:pt>
                <c:pt idx="4">
                  <c:v>36</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55</c:v>
                      </c:pt>
                      <c:pt idx="1">
                        <c:v>67</c:v>
                      </c:pt>
                      <c:pt idx="2">
                        <c:v>33</c:v>
                      </c:pt>
                      <c:pt idx="3">
                        <c:v>60</c:v>
                      </c:pt>
                      <c:pt idx="4">
                        <c:v>43</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63</c:v>
                      </c:pt>
                      <c:pt idx="1">
                        <c:v>27</c:v>
                      </c:pt>
                      <c:pt idx="2">
                        <c:v>84</c:v>
                      </c:pt>
                      <c:pt idx="3">
                        <c:v>41</c:v>
                      </c:pt>
                      <c:pt idx="4">
                        <c:v>111</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25</c:v>
                      </c:pt>
                      <c:pt idx="1">
                        <c:v>57</c:v>
                      </c:pt>
                      <c:pt idx="2">
                        <c:v>16</c:v>
                      </c:pt>
                      <c:pt idx="3">
                        <c:v>21</c:v>
                      </c:pt>
                      <c:pt idx="4">
                        <c:v>35</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0.17467840216655384</c:v>
                </c:pt>
                <c:pt idx="1">
                  <c:v>0.30610328638497653</c:v>
                </c:pt>
                <c:pt idx="2">
                  <c:v>0.1317365269461078</c:v>
                </c:pt>
                <c:pt idx="3">
                  <c:v>5.4896142433234422E-2</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1477</c:v>
                      </c:pt>
                      <c:pt idx="1">
                        <c:v>1065</c:v>
                      </c:pt>
                      <c:pt idx="2">
                        <c:v>1169</c:v>
                      </c:pt>
                      <c:pt idx="3">
                        <c:v>3370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55</c:v>
                      </c:pt>
                      <c:pt idx="1">
                        <c:v>63</c:v>
                      </c:pt>
                      <c:pt idx="2">
                        <c:v>25</c:v>
                      </c:pt>
                      <c:pt idx="3">
                        <c:v>55</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67</c:v>
                      </c:pt>
                      <c:pt idx="1">
                        <c:v>27</c:v>
                      </c:pt>
                      <c:pt idx="2">
                        <c:v>57</c:v>
                      </c:pt>
                      <c:pt idx="3">
                        <c:v>58</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33</c:v>
                      </c:pt>
                      <c:pt idx="1">
                        <c:v>84</c:v>
                      </c:pt>
                      <c:pt idx="2">
                        <c:v>16</c:v>
                      </c:pt>
                      <c:pt idx="3">
                        <c:v>13</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60</c:v>
                      </c:pt>
                      <c:pt idx="1">
                        <c:v>41</c:v>
                      </c:pt>
                      <c:pt idx="2">
                        <c:v>21</c:v>
                      </c:pt>
                      <c:pt idx="3">
                        <c:v>23</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43</c:v>
                      </c:pt>
                      <c:pt idx="1">
                        <c:v>111</c:v>
                      </c:pt>
                      <c:pt idx="2">
                        <c:v>35</c:v>
                      </c:pt>
                      <c:pt idx="3">
                        <c:v>36</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258</c:v>
                      </c:pt>
                      <c:pt idx="1">
                        <c:v>326</c:v>
                      </c:pt>
                      <c:pt idx="2">
                        <c:v>154</c:v>
                      </c:pt>
                      <c:pt idx="3">
                        <c:v>185</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0.30323726266903428</c:v>
                </c:pt>
                <c:pt idx="1">
                  <c:v>6.5564813550061468E-2</c:v>
                </c:pt>
                <c:pt idx="2">
                  <c:v>7.3897008605381773E-2</c:v>
                </c:pt>
                <c:pt idx="3">
                  <c:v>4.2500048783343417E-2</c:v>
                </c:pt>
                <c:pt idx="4">
                  <c:v>8.6073331121821764E-2</c:v>
                </c:pt>
                <c:pt idx="5">
                  <c:v>4.3826955724237518E-2</c:v>
                </c:pt>
                <c:pt idx="6">
                  <c:v>4.5466076062989054E-3</c:v>
                </c:pt>
                <c:pt idx="7">
                  <c:v>2.0489004234394207E-2</c:v>
                </c:pt>
                <c:pt idx="8">
                  <c:v>6.0803559232735574E-2</c:v>
                </c:pt>
                <c:pt idx="9">
                  <c:v>0.15138447128612406</c:v>
                </c:pt>
                <c:pt idx="10">
                  <c:v>7.145784143462057E-2</c:v>
                </c:pt>
                <c:pt idx="11">
                  <c:v>3.3914180342263935E-2</c:v>
                </c:pt>
                <c:pt idx="12">
                  <c:v>4.2304915409682516E-2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0.15568644086232025</c:v>
                </c:pt>
                <c:pt idx="1">
                  <c:v>5.9077856816550284E-2</c:v>
                </c:pt>
                <c:pt idx="2">
                  <c:v>8.1979159868607099E-2</c:v>
                </c:pt>
                <c:pt idx="3">
                  <c:v>3.2630685897017557E-2</c:v>
                </c:pt>
                <c:pt idx="4">
                  <c:v>0.11084643999216863</c:v>
                </c:pt>
                <c:pt idx="5">
                  <c:v>4.9060236246165893E-2</c:v>
                </c:pt>
                <c:pt idx="6">
                  <c:v>1.1214079053275034E-2</c:v>
                </c:pt>
                <c:pt idx="7">
                  <c:v>2.8562727055189367E-2</c:v>
                </c:pt>
                <c:pt idx="8">
                  <c:v>6.8203571972416194E-2</c:v>
                </c:pt>
                <c:pt idx="9">
                  <c:v>0.21649916247906198</c:v>
                </c:pt>
                <c:pt idx="10">
                  <c:v>8.3349648676281848E-2</c:v>
                </c:pt>
                <c:pt idx="11">
                  <c:v>4.4747547260110071E-2</c:v>
                </c:pt>
                <c:pt idx="12">
                  <c:v>5.8142443820835783E-2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Unincorporated Tulare County</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15540</c:v>
                      </c:pt>
                      <c:pt idx="1">
                        <c:v>3360</c:v>
                      </c:pt>
                      <c:pt idx="2">
                        <c:v>3787</c:v>
                      </c:pt>
                      <c:pt idx="3">
                        <c:v>2178</c:v>
                      </c:pt>
                      <c:pt idx="4">
                        <c:v>4411</c:v>
                      </c:pt>
                      <c:pt idx="5">
                        <c:v>2246</c:v>
                      </c:pt>
                      <c:pt idx="6">
                        <c:v>233</c:v>
                      </c:pt>
                      <c:pt idx="7">
                        <c:v>1050</c:v>
                      </c:pt>
                      <c:pt idx="8">
                        <c:v>3116</c:v>
                      </c:pt>
                      <c:pt idx="9">
                        <c:v>7758</c:v>
                      </c:pt>
                      <c:pt idx="10">
                        <c:v>3662</c:v>
                      </c:pt>
                      <c:pt idx="11">
                        <c:v>1738</c:v>
                      </c:pt>
                      <c:pt idx="12">
                        <c:v>2168</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28627</c:v>
                      </c:pt>
                      <c:pt idx="1">
                        <c:v>10863</c:v>
                      </c:pt>
                      <c:pt idx="2">
                        <c:v>15074</c:v>
                      </c:pt>
                      <c:pt idx="3">
                        <c:v>6000</c:v>
                      </c:pt>
                      <c:pt idx="4">
                        <c:v>20382</c:v>
                      </c:pt>
                      <c:pt idx="5">
                        <c:v>9021</c:v>
                      </c:pt>
                      <c:pt idx="6">
                        <c:v>2062</c:v>
                      </c:pt>
                      <c:pt idx="7">
                        <c:v>5252</c:v>
                      </c:pt>
                      <c:pt idx="8">
                        <c:v>12541</c:v>
                      </c:pt>
                      <c:pt idx="9">
                        <c:v>39809</c:v>
                      </c:pt>
                      <c:pt idx="10">
                        <c:v>15326</c:v>
                      </c:pt>
                      <c:pt idx="11">
                        <c:v>8228</c:v>
                      </c:pt>
                      <c:pt idx="12">
                        <c:v>10691</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0.98333333333333328</c:v>
                </c:pt>
                <c:pt idx="1">
                  <c:v>0.9788391777509069</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1.1111111111111112E-2</c:v>
                </c:pt>
                <c:pt idx="1">
                  <c:v>1.0882708585247884E-2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5.5555555555555558E-3</c:v>
                </c:pt>
                <c:pt idx="1">
                  <c:v>2.4183796856106408E-3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7.8597339782345826E-3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45026</c:v>
                </c:pt>
                <c:pt idx="1">
                  <c:v>51395</c:v>
                </c:pt>
                <c:pt idx="2">
                  <c:v>48738</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44255</c:v>
                </c:pt>
                <c:pt idx="1">
                  <c:v>45605</c:v>
                </c:pt>
                <c:pt idx="2">
                  <c:v>46403</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1.0174217602530788</c:v>
                </c:pt>
                <c:pt idx="1">
                  <c:v>1.1269597631838615</c:v>
                </c:pt>
                <c:pt idx="2">
                  <c:v>1.0503200224123441</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Unincorporated Tulare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4.7306953136549545E-3</c:v>
                </c:pt>
                <c:pt idx="1">
                  <c:v>1.0471591189079978E-2</c:v>
                </c:pt>
                <c:pt idx="2">
                  <c:v>0.10129108559601833</c:v>
                </c:pt>
                <c:pt idx="3">
                  <c:v>0.31047651899669837</c:v>
                </c:pt>
                <c:pt idx="4">
                  <c:v>0.13566254373429265</c:v>
                </c:pt>
                <c:pt idx="5">
                  <c:v>1.7074853397723352E-2</c:v>
                </c:pt>
                <c:pt idx="6">
                  <c:v>6.1597595229882229E-3</c:v>
                </c:pt>
                <c:pt idx="7">
                  <c:v>3.851081653772237E-2</c:v>
                </c:pt>
                <c:pt idx="8">
                  <c:v>0.15714778495047554</c:v>
                </c:pt>
                <c:pt idx="9">
                  <c:v>0.17530675602424481</c:v>
                </c:pt>
                <c:pt idx="10">
                  <c:v>4.1122554575469372E-2</c:v>
                </c:pt>
                <c:pt idx="11">
                  <c:v>2.0450401616320898E-3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4.0634619257213546E-3</c:v>
                </c:pt>
                <c:pt idx="1">
                  <c:v>8.3714507637870032E-3</c:v>
                </c:pt>
                <c:pt idx="2">
                  <c:v>7.2717988550386928E-2</c:v>
                </c:pt>
                <c:pt idx="3">
                  <c:v>0.32184776042116164</c:v>
                </c:pt>
                <c:pt idx="4">
                  <c:v>0.14701101809499151</c:v>
                </c:pt>
                <c:pt idx="5">
                  <c:v>1.669255775150312E-2</c:v>
                </c:pt>
                <c:pt idx="6">
                  <c:v>1.2636287793791893E-2</c:v>
                </c:pt>
                <c:pt idx="7">
                  <c:v>4.529501452777538E-2</c:v>
                </c:pt>
                <c:pt idx="8">
                  <c:v>0.17085239204856018</c:v>
                </c:pt>
                <c:pt idx="9">
                  <c:v>0.16069014125025172</c:v>
                </c:pt>
                <c:pt idx="10">
                  <c:v>3.662150110756307E-2</c:v>
                </c:pt>
                <c:pt idx="11">
                  <c:v>3.2004257645061995E-3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192</c:v>
                      </c:pt>
                      <c:pt idx="1">
                        <c:v>425</c:v>
                      </c:pt>
                      <c:pt idx="2">
                        <c:v>4111</c:v>
                      </c:pt>
                      <c:pt idx="3">
                        <c:v>12601</c:v>
                      </c:pt>
                      <c:pt idx="4">
                        <c:v>5506</c:v>
                      </c:pt>
                      <c:pt idx="5">
                        <c:v>693</c:v>
                      </c:pt>
                      <c:pt idx="6">
                        <c:v>250</c:v>
                      </c:pt>
                      <c:pt idx="7">
                        <c:v>1563</c:v>
                      </c:pt>
                      <c:pt idx="8">
                        <c:v>6378</c:v>
                      </c:pt>
                      <c:pt idx="9">
                        <c:v>7115</c:v>
                      </c:pt>
                      <c:pt idx="10">
                        <c:v>1669</c:v>
                      </c:pt>
                      <c:pt idx="11">
                        <c:v>83</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565</c:v>
                      </c:pt>
                      <c:pt idx="1">
                        <c:v>1164</c:v>
                      </c:pt>
                      <c:pt idx="2">
                        <c:v>10111</c:v>
                      </c:pt>
                      <c:pt idx="3">
                        <c:v>44751</c:v>
                      </c:pt>
                      <c:pt idx="4">
                        <c:v>20441</c:v>
                      </c:pt>
                      <c:pt idx="5">
                        <c:v>2321</c:v>
                      </c:pt>
                      <c:pt idx="6">
                        <c:v>1757</c:v>
                      </c:pt>
                      <c:pt idx="7">
                        <c:v>6298</c:v>
                      </c:pt>
                      <c:pt idx="8">
                        <c:v>23756</c:v>
                      </c:pt>
                      <c:pt idx="9">
                        <c:v>22343</c:v>
                      </c:pt>
                      <c:pt idx="10">
                        <c:v>5092</c:v>
                      </c:pt>
                      <c:pt idx="11">
                        <c:v>445</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7.5628366247755832E-2</c:v>
                </c:pt>
                <c:pt idx="1">
                  <c:v>1.2208258527827648E-2</c:v>
                </c:pt>
                <c:pt idx="2">
                  <c:v>3.6804308797127468E-3</c:v>
                </c:pt>
                <c:pt idx="3">
                  <c:v>0.12114003590664273</c:v>
                </c:pt>
                <c:pt idx="4">
                  <c:v>4.0754039497307E-2</c:v>
                </c:pt>
                <c:pt idx="5">
                  <c:v>1.0368043087971275E-2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6.9007981755986311E-2</c:v>
                </c:pt>
                <c:pt idx="1">
                  <c:v>1.2862029646522236E-2</c:v>
                </c:pt>
                <c:pt idx="2">
                  <c:v>5.1539338654503991E-3</c:v>
                </c:pt>
                <c:pt idx="3">
                  <c:v>0.15828046379348065</c:v>
                </c:pt>
                <c:pt idx="4">
                  <c:v>3.1284182892146135E-2</c:v>
                </c:pt>
                <c:pt idx="5">
                  <c:v>1.1211988623933494E-2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7.0639238354301262E-2</c:v>
                </c:pt>
                <c:pt idx="1">
                  <c:v>1.7256035362121728E-2</c:v>
                </c:pt>
                <c:pt idx="2">
                  <c:v>6.8854131247874876E-3</c:v>
                </c:pt>
                <c:pt idx="3">
                  <c:v>0.13143393129323486</c:v>
                </c:pt>
                <c:pt idx="4">
                  <c:v>3.1773947707820376E-2</c:v>
                </c:pt>
                <c:pt idx="5">
                  <c:v>5.9209754953687419E-3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1685</c:v>
                      </c:pt>
                      <c:pt idx="1">
                        <c:v>272</c:v>
                      </c:pt>
                      <c:pt idx="2">
                        <c:v>82</c:v>
                      </c:pt>
                      <c:pt idx="3">
                        <c:v>2699</c:v>
                      </c:pt>
                      <c:pt idx="4">
                        <c:v>908</c:v>
                      </c:pt>
                      <c:pt idx="5">
                        <c:v>231</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1513</c:v>
                      </c:pt>
                      <c:pt idx="1">
                        <c:v>282</c:v>
                      </c:pt>
                      <c:pt idx="2">
                        <c:v>113</c:v>
                      </c:pt>
                      <c:pt idx="3">
                        <c:v>2894</c:v>
                      </c:pt>
                      <c:pt idx="4">
                        <c:v>572</c:v>
                      </c:pt>
                      <c:pt idx="5">
                        <c:v>205</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1662</c:v>
                      </c:pt>
                      <c:pt idx="1">
                        <c:v>406</c:v>
                      </c:pt>
                      <c:pt idx="2">
                        <c:v>162</c:v>
                      </c:pt>
                      <c:pt idx="3">
                        <c:v>2242</c:v>
                      </c:pt>
                      <c:pt idx="4">
                        <c:v>542</c:v>
                      </c:pt>
                      <c:pt idx="5">
                        <c:v>101</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6.65254028482728E-4</c:v>
                </c:pt>
                <c:pt idx="1">
                  <c:v>1.9218449711723255E-3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9.9249158539742809E-4</c:v>
                </c:pt>
                <c:pt idx="1">
                  <c:v>2.466845027473318E-3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27</c:v>
                      </c:pt>
                      <c:pt idx="1">
                        <c:v>78</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138</c:v>
                      </c:pt>
                      <c:pt idx="1">
                        <c:v>343</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3.0306016853102057E-3</c:v>
                </c:pt>
                <c:pt idx="1">
                  <c:v>1.6261765140688908E-3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2.0209430108454876E-3</c:v>
                </c:pt>
                <c:pt idx="1">
                  <c:v>4.9624579269871407E-3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Unincorporated Tulare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123</c:v>
                      </c:pt>
                      <c:pt idx="1">
                        <c:v>66</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281</c:v>
                      </c:pt>
                      <c:pt idx="1">
                        <c:v>690</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[2]Zillow_Data!$E$139:$FF$139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[2]Zillow_Data!$E$141:$FF$141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[2]Zillow_Data!$B$142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[2]Zillow_Data!$E$139:$FF$139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[2]Zillow_Data!$E$142:$FF$142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[2]Zillow_Data!$B$143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[2]Zillow_Data!$E$139:$FF$139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[2]Zillow_Data!$E$143:$FF$143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[2]Zillow_Data!$B$144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[2]Zillow_Data!$B$145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[2]Zillow_Data!$B$146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[2]Zillow_Data!$B$180</c:f>
              <c:strCache>
                <c:ptCount val="1"/>
                <c:pt idx="0">
                  <c:v>Fresno County</c:v>
                </c:pt>
              </c:strCache>
            </c:strRef>
          </c:tx>
          <c:spPr>
            <a:ln w="28575" cap="rnd">
              <a:solidFill>
                <a:schemeClr val="accent1"/>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[2]Zillow_Data!$B$181</c:f>
              <c:strCache>
                <c:ptCount val="1"/>
                <c:pt idx="0">
                  <c:v>Kern County</c:v>
                </c:pt>
              </c:strCache>
            </c:strRef>
          </c:tx>
          <c:spPr>
            <a:ln w="28575" cap="rnd">
              <a:solidFill>
                <a:schemeClr val="accent2"/>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[2]Zillow_Data!$B$182</c:f>
              <c:strCache>
                <c:ptCount val="1"/>
                <c:pt idx="0">
                  <c:v>San Joaquin County</c:v>
                </c:pt>
              </c:strCache>
            </c:strRef>
          </c:tx>
          <c:spPr>
            <a:ln w="28575" cap="rnd">
              <a:solidFill>
                <a:schemeClr val="accent3"/>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[2]Zillow_Data!$B$183</c:f>
              <c:strCache>
                <c:ptCount val="1"/>
                <c:pt idx="0">
                  <c:v>Stanislaus County</c:v>
                </c:pt>
              </c:strCache>
            </c:strRef>
          </c:tx>
          <c:spPr>
            <a:ln w="28575" cap="rnd">
              <a:solidFill>
                <a:schemeClr val="accent4"/>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[2]Zillow_Data!$B$184</c:f>
              <c:strCache>
                <c:ptCount val="1"/>
                <c:pt idx="0">
                  <c:v>Tulare County</c:v>
                </c:pt>
              </c:strCache>
            </c:strRef>
          </c:tx>
          <c:spPr>
            <a:ln w="28575" cap="rnd">
              <a:solidFill>
                <a:schemeClr val="accent5"/>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[2]Zillow_Data!$B$185</c:f>
              <c:strCache>
                <c:ptCount val="1"/>
                <c:pt idx="0">
                  <c:v>Merced County</c:v>
                </c:pt>
              </c:strCache>
            </c:strRef>
          </c:tx>
          <c:spPr>
            <a:ln w="28575" cap="rnd">
              <a:solidFill>
                <a:schemeClr val="accent6"/>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[2]Zillow_Data!$B$186</c:f>
              <c:strCache>
                <c:ptCount val="1"/>
                <c:pt idx="0">
                  <c:v>Kings County</c:v>
                </c:pt>
              </c:strCache>
            </c:strRef>
          </c:tx>
          <c:spPr>
            <a:ln w="28575" cap="rnd">
              <a:solidFill>
                <a:schemeClr val="accent1">
                  <a:lumMod val="60000"/>
                </a:schemeClr>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[2]Zillow_Data!$B$187</c:f>
              <c:strCache>
                <c:ptCount val="1"/>
                <c:pt idx="0">
                  <c:v>Madera County</c:v>
                </c:pt>
              </c:strCache>
            </c:strRef>
          </c:tx>
          <c:spPr>
            <a:ln w="28575" cap="rnd">
              <a:solidFill>
                <a:schemeClr val="accent2">
                  <a:lumMod val="60000"/>
                </a:schemeClr>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[2]Zillow_Data!$B$188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[2]Zillow_Data!$B$189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[2]Zillow_Data!$B$190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[2]Zillow_Data!$B$191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[2]Zillow_Data!$B$192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[2]Zillow_Data!$B$193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[2]Zillow_Data!$B$194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[2]Zillow_Data!$B$195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[2]Zillow_Data!$B$111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[2]Zillow_Data!$D$111:$CO$111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[2]Zillow_Data!$B$112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[2]Zillow_Data!$D$112:$CO$112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[2]Zillow_Data!$B$113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[2]Zillow_Data!$D$113:$CO$113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[2]Zillow_Data!$B$2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[2]Zillow_Data!$C$2:$CO$2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[2]Zillow_Data!$B$3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[2]Zillow_Data!$B$4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[2]Zillow_Data!$B$7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[2]Zillow_Data!$B$8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[2]Zillow_Data!$B$9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[2]Zillow_Data!$B$10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[2]Zillow_Data!$B$11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[2]Zillow_Data!$B$12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[2]Zillow_Data!$B$13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[2]Zillow_Data!$B$14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[2]Zillow_Data!$B$15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[2]Zillow_Data!$B$16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[2]Zillow_Data!$B$17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[2]Zillow_Data!$B$18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[2]Zillow_Data!$B$19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[2]Zillow_Data!$B$20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[2]Zillow_Data!$B$21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[2]Zillow_Data!$B$22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[2]Zillow_Data!$B$23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[2]Zillow_Data!$B$24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[2]Zillow_Data!$B$25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[2]Zillow_Data!$B$26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[2]Zillow_Data!$B$27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[2]Zillow_Data!$B$28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[2]Zillow_Data!$B$29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[2]Zillow_Data!$B$30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[2]Zillow_Data!$B$31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[2]Zillow_Data!$B$32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[2]Zillow_Data!$B$33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[2]Zillow_Data!$B$34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[2]Zillow_Data!$B$35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[2]Zillow_Data!$B$36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[2]Zillow_Data!$B$37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[2]Zillow_Data!$B$38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[2]Zillow_Data!$B$39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[2]Zillow_Data!$B$40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[2]Zillow_Data!$B$41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[2]Zillow_Data!$B$42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[2]Zillow_Data!$B$43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[2]Zillow_Data!$B$44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[2]Zillow_Data!$B$45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[2]Zillow_Data!$B$46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[2]Zillow_Data!$B$47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[2]Zillow_Data!$B$48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[2]Zillow_Data!$B$49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[2]Zillow_Data!$B$50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[2]Zillow_Data!$B$51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[2]Zillow_Data!$B$52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[2]Zillow_Data!$B$53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[2]Zillow_Data!$B$54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[2]Zillow_Data!$B$55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[2]Zillow_Data!$B$56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[2]Zillow_Data!$B$57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[2]Zillow_Data!$B$59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[2]Zillow_Data!$B$60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[2]Zillow_Data!$B$61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[2]Zillow_Data!$B$62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[2]Zillow_Data!$B$63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[2]Zillow_Data!$B$64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[2]Zillow_Data!$B$66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[2]Zillow_Data!$B$67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[2]Zillow_Data!$B$68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[2]Zillow_Data!$B$69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[2]Zillow_Data!$B$70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[2]Zillow_Data!$B$71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[2]Zillow_Data!$B$72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[2]Zillow_Data!$B$73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[2]Zillow_Data!$B$74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[2]Zillow_Data!$B$75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[2]Zillow_Data!$B$76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1.8018113879445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F1-4A8B-AF84-E687DB787D9B}"/>
                </c:ext>
              </c:extLst>
            </c:dLbl>
            <c:dLbl>
              <c:idx val="3"/>
              <c:layout>
                <c:manualLayout>
                  <c:x val="0"/>
                  <c:y val="0.107902255279076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DD-4135-B06C-4F2F89A6FA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48900</c:v>
                </c:pt>
                <c:pt idx="1">
                  <c:v>73400</c:v>
                </c:pt>
                <c:pt idx="2">
                  <c:v>96500</c:v>
                </c:pt>
                <c:pt idx="3">
                  <c:v>211200</c:v>
                </c:pt>
                <c:pt idx="4">
                  <c:v>223600</c:v>
                </c:pt>
              </c:numCache>
            </c:numRef>
          </c:val>
          <c:extLst>
            <c:ext xmlns:c16="http://schemas.microsoft.com/office/drawing/2014/chart" uri="{C3380CC4-5D6E-409C-BE32-E72D297353CC}">
              <c16:uniqueId val="{00000001-22DD-4135-B06C-4F2F89A6FA16}"/>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5.4717006528030188E-2"/>
                  <c:y val="-2.683736979586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E7-4322-B507-30A30554416D}"/>
                </c:ext>
              </c:extLst>
            </c:dLbl>
            <c:dLbl>
              <c:idx val="2"/>
              <c:layout>
                <c:manualLayout>
                  <c:x val="-6.8632478632478636E-2"/>
                  <c:y val="-4.90880103284936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F1-4A8B-AF84-E687DB787D9B}"/>
                </c:ext>
              </c:extLst>
            </c:dLbl>
            <c:dLbl>
              <c:idx val="3"/>
              <c:layout>
                <c:manualLayout>
                  <c:x val="-5.4717006528030306E-2"/>
                  <c:y val="-3.5642170189598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DD-4135-B06C-4F2F89A6FA16}"/>
                </c:ext>
              </c:extLst>
            </c:dLbl>
            <c:dLbl>
              <c:idx val="4"/>
              <c:layout>
                <c:manualLayout>
                  <c:x val="-4.4086580523588395E-2"/>
                  <c:y val="3.6871732579430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E7-4322-B507-30A30554416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0.50102249488752559</c:v>
                </c:pt>
                <c:pt idx="2">
                  <c:v>0.31471389645776565</c:v>
                </c:pt>
                <c:pt idx="3">
                  <c:v>1.1886010362694301</c:v>
                </c:pt>
                <c:pt idx="4">
                  <c:v>5.8712121212121215E-2</c:v>
                </c:pt>
              </c:numCache>
            </c:numRef>
          </c:val>
          <c:smooth val="0"/>
          <c:extLst>
            <c:ext xmlns:c16="http://schemas.microsoft.com/office/drawing/2014/chart" uri="{C3380CC4-5D6E-409C-BE32-E72D297353CC}">
              <c16:uniqueId val="{00000003-22DD-4135-B06C-4F2F89A6FA16}"/>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16837</c:v>
                </c:pt>
                <c:pt idx="1" formatCode="#,##0">
                  <c:v>18647</c:v>
                </c:pt>
                <c:pt idx="2" formatCode="#,##0">
                  <c:v>15540</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3181</c:v>
                </c:pt>
                <c:pt idx="1" formatCode="#,##0">
                  <c:v>2251</c:v>
                </c:pt>
                <c:pt idx="2" formatCode="#,##0">
                  <c:v>3360</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3775</c:v>
                </c:pt>
                <c:pt idx="1" formatCode="#,##0">
                  <c:v>3280</c:v>
                </c:pt>
                <c:pt idx="2" formatCode="#,##0">
                  <c:v>3787</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2686</c:v>
                </c:pt>
                <c:pt idx="1" formatCode="#,##0">
                  <c:v>1770</c:v>
                </c:pt>
                <c:pt idx="2" formatCode="#,##0">
                  <c:v>2178</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4773</c:v>
                </c:pt>
                <c:pt idx="1" formatCode="#,##0">
                  <c:v>4539</c:v>
                </c:pt>
                <c:pt idx="2" formatCode="#,##0">
                  <c:v>4411</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2334</c:v>
                </c:pt>
                <c:pt idx="1" formatCode="#,##0">
                  <c:v>1894</c:v>
                </c:pt>
                <c:pt idx="2" formatCode="#,##0">
                  <c:v>2246</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286</c:v>
                </c:pt>
                <c:pt idx="1" formatCode="#,##0">
                  <c:v>341</c:v>
                </c:pt>
                <c:pt idx="2" formatCode="#,##0">
                  <c:v>233</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1379</c:v>
                </c:pt>
                <c:pt idx="1" formatCode="#,##0">
                  <c:v>1143</c:v>
                </c:pt>
                <c:pt idx="2" formatCode="#,##0">
                  <c:v>1050</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2495</c:v>
                </c:pt>
                <c:pt idx="1" formatCode="#,##0">
                  <c:v>2626</c:v>
                </c:pt>
                <c:pt idx="2" formatCode="#,##0">
                  <c:v>3116</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7732</c:v>
                </c:pt>
                <c:pt idx="1" formatCode="#,##0">
                  <c:v>7837</c:v>
                </c:pt>
                <c:pt idx="2" formatCode="#,##0">
                  <c:v>7758</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3144</c:v>
                </c:pt>
                <c:pt idx="1" formatCode="#,##0">
                  <c:v>2673</c:v>
                </c:pt>
                <c:pt idx="2" formatCode="#,##0">
                  <c:v>3662</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1798</c:v>
                </c:pt>
                <c:pt idx="1" formatCode="#,##0">
                  <c:v>1753</c:v>
                </c:pt>
                <c:pt idx="2" formatCode="#,##0">
                  <c:v>1738</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2080</c:v>
                </c:pt>
                <c:pt idx="1" formatCode="#,##0">
                  <c:v>1916</c:v>
                </c:pt>
                <c:pt idx="2" formatCode="#,##0">
                  <c:v>2168</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52500</c:v>
                      </c:pt>
                      <c:pt idx="1" formatCode="#,##0">
                        <c:v>50670</c:v>
                      </c:pt>
                      <c:pt idx="2" formatCode="#,##0">
                        <c:v>51247</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Tulare County</c:v>
                </c:pt>
                <c:pt idx="1">
                  <c:v>Tulare County</c:v>
                </c:pt>
                <c:pt idx="2">
                  <c:v>California</c:v>
                </c:pt>
              </c:strCache>
            </c:strRef>
          </c:cat>
          <c:val>
            <c:numRef>
              <c:f>(Population!$C$257,Population!$E$257,Population!$G$257)</c:f>
              <c:numCache>
                <c:formatCode>#,##0.0%</c:formatCode>
                <c:ptCount val="3"/>
                <c:pt idx="0">
                  <c:v>0.22779870041173142</c:v>
                </c:pt>
                <c:pt idx="1">
                  <c:v>0.26960560377645804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Tulare County</c:v>
                </c:pt>
                <c:pt idx="1">
                  <c:v>Tulare County</c:v>
                </c:pt>
                <c:pt idx="2">
                  <c:v>California</c:v>
                </c:pt>
              </c:strCache>
            </c:strRef>
          </c:cat>
          <c:val>
            <c:numRef>
              <c:f>(Population!$C$258,Population!$E$258,Population!$G$258)</c:f>
              <c:numCache>
                <c:formatCode>#,##0.0%</c:formatCode>
                <c:ptCount val="3"/>
                <c:pt idx="0">
                  <c:v>0.15339434503483132</c:v>
                </c:pt>
                <c:pt idx="1">
                  <c:v>0.18127433705323154</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Tulare County</c:v>
                </c:pt>
                <c:pt idx="1">
                  <c:v>Tulare County</c:v>
                </c:pt>
                <c:pt idx="2">
                  <c:v>California</c:v>
                </c:pt>
              </c:strCache>
            </c:strRef>
          </c:cat>
          <c:val>
            <c:numRef>
              <c:f>(Population!$C$259,Population!$E$259,Population!$G$259)</c:f>
              <c:numCache>
                <c:formatCode>#,##0.0%</c:formatCode>
                <c:ptCount val="3"/>
                <c:pt idx="0">
                  <c:v>0.15089663785197183</c:v>
                </c:pt>
                <c:pt idx="1">
                  <c:v>0.1996127825273554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Tulare County</c:v>
                </c:pt>
                <c:pt idx="1">
                  <c:v>Tulare County</c:v>
                </c:pt>
                <c:pt idx="2">
                  <c:v>California</c:v>
                </c:pt>
              </c:strCache>
            </c:strRef>
          </c:cat>
          <c:val>
            <c:numRef>
              <c:f>(Population!$C$260,Population!$E$260,Population!$G$260)</c:f>
              <c:numCache>
                <c:formatCode>#,##0.0%</c:formatCode>
                <c:ptCount val="3"/>
                <c:pt idx="0">
                  <c:v>0.31272074462895388</c:v>
                </c:pt>
                <c:pt idx="1">
                  <c:v>0.19367399769409821</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Tulare County</c:v>
                </c:pt>
                <c:pt idx="1">
                  <c:v>Tulare County</c:v>
                </c:pt>
                <c:pt idx="2">
                  <c:v>California</c:v>
                </c:pt>
              </c:strCache>
            </c:strRef>
          </c:cat>
          <c:val>
            <c:numRef>
              <c:f>(Population!$C$261,Population!$E$261,Population!$G$261)</c:f>
              <c:numCache>
                <c:formatCode>#,##0.0%</c:formatCode>
                <c:ptCount val="3"/>
                <c:pt idx="0">
                  <c:v>0.15518957207251155</c:v>
                </c:pt>
                <c:pt idx="1">
                  <c:v>0.15583327894885685</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Unincorporated Tulare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3.3649861469606197E-2</c:v>
                </c:pt>
                <c:pt idx="1">
                  <c:v>1.1390276823983518E-2</c:v>
                </c:pt>
                <c:pt idx="2">
                  <c:v>0.95495986170641034</c:v>
                </c:pt>
                <c:pt idx="3">
                  <c:v>5.4822824903494015E-2</c:v>
                </c:pt>
                <c:pt idx="4">
                  <c:v>3.96293180243492E-2</c:v>
                </c:pt>
                <c:pt idx="5">
                  <c:v>0.90554785707215679</c:v>
                </c:pt>
                <c:pt idx="6">
                  <c:v>0.17222155616832513</c:v>
                </c:pt>
                <c:pt idx="7">
                  <c:v>0.26279822563241817</c:v>
                </c:pt>
                <c:pt idx="8">
                  <c:v>0.5649802181992567</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3.482524251415104E-2</c:v>
                </c:pt>
                <c:pt idx="1">
                  <c:v>1.2029263023518437E-2</c:v>
                </c:pt>
                <c:pt idx="2">
                  <c:v>0.95314549446233054</c:v>
                </c:pt>
                <c:pt idx="3">
                  <c:v>5.466996973028327E-2</c:v>
                </c:pt>
                <c:pt idx="4">
                  <c:v>4.290845293134346E-2</c:v>
                </c:pt>
                <c:pt idx="5">
                  <c:v>0.90242157733837325</c:v>
                </c:pt>
                <c:pt idx="6">
                  <c:v>0.17295945081156552</c:v>
                </c:pt>
                <c:pt idx="7">
                  <c:v>0.23741927977194718</c:v>
                </c:pt>
                <c:pt idx="8">
                  <c:v>0.58962126941648729</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Unincorporated Tulare County</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1421</c:v>
                      </c:pt>
                      <c:pt idx="1">
                        <c:v>481</c:v>
                      </c:pt>
                      <c:pt idx="2">
                        <c:v>40327</c:v>
                      </c:pt>
                      <c:pt idx="3">
                        <c:v>4431</c:v>
                      </c:pt>
                      <c:pt idx="4">
                        <c:v>3203</c:v>
                      </c:pt>
                      <c:pt idx="5">
                        <c:v>73190</c:v>
                      </c:pt>
                      <c:pt idx="6">
                        <c:v>2873</c:v>
                      </c:pt>
                      <c:pt idx="7">
                        <c:v>4384</c:v>
                      </c:pt>
                      <c:pt idx="8">
                        <c:v>9425</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Tulare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4965</c:v>
                      </c:pt>
                      <c:pt idx="1">
                        <c:v>1715</c:v>
                      </c:pt>
                      <c:pt idx="2">
                        <c:v>135889</c:v>
                      </c:pt>
                      <c:pt idx="3">
                        <c:v>14521</c:v>
                      </c:pt>
                      <c:pt idx="4">
                        <c:v>11397</c:v>
                      </c:pt>
                      <c:pt idx="5">
                        <c:v>239694</c:v>
                      </c:pt>
                      <c:pt idx="6">
                        <c:v>8919</c:v>
                      </c:pt>
                      <c:pt idx="7">
                        <c:v>12243</c:v>
                      </c:pt>
                      <c:pt idx="8">
                        <c:v>30405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0.81952216960826518</c:v>
                </c:pt>
                <c:pt idx="1">
                  <c:v>0.75</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0.18047783039173482</c:v>
                </c:pt>
                <c:pt idx="1">
                  <c:v>0.25</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Unincorporated Tulare County</c:v>
                      </c:pt>
                      <c:pt idx="1">
                        <c:v>Tulare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0.58831254103742614</c:v>
                      </c:pt>
                      <c:pt idx="1">
                        <c:v>0.56876612401031934</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0.2807616546290217</c:v>
                      </c:pt>
                      <c:pt idx="1">
                        <c:v>0.29739347033182101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0.13092580433355219</c:v>
                      </c:pt>
                      <c:pt idx="1">
                        <c:v>0.13384040565785962</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0.6493738819320215</c:v>
                      </c:pt>
                      <c:pt idx="1">
                        <c:v>0.61555911395783292</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0.22003577817531306</c:v>
                      </c:pt>
                      <c:pt idx="1">
                        <c:v>0.21924206031491861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Tulare County</c:v>
                      </c:pt>
                      <c:pt idx="1">
                        <c:v>Tulare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0.13059033989266547</c:v>
                      </c:pt>
                      <c:pt idx="1">
                        <c:v>0.16519882572724848</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3" Type="http://schemas.openxmlformats.org/officeDocument/2006/relationships/chart" Target="../charts/chart42.xml"/><Relationship Id="rId21" Type="http://schemas.openxmlformats.org/officeDocument/2006/relationships/chart" Target="../charts/chart59.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 Type="http://schemas.openxmlformats.org/officeDocument/2006/relationships/chart" Target="../charts/chart41.xml"/><Relationship Id="rId16" Type="http://schemas.openxmlformats.org/officeDocument/2006/relationships/chart" Target="../charts/chart55.xml"/><Relationship Id="rId20" Type="http://schemas.openxmlformats.org/officeDocument/2006/relationships/chart" Target="../charts/chart58.xml"/><Relationship Id="rId1" Type="http://schemas.microsoft.com/office/2014/relationships/chartEx" Target="../charts/chartEx1.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5" Type="http://schemas.openxmlformats.org/officeDocument/2006/relationships/chart" Target="../charts/chart54.xml"/><Relationship Id="rId10" Type="http://schemas.openxmlformats.org/officeDocument/2006/relationships/chart" Target="../charts/chart49.xml"/><Relationship Id="rId19" Type="http://schemas.openxmlformats.org/officeDocument/2006/relationships/image" Target="../media/image3.png"/><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17" name="Chart 16">
          <a:extLst>
            <a:ext uri="{FF2B5EF4-FFF2-40B4-BE49-F238E27FC236}">
              <a16:creationId xmlns:a16="http://schemas.microsoft.com/office/drawing/2014/main" id="{20B5FB3A-9864-4B29-BACF-647BA2B9C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20" name="Chart 19">
          <a:extLst>
            <a:ext uri="{FF2B5EF4-FFF2-40B4-BE49-F238E27FC236}">
              <a16:creationId xmlns:a16="http://schemas.microsoft.com/office/drawing/2014/main" id="{02C203D7-D713-42D2-92BE-B37F9ABAA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21" name="Chart 20">
          <a:extLst>
            <a:ext uri="{FF2B5EF4-FFF2-40B4-BE49-F238E27FC236}">
              <a16:creationId xmlns:a16="http://schemas.microsoft.com/office/drawing/2014/main" id="{73677F6E-5695-4ABE-9852-194E019FA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25" name="Chart 24">
          <a:extLst>
            <a:ext uri="{FF2B5EF4-FFF2-40B4-BE49-F238E27FC236}">
              <a16:creationId xmlns:a16="http://schemas.microsoft.com/office/drawing/2014/main" id="{B6963A6D-3598-4B09-BEE2-828A96939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26" name="Chart 25">
          <a:extLst>
            <a:ext uri="{FF2B5EF4-FFF2-40B4-BE49-F238E27FC236}">
              <a16:creationId xmlns:a16="http://schemas.microsoft.com/office/drawing/2014/main" id="{0FF928DE-69B1-4F75-A392-A7863848C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40</xdr:col>
      <xdr:colOff>400435</xdr:colOff>
      <xdr:row>96</xdr:row>
      <xdr:rowOff>0</xdr:rowOff>
    </xdr:from>
    <xdr:to>
      <xdr:col>53</xdr:col>
      <xdr:colOff>171217</xdr:colOff>
      <xdr:row>117</xdr:row>
      <xdr:rowOff>93158</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57</xdr:row>
      <xdr:rowOff>0</xdr:rowOff>
    </xdr:from>
    <xdr:to>
      <xdr:col>77</xdr:col>
      <xdr:colOff>284861</xdr:colOff>
      <xdr:row>74</xdr:row>
      <xdr:rowOff>129604</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1" name="Chart 10">
          <a:extLst>
            <a:ext uri="{FF2B5EF4-FFF2-40B4-BE49-F238E27FC236}">
              <a16:creationId xmlns:a16="http://schemas.microsoft.com/office/drawing/2014/main" id="{D3587431-95D9-4EE7-9F4A-3814F50CA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12" name="Chart 11">
          <a:extLst>
            <a:ext uri="{FF2B5EF4-FFF2-40B4-BE49-F238E27FC236}">
              <a16:creationId xmlns:a16="http://schemas.microsoft.com/office/drawing/2014/main" id="{F9ACC897-223A-4D5F-A860-4B8602B87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30247</xdr:colOff>
      <xdr:row>6</xdr:row>
      <xdr:rowOff>15717</xdr:rowOff>
    </xdr:from>
    <xdr:to>
      <xdr:col>8</xdr:col>
      <xdr:colOff>5973847</xdr:colOff>
      <xdr:row>18</xdr:row>
      <xdr:rowOff>95250</xdr:rowOff>
    </xdr:to>
    <xdr:graphicFrame macro="">
      <xdr:nvGraphicFramePr>
        <xdr:cNvPr id="14" name="Chart 13">
          <a:extLst>
            <a:ext uri="{FF2B5EF4-FFF2-40B4-BE49-F238E27FC236}">
              <a16:creationId xmlns:a16="http://schemas.microsoft.com/office/drawing/2014/main" id="{96493806-4E10-41D0-AFB2-21DB57E50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16" name="Chart 15">
          <a:extLst>
            <a:ext uri="{FF2B5EF4-FFF2-40B4-BE49-F238E27FC236}">
              <a16:creationId xmlns:a16="http://schemas.microsoft.com/office/drawing/2014/main" id="{B7330C86-560A-4A05-933C-3DC5B4CDF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39766</xdr:colOff>
      <xdr:row>22</xdr:row>
      <xdr:rowOff>16670</xdr:rowOff>
    </xdr:from>
    <xdr:to>
      <xdr:col>8</xdr:col>
      <xdr:colOff>5963602</xdr:colOff>
      <xdr:row>36</xdr:row>
      <xdr:rowOff>135731</xdr:rowOff>
    </xdr:to>
    <xdr:graphicFrame macro="">
      <xdr:nvGraphicFramePr>
        <xdr:cNvPr id="17" name="Chart 16">
          <a:extLst>
            <a:ext uri="{FF2B5EF4-FFF2-40B4-BE49-F238E27FC236}">
              <a16:creationId xmlns:a16="http://schemas.microsoft.com/office/drawing/2014/main" id="{6AD1AD38-C2CE-4606-B00A-3DDADEFE9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66861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19"/>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24" name="Chart 23">
          <a:extLst>
            <a:ext uri="{FF2B5EF4-FFF2-40B4-BE49-F238E27FC236}">
              <a16:creationId xmlns:a16="http://schemas.microsoft.com/office/drawing/2014/main" id="{30534470-30FB-4C27-98A7-C8D6A3C4C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SJV_REAP_ECR_HNA_Unincorporated_Fresn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opulation"/>
      <sheetName val="Households"/>
      <sheetName val=" Economic Conditions"/>
      <sheetName val="Housing"/>
      <sheetName val="Glossary"/>
      <sheetName val="Ref. ACS-5-YR"/>
      <sheetName val="Ref. ACS-5-YR Add."/>
      <sheetName val="Ref. Permits"/>
      <sheetName val="Ref. DC-2020"/>
      <sheetName val="Ref. DC-2010"/>
      <sheetName val="Ref. DC-2000"/>
      <sheetName val="Ref. DC-1990"/>
      <sheetName val="Ref. DC-1980"/>
      <sheetName val="Ref. HCD-2020"/>
      <sheetName val="Ref. CHAS"/>
      <sheetName val="Ref. Ag"/>
      <sheetName val="Ref. DDS_Pivot"/>
    </sheetNames>
    <sheetDataSet>
      <sheetData sheetId="0"/>
      <sheetData sheetId="1"/>
      <sheetData sheetId="2">
        <row r="89">
          <cell r="A89" t="str">
            <v>Unincorporated Fresno County</v>
          </cell>
          <cell r="B89" t="e">
            <v>#N/A</v>
          </cell>
          <cell r="C89" t="e">
            <v>#N/A</v>
          </cell>
          <cell r="D89" t="e">
            <v>#N/A</v>
          </cell>
        </row>
        <row r="353">
          <cell r="B353">
            <v>1980</v>
          </cell>
          <cell r="C353">
            <v>1990</v>
          </cell>
          <cell r="D353">
            <v>2000</v>
          </cell>
          <cell r="E353">
            <v>2010</v>
          </cell>
          <cell r="F353">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3" customWidth="1"/>
    <col min="3" max="3" width="52.44140625" style="24" customWidth="1"/>
    <col min="4" max="4" width="39.109375" style="24" customWidth="1"/>
    <col min="5" max="5" width="15.33203125" style="24" customWidth="1"/>
    <col min="6" max="6" width="25.109375" style="24" customWidth="1"/>
    <col min="7" max="7" width="45.44140625" customWidth="1"/>
  </cols>
  <sheetData>
    <row r="1" spans="1:9" s="45" customFormat="1" ht="18" customHeight="1" x14ac:dyDescent="0.3">
      <c r="A1" s="340" t="s">
        <v>2399</v>
      </c>
      <c r="B1" s="340"/>
      <c r="C1" s="340"/>
      <c r="D1" s="340"/>
      <c r="E1" s="340"/>
      <c r="F1" s="340"/>
      <c r="G1" s="340"/>
      <c r="H1"/>
      <c r="I1"/>
    </row>
    <row r="2" spans="1:9" x14ac:dyDescent="0.3">
      <c r="A2" s="72" t="s">
        <v>0</v>
      </c>
      <c r="B2" s="244" t="s">
        <v>2579</v>
      </c>
      <c r="C2" s="341"/>
      <c r="D2" s="341"/>
      <c r="E2" s="341"/>
      <c r="F2" s="341"/>
      <c r="G2" s="341"/>
    </row>
    <row r="3" spans="1:9" x14ac:dyDescent="0.3">
      <c r="A3" s="72" t="s">
        <v>2</v>
      </c>
      <c r="B3" s="244" t="s">
        <v>2580</v>
      </c>
      <c r="C3" s="341"/>
      <c r="D3" s="341"/>
      <c r="E3" s="341"/>
      <c r="F3" s="341"/>
      <c r="G3" s="341"/>
    </row>
    <row r="4" spans="1:9" ht="3.6" customHeight="1" x14ac:dyDescent="0.3"/>
    <row r="5" spans="1:9" ht="28.2" customHeight="1" x14ac:dyDescent="0.3">
      <c r="B5" s="344" t="s">
        <v>3</v>
      </c>
      <c r="C5" s="342"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Unincorporated Tulare County. It was prepared as part of the San Joaquin Valley (SJV) Regional Early Action Project (REAP) report Taking Stock: A Comprehensive Housing Report for the San Joaquin Valley in 2022.</v>
      </c>
      <c r="D5" s="343"/>
      <c r="E5" s="343"/>
      <c r="F5" s="343"/>
      <c r="G5" s="343"/>
    </row>
    <row r="6" spans="1:9" ht="28.95" customHeight="1" x14ac:dyDescent="0.3">
      <c r="B6" s="345"/>
      <c r="C6" s="338" t="s">
        <v>2469</v>
      </c>
      <c r="D6" s="343"/>
      <c r="E6" s="343"/>
      <c r="F6" s="343"/>
      <c r="G6" s="343"/>
    </row>
    <row r="7" spans="1:9" ht="71.400000000000006" customHeight="1" x14ac:dyDescent="0.3">
      <c r="B7" s="345"/>
      <c r="C7" s="338" t="s">
        <v>2470</v>
      </c>
      <c r="D7" s="339"/>
      <c r="E7" s="339"/>
      <c r="F7" s="339"/>
      <c r="G7" s="339"/>
    </row>
    <row r="8" spans="1:9" ht="28.2" customHeight="1" x14ac:dyDescent="0.3">
      <c r="B8" s="345"/>
      <c r="C8" s="338" t="s">
        <v>2578</v>
      </c>
      <c r="D8" s="346"/>
      <c r="E8" s="346"/>
      <c r="F8" s="346"/>
      <c r="G8" s="346"/>
    </row>
    <row r="9" spans="1:9" ht="28.95" customHeight="1" x14ac:dyDescent="0.3">
      <c r="B9" s="345"/>
      <c r="C9" s="338" t="s">
        <v>2468</v>
      </c>
      <c r="D9" s="339"/>
      <c r="E9" s="339"/>
      <c r="F9" s="339"/>
      <c r="G9" s="339"/>
    </row>
    <row r="10" spans="1:9" ht="5.4" customHeight="1" x14ac:dyDescent="0.3">
      <c r="B10" s="36"/>
      <c r="C10" s="93"/>
      <c r="D10" s="93"/>
      <c r="E10" s="93"/>
      <c r="F10" s="93"/>
      <c r="G10" s="93"/>
    </row>
    <row r="11" spans="1:9" ht="18" customHeight="1" x14ac:dyDescent="0.3">
      <c r="B11" s="331" t="s">
        <v>4</v>
      </c>
      <c r="C11" s="332"/>
      <c r="D11" s="332"/>
      <c r="E11" s="332"/>
      <c r="F11" s="332"/>
      <c r="G11" s="332"/>
    </row>
    <row r="12" spans="1:9" x14ac:dyDescent="0.3">
      <c r="B12" s="32"/>
    </row>
    <row r="13" spans="1:9" ht="28.8" x14ac:dyDescent="0.3">
      <c r="B13" s="32"/>
      <c r="C13" s="92" t="s">
        <v>5</v>
      </c>
      <c r="D13" s="92" t="s">
        <v>2397</v>
      </c>
      <c r="E13" s="92" t="s">
        <v>2398</v>
      </c>
      <c r="F13" s="92" t="s">
        <v>2390</v>
      </c>
      <c r="G13" s="213" t="s">
        <v>6</v>
      </c>
    </row>
    <row r="14" spans="1:9" x14ac:dyDescent="0.3">
      <c r="B14" s="316" t="s">
        <v>7</v>
      </c>
      <c r="C14" s="147" t="s">
        <v>8</v>
      </c>
      <c r="D14" s="148" t="s">
        <v>9</v>
      </c>
      <c r="E14" s="24" t="s">
        <v>10</v>
      </c>
      <c r="F14" s="164"/>
      <c r="G14" s="214"/>
    </row>
    <row r="15" spans="1:9" ht="28.8" x14ac:dyDescent="0.3">
      <c r="B15" s="317"/>
      <c r="C15" s="149" t="s">
        <v>11</v>
      </c>
      <c r="D15" s="87" t="s">
        <v>9</v>
      </c>
      <c r="E15" s="24" t="s">
        <v>12</v>
      </c>
      <c r="G15" s="215" t="s">
        <v>13</v>
      </c>
    </row>
    <row r="16" spans="1:9" x14ac:dyDescent="0.3">
      <c r="B16" s="317"/>
      <c r="C16" s="149" t="s">
        <v>14</v>
      </c>
      <c r="D16" s="87" t="s">
        <v>9</v>
      </c>
      <c r="E16" s="24" t="s">
        <v>10</v>
      </c>
      <c r="G16" s="216"/>
    </row>
    <row r="17" spans="2:7" x14ac:dyDescent="0.3">
      <c r="B17" s="317"/>
      <c r="C17" s="149" t="s">
        <v>15</v>
      </c>
      <c r="D17" s="87" t="s">
        <v>9</v>
      </c>
      <c r="E17" s="24" t="s">
        <v>10</v>
      </c>
      <c r="G17" s="215" t="s">
        <v>16</v>
      </c>
    </row>
    <row r="18" spans="2:7" x14ac:dyDescent="0.3">
      <c r="B18" s="317"/>
      <c r="C18" s="149" t="s">
        <v>17</v>
      </c>
      <c r="D18" s="87" t="s">
        <v>9</v>
      </c>
      <c r="E18" s="24" t="s">
        <v>10</v>
      </c>
      <c r="G18" s="216"/>
    </row>
    <row r="19" spans="2:7" x14ac:dyDescent="0.3">
      <c r="B19" s="317"/>
      <c r="C19" s="149" t="s">
        <v>18</v>
      </c>
      <c r="D19" s="87" t="s">
        <v>9</v>
      </c>
      <c r="E19" s="24" t="s">
        <v>10</v>
      </c>
      <c r="G19" s="216"/>
    </row>
    <row r="20" spans="2:7" ht="28.8" x14ac:dyDescent="0.3">
      <c r="B20" s="317"/>
      <c r="C20" s="150" t="s">
        <v>19</v>
      </c>
      <c r="D20" s="87" t="s">
        <v>9</v>
      </c>
      <c r="E20" s="24" t="s">
        <v>12</v>
      </c>
      <c r="G20" s="215" t="s">
        <v>20</v>
      </c>
    </row>
    <row r="21" spans="2:7" x14ac:dyDescent="0.3">
      <c r="B21" s="317"/>
      <c r="C21" s="151" t="s">
        <v>21</v>
      </c>
      <c r="D21" s="87" t="s">
        <v>9</v>
      </c>
      <c r="E21" s="24" t="s">
        <v>12</v>
      </c>
      <c r="G21" s="217"/>
    </row>
    <row r="22" spans="2:7" ht="28.8" x14ac:dyDescent="0.3">
      <c r="B22" s="317"/>
      <c r="C22" s="152" t="s">
        <v>22</v>
      </c>
      <c r="D22" s="87" t="s">
        <v>23</v>
      </c>
      <c r="E22" s="24" t="s">
        <v>10</v>
      </c>
      <c r="G22" s="217"/>
    </row>
    <row r="23" spans="2:7" ht="28.8" x14ac:dyDescent="0.3">
      <c r="B23" s="317"/>
      <c r="C23" s="152" t="s">
        <v>24</v>
      </c>
      <c r="D23" s="87" t="s">
        <v>23</v>
      </c>
      <c r="E23" s="24" t="s">
        <v>10</v>
      </c>
      <c r="G23" s="218" t="s">
        <v>25</v>
      </c>
    </row>
    <row r="24" spans="2:7" ht="28.8" x14ac:dyDescent="0.3">
      <c r="B24" s="317"/>
      <c r="C24" s="152" t="s">
        <v>26</v>
      </c>
      <c r="D24" s="87" t="s">
        <v>23</v>
      </c>
      <c r="E24" s="24" t="s">
        <v>10</v>
      </c>
      <c r="G24" s="218" t="s">
        <v>27</v>
      </c>
    </row>
    <row r="25" spans="2:7" ht="28.8" x14ac:dyDescent="0.3">
      <c r="B25" s="317"/>
      <c r="C25" s="152" t="s">
        <v>28</v>
      </c>
      <c r="D25" s="87" t="s">
        <v>29</v>
      </c>
      <c r="E25" s="24" t="s">
        <v>10</v>
      </c>
      <c r="G25" s="218"/>
    </row>
    <row r="26" spans="2:7" ht="28.8" x14ac:dyDescent="0.3">
      <c r="B26" s="317"/>
      <c r="C26" s="152" t="s">
        <v>30</v>
      </c>
      <c r="D26" s="87" t="s">
        <v>29</v>
      </c>
      <c r="E26" s="24" t="s">
        <v>12</v>
      </c>
      <c r="G26" s="218"/>
    </row>
    <row r="27" spans="2:7" ht="28.8" x14ac:dyDescent="0.3">
      <c r="B27" s="317"/>
      <c r="C27" s="152" t="s">
        <v>31</v>
      </c>
      <c r="D27" s="87" t="s">
        <v>9</v>
      </c>
      <c r="E27" s="24" t="s">
        <v>10</v>
      </c>
      <c r="G27" s="217"/>
    </row>
    <row r="28" spans="2:7" ht="28.8" x14ac:dyDescent="0.3">
      <c r="B28" s="317"/>
      <c r="C28" s="323" t="s">
        <v>32</v>
      </c>
      <c r="D28" s="87" t="s">
        <v>9</v>
      </c>
      <c r="E28" s="24" t="s">
        <v>10</v>
      </c>
      <c r="G28" s="218" t="s">
        <v>33</v>
      </c>
    </row>
    <row r="29" spans="2:7" ht="28.8" x14ac:dyDescent="0.3">
      <c r="B29" s="317"/>
      <c r="C29" s="324"/>
      <c r="D29" s="87" t="s">
        <v>9</v>
      </c>
      <c r="E29" s="24" t="s">
        <v>12</v>
      </c>
      <c r="G29" s="218" t="s">
        <v>2552</v>
      </c>
    </row>
    <row r="30" spans="2:7" ht="28.8" x14ac:dyDescent="0.3">
      <c r="B30" s="317"/>
      <c r="C30" s="152" t="s">
        <v>34</v>
      </c>
      <c r="D30" s="87" t="s">
        <v>9</v>
      </c>
      <c r="E30" s="24" t="s">
        <v>12</v>
      </c>
      <c r="G30" s="218" t="s">
        <v>2553</v>
      </c>
    </row>
    <row r="31" spans="2:7" ht="43.2" x14ac:dyDescent="0.3">
      <c r="B31" s="317"/>
      <c r="C31" s="152" t="s">
        <v>2414</v>
      </c>
      <c r="D31" s="87" t="s">
        <v>35</v>
      </c>
      <c r="E31" s="24" t="s">
        <v>10</v>
      </c>
      <c r="F31" s="24" t="s">
        <v>2471</v>
      </c>
      <c r="G31" s="218"/>
    </row>
    <row r="32" spans="2:7" ht="43.8" thickBot="1" x14ac:dyDescent="0.35">
      <c r="B32" s="317"/>
      <c r="C32" s="153" t="s">
        <v>2415</v>
      </c>
      <c r="D32" s="154" t="s">
        <v>35</v>
      </c>
      <c r="E32" s="208" t="s">
        <v>10</v>
      </c>
      <c r="F32" s="165" t="s">
        <v>2472</v>
      </c>
      <c r="G32" s="219"/>
    </row>
    <row r="33" spans="2:7" x14ac:dyDescent="0.3">
      <c r="B33"/>
      <c r="C33" s="126"/>
      <c r="G33" s="126"/>
    </row>
    <row r="34" spans="2:7" ht="29.4" thickBot="1" x14ac:dyDescent="0.35">
      <c r="B34" s="137"/>
      <c r="C34" s="123" t="s">
        <v>5</v>
      </c>
      <c r="D34" s="123" t="s">
        <v>2397</v>
      </c>
      <c r="E34" s="123" t="s">
        <v>2398</v>
      </c>
      <c r="F34" s="123" t="s">
        <v>2390</v>
      </c>
      <c r="G34" s="220" t="s">
        <v>6</v>
      </c>
    </row>
    <row r="35" spans="2:7" ht="28.8" x14ac:dyDescent="0.3">
      <c r="B35" s="321" t="s">
        <v>36</v>
      </c>
      <c r="C35" s="127" t="s">
        <v>37</v>
      </c>
      <c r="D35" s="143" t="s">
        <v>38</v>
      </c>
      <c r="E35" s="24" t="s">
        <v>12</v>
      </c>
      <c r="F35" s="168"/>
      <c r="G35" s="221" t="s">
        <v>2554</v>
      </c>
    </row>
    <row r="36" spans="2:7" x14ac:dyDescent="0.3">
      <c r="B36" s="322"/>
      <c r="C36" s="128" t="s">
        <v>39</v>
      </c>
      <c r="D36" s="87" t="s">
        <v>38</v>
      </c>
      <c r="E36" s="24" t="s">
        <v>10</v>
      </c>
      <c r="G36" s="222" t="s">
        <v>40</v>
      </c>
    </row>
    <row r="37" spans="2:7" ht="28.8" x14ac:dyDescent="0.3">
      <c r="B37" s="322"/>
      <c r="C37" s="128" t="s">
        <v>41</v>
      </c>
      <c r="D37" s="87" t="s">
        <v>42</v>
      </c>
      <c r="E37" s="24" t="s">
        <v>10</v>
      </c>
      <c r="G37" s="222" t="s">
        <v>43</v>
      </c>
    </row>
    <row r="38" spans="2:7" ht="28.8" x14ac:dyDescent="0.3">
      <c r="B38" s="322"/>
      <c r="C38" s="128" t="s">
        <v>44</v>
      </c>
      <c r="D38" s="87" t="s">
        <v>42</v>
      </c>
      <c r="E38" s="24" t="s">
        <v>10</v>
      </c>
      <c r="G38" s="222"/>
    </row>
    <row r="39" spans="2:7" x14ac:dyDescent="0.3">
      <c r="B39" s="322"/>
      <c r="C39" s="128" t="s">
        <v>45</v>
      </c>
      <c r="D39" s="87" t="s">
        <v>38</v>
      </c>
      <c r="E39" s="24" t="s">
        <v>10</v>
      </c>
      <c r="G39" s="223"/>
    </row>
    <row r="40" spans="2:7" x14ac:dyDescent="0.3">
      <c r="B40" s="322"/>
      <c r="C40" s="280" t="s">
        <v>46</v>
      </c>
      <c r="D40" s="87" t="s">
        <v>47</v>
      </c>
      <c r="E40" s="24" t="s">
        <v>10</v>
      </c>
      <c r="G40" s="223"/>
    </row>
    <row r="41" spans="2:7" ht="28.8" x14ac:dyDescent="0.3">
      <c r="B41" s="322"/>
      <c r="C41" s="280" t="s">
        <v>2566</v>
      </c>
      <c r="D41" s="87" t="s">
        <v>47</v>
      </c>
      <c r="E41" s="24" t="s">
        <v>12</v>
      </c>
      <c r="G41" s="222" t="s">
        <v>48</v>
      </c>
    </row>
    <row r="42" spans="2:7" ht="28.8" x14ac:dyDescent="0.3">
      <c r="B42" s="322"/>
      <c r="C42" s="209" t="s">
        <v>49</v>
      </c>
      <c r="D42" s="87" t="s">
        <v>50</v>
      </c>
      <c r="E42" s="24" t="s">
        <v>10</v>
      </c>
      <c r="F42" s="24" t="s">
        <v>2473</v>
      </c>
      <c r="G42" s="222"/>
    </row>
    <row r="43" spans="2:7" ht="28.8" x14ac:dyDescent="0.3">
      <c r="B43" s="322"/>
      <c r="C43" s="128" t="s">
        <v>51</v>
      </c>
      <c r="D43" s="87" t="s">
        <v>52</v>
      </c>
      <c r="E43" s="24" t="s">
        <v>10</v>
      </c>
      <c r="F43" s="24" t="s">
        <v>2473</v>
      </c>
      <c r="G43" s="222"/>
    </row>
    <row r="44" spans="2:7" x14ac:dyDescent="0.3">
      <c r="B44" s="322"/>
      <c r="C44" s="210" t="s">
        <v>53</v>
      </c>
      <c r="D44" s="87" t="s">
        <v>52</v>
      </c>
      <c r="E44" s="24" t="s">
        <v>10</v>
      </c>
      <c r="G44" s="222"/>
    </row>
    <row r="45" spans="2:7" ht="28.8" x14ac:dyDescent="0.3">
      <c r="B45" s="322"/>
      <c r="C45" s="128" t="s">
        <v>54</v>
      </c>
      <c r="D45" s="87" t="s">
        <v>52</v>
      </c>
      <c r="E45" s="24" t="s">
        <v>10</v>
      </c>
      <c r="F45" s="24" t="s">
        <v>2473</v>
      </c>
      <c r="G45" s="222"/>
    </row>
    <row r="46" spans="2:7" ht="28.8" x14ac:dyDescent="0.3">
      <c r="B46" s="322"/>
      <c r="C46" s="128" t="s">
        <v>55</v>
      </c>
      <c r="D46" s="87" t="s">
        <v>52</v>
      </c>
      <c r="E46" s="24" t="s">
        <v>10</v>
      </c>
      <c r="G46" s="222"/>
    </row>
    <row r="47" spans="2:7" x14ac:dyDescent="0.3">
      <c r="B47" s="322"/>
      <c r="C47" s="128" t="s">
        <v>56</v>
      </c>
      <c r="D47" s="87" t="s">
        <v>57</v>
      </c>
      <c r="E47" s="24" t="s">
        <v>10</v>
      </c>
      <c r="G47" s="222" t="s">
        <v>58</v>
      </c>
    </row>
    <row r="48" spans="2:7" x14ac:dyDescent="0.3">
      <c r="B48" s="322"/>
      <c r="C48" s="128" t="s">
        <v>59</v>
      </c>
      <c r="D48" s="87" t="s">
        <v>57</v>
      </c>
      <c r="E48" s="24" t="s">
        <v>10</v>
      </c>
      <c r="G48" s="222" t="s">
        <v>60</v>
      </c>
    </row>
    <row r="49" spans="2:7" ht="28.8" x14ac:dyDescent="0.3">
      <c r="B49" s="322"/>
      <c r="C49" s="128" t="s">
        <v>61</v>
      </c>
      <c r="D49" s="87" t="s">
        <v>57</v>
      </c>
      <c r="E49" s="24" t="s">
        <v>12</v>
      </c>
      <c r="G49" s="222" t="s">
        <v>62</v>
      </c>
    </row>
    <row r="50" spans="2:7" x14ac:dyDescent="0.3">
      <c r="B50" s="322"/>
      <c r="C50" s="144" t="s">
        <v>63</v>
      </c>
      <c r="D50" s="87" t="s">
        <v>64</v>
      </c>
      <c r="E50" s="24" t="s">
        <v>10</v>
      </c>
      <c r="G50" s="224" t="s">
        <v>65</v>
      </c>
    </row>
    <row r="51" spans="2:7" ht="28.8" x14ac:dyDescent="0.3">
      <c r="B51" s="322"/>
      <c r="C51" s="144" t="s">
        <v>66</v>
      </c>
      <c r="D51" s="87" t="s">
        <v>64</v>
      </c>
      <c r="E51" s="24" t="s">
        <v>10</v>
      </c>
      <c r="G51" s="224" t="s">
        <v>67</v>
      </c>
    </row>
    <row r="52" spans="2:7" ht="28.8" x14ac:dyDescent="0.3">
      <c r="B52" s="322"/>
      <c r="C52" s="281" t="s">
        <v>68</v>
      </c>
      <c r="D52" s="87" t="s">
        <v>69</v>
      </c>
      <c r="E52" s="24" t="s">
        <v>2400</v>
      </c>
      <c r="F52" s="24" t="s">
        <v>2474</v>
      </c>
      <c r="G52" s="224" t="s">
        <v>2563</v>
      </c>
    </row>
    <row r="53" spans="2:7" ht="28.8" x14ac:dyDescent="0.3">
      <c r="B53" s="322"/>
      <c r="C53" s="281" t="s">
        <v>2562</v>
      </c>
      <c r="D53" s="87"/>
      <c r="E53" s="24" t="s">
        <v>2400</v>
      </c>
      <c r="F53" s="24" t="s">
        <v>2474</v>
      </c>
      <c r="G53" s="224"/>
    </row>
    <row r="54" spans="2:7" ht="43.2" x14ac:dyDescent="0.3">
      <c r="B54" s="322"/>
      <c r="C54" s="281" t="s">
        <v>2389</v>
      </c>
      <c r="D54" s="87" t="s">
        <v>69</v>
      </c>
      <c r="E54" s="24" t="s">
        <v>2400</v>
      </c>
      <c r="F54" s="24" t="s">
        <v>2474</v>
      </c>
      <c r="G54" s="224" t="s">
        <v>70</v>
      </c>
    </row>
    <row r="55" spans="2:7" ht="28.8" x14ac:dyDescent="0.3">
      <c r="B55" s="322"/>
      <c r="C55" s="144" t="s">
        <v>71</v>
      </c>
      <c r="D55" s="87" t="s">
        <v>50</v>
      </c>
      <c r="E55" s="24" t="s">
        <v>10</v>
      </c>
      <c r="F55" s="24" t="s">
        <v>2473</v>
      </c>
      <c r="G55" s="225"/>
    </row>
    <row r="56" spans="2:7" ht="28.8" x14ac:dyDescent="0.3">
      <c r="B56" s="322"/>
      <c r="C56" s="144" t="s">
        <v>72</v>
      </c>
      <c r="D56" s="87" t="s">
        <v>50</v>
      </c>
      <c r="E56" s="24" t="s">
        <v>10</v>
      </c>
      <c r="F56" s="24" t="s">
        <v>2473</v>
      </c>
      <c r="G56" s="224" t="s">
        <v>73</v>
      </c>
    </row>
    <row r="57" spans="2:7" ht="28.8" x14ac:dyDescent="0.3">
      <c r="B57" s="322"/>
      <c r="C57" s="281" t="s">
        <v>74</v>
      </c>
      <c r="D57" s="87" t="s">
        <v>69</v>
      </c>
      <c r="E57" s="24" t="s">
        <v>2400</v>
      </c>
      <c r="F57" s="24" t="s">
        <v>2474</v>
      </c>
      <c r="G57" s="225"/>
    </row>
    <row r="58" spans="2:7" ht="28.8" x14ac:dyDescent="0.3">
      <c r="B58" s="322"/>
      <c r="C58" s="281" t="s">
        <v>2564</v>
      </c>
      <c r="D58" s="87" t="s">
        <v>69</v>
      </c>
      <c r="E58" s="24" t="s">
        <v>2400</v>
      </c>
      <c r="F58" s="24" t="s">
        <v>2474</v>
      </c>
      <c r="G58" s="224" t="s">
        <v>2565</v>
      </c>
    </row>
    <row r="59" spans="2:7" ht="28.8" x14ac:dyDescent="0.3">
      <c r="B59" s="322"/>
      <c r="C59" s="281" t="s">
        <v>75</v>
      </c>
      <c r="D59" s="87" t="s">
        <v>69</v>
      </c>
      <c r="E59" s="24" t="s">
        <v>2400</v>
      </c>
      <c r="F59" s="24" t="s">
        <v>2474</v>
      </c>
      <c r="G59" s="224" t="s">
        <v>2555</v>
      </c>
    </row>
    <row r="60" spans="2:7" ht="28.8" x14ac:dyDescent="0.3">
      <c r="B60" s="322"/>
      <c r="C60" s="144" t="s">
        <v>76</v>
      </c>
      <c r="D60" s="87" t="s">
        <v>50</v>
      </c>
      <c r="E60" s="24" t="s">
        <v>10</v>
      </c>
      <c r="F60" s="24" t="s">
        <v>2473</v>
      </c>
      <c r="G60" s="225"/>
    </row>
    <row r="61" spans="2:7" ht="28.8" x14ac:dyDescent="0.3">
      <c r="B61" s="322"/>
      <c r="C61" s="144" t="s">
        <v>77</v>
      </c>
      <c r="D61" s="87" t="s">
        <v>50</v>
      </c>
      <c r="E61" s="24" t="s">
        <v>12</v>
      </c>
      <c r="F61" s="24" t="s">
        <v>2473</v>
      </c>
      <c r="G61" s="224" t="s">
        <v>2556</v>
      </c>
    </row>
    <row r="62" spans="2:7" ht="28.8" x14ac:dyDescent="0.3">
      <c r="B62" s="322"/>
      <c r="C62" s="128" t="s">
        <v>78</v>
      </c>
      <c r="D62" s="87" t="s">
        <v>79</v>
      </c>
      <c r="E62" s="24" t="s">
        <v>12</v>
      </c>
      <c r="F62" s="24" t="s">
        <v>2475</v>
      </c>
      <c r="G62" s="225"/>
    </row>
    <row r="63" spans="2:7" ht="28.8" x14ac:dyDescent="0.3">
      <c r="B63" s="322"/>
      <c r="C63" s="128" t="s">
        <v>80</v>
      </c>
      <c r="D63" s="87" t="s">
        <v>79</v>
      </c>
      <c r="E63" s="24" t="s">
        <v>12</v>
      </c>
      <c r="F63" s="24" t="s">
        <v>2475</v>
      </c>
      <c r="G63" s="224" t="s">
        <v>80</v>
      </c>
    </row>
    <row r="64" spans="2:7" ht="28.8" x14ac:dyDescent="0.3">
      <c r="B64" s="322"/>
      <c r="C64" s="128" t="s">
        <v>81</v>
      </c>
      <c r="D64" s="87" t="s">
        <v>79</v>
      </c>
      <c r="E64" s="24" t="s">
        <v>12</v>
      </c>
      <c r="F64" s="24" t="s">
        <v>2475</v>
      </c>
      <c r="G64" s="224" t="s">
        <v>81</v>
      </c>
    </row>
    <row r="65" spans="2:7" ht="29.4" thickBot="1" x14ac:dyDescent="0.35">
      <c r="B65" s="322"/>
      <c r="C65" s="129" t="s">
        <v>82</v>
      </c>
      <c r="D65" s="146" t="s">
        <v>79</v>
      </c>
      <c r="E65" s="169" t="s">
        <v>12</v>
      </c>
      <c r="F65" s="169" t="s">
        <v>2475</v>
      </c>
      <c r="G65" s="226" t="s">
        <v>82</v>
      </c>
    </row>
    <row r="66" spans="2:7" x14ac:dyDescent="0.3">
      <c r="B66"/>
      <c r="G66" s="24"/>
    </row>
    <row r="67" spans="2:7" ht="29.4" thickBot="1" x14ac:dyDescent="0.35">
      <c r="B67" s="133"/>
      <c r="C67" s="124" t="s">
        <v>5</v>
      </c>
      <c r="D67" s="124" t="s">
        <v>2397</v>
      </c>
      <c r="E67" s="124" t="s">
        <v>2398</v>
      </c>
      <c r="F67" s="124" t="s">
        <v>2390</v>
      </c>
      <c r="G67" s="227" t="s">
        <v>6</v>
      </c>
    </row>
    <row r="68" spans="2:7" x14ac:dyDescent="0.3">
      <c r="B68" s="310" t="s">
        <v>83</v>
      </c>
      <c r="C68" s="305" t="s">
        <v>84</v>
      </c>
      <c r="D68" s="138" t="s">
        <v>47</v>
      </c>
      <c r="E68" s="24" t="s">
        <v>10</v>
      </c>
      <c r="G68" s="228"/>
    </row>
    <row r="69" spans="2:7" ht="28.8" x14ac:dyDescent="0.3">
      <c r="B69" s="311"/>
      <c r="C69" s="282" t="s">
        <v>2569</v>
      </c>
      <c r="D69" s="87" t="s">
        <v>85</v>
      </c>
      <c r="E69" s="24" t="s">
        <v>2400</v>
      </c>
      <c r="F69" s="24" t="s">
        <v>2474</v>
      </c>
      <c r="G69" s="229" t="s">
        <v>2551</v>
      </c>
    </row>
    <row r="70" spans="2:7" ht="43.2" x14ac:dyDescent="0.3">
      <c r="B70" s="311"/>
      <c r="C70" s="282" t="s">
        <v>2568</v>
      </c>
      <c r="D70" s="87" t="s">
        <v>85</v>
      </c>
      <c r="E70" s="24" t="s">
        <v>2400</v>
      </c>
      <c r="F70" s="24" t="s">
        <v>2474</v>
      </c>
      <c r="G70" s="229" t="s">
        <v>2571</v>
      </c>
    </row>
    <row r="71" spans="2:7" ht="28.8" x14ac:dyDescent="0.3">
      <c r="B71" s="311"/>
      <c r="C71" s="282" t="s">
        <v>86</v>
      </c>
      <c r="D71" s="87" t="s">
        <v>47</v>
      </c>
      <c r="E71" s="24" t="s">
        <v>2400</v>
      </c>
      <c r="G71" s="229" t="s">
        <v>2557</v>
      </c>
    </row>
    <row r="72" spans="2:7" x14ac:dyDescent="0.3">
      <c r="B72" s="311"/>
      <c r="C72" s="140" t="s">
        <v>87</v>
      </c>
      <c r="D72" s="87" t="s">
        <v>47</v>
      </c>
      <c r="E72" s="24" t="s">
        <v>10</v>
      </c>
      <c r="G72" s="230"/>
    </row>
    <row r="73" spans="2:7" ht="28.8" x14ac:dyDescent="0.3">
      <c r="B73" s="311"/>
      <c r="C73" s="140" t="s">
        <v>88</v>
      </c>
      <c r="D73" s="87" t="s">
        <v>47</v>
      </c>
      <c r="E73" s="24" t="s">
        <v>2400</v>
      </c>
      <c r="G73" s="229" t="s">
        <v>89</v>
      </c>
    </row>
    <row r="74" spans="2:7" ht="28.8" x14ac:dyDescent="0.3">
      <c r="B74" s="311"/>
      <c r="C74" s="140" t="s">
        <v>90</v>
      </c>
      <c r="D74" s="87" t="s">
        <v>47</v>
      </c>
      <c r="E74" s="24" t="s">
        <v>10</v>
      </c>
      <c r="G74" s="229" t="s">
        <v>91</v>
      </c>
    </row>
    <row r="75" spans="2:7" ht="28.8" x14ac:dyDescent="0.3">
      <c r="B75" s="311"/>
      <c r="C75" s="140" t="s">
        <v>92</v>
      </c>
      <c r="D75" s="87" t="s">
        <v>9</v>
      </c>
      <c r="E75" s="24" t="s">
        <v>2400</v>
      </c>
      <c r="G75" s="229" t="s">
        <v>93</v>
      </c>
    </row>
    <row r="76" spans="2:7" x14ac:dyDescent="0.3">
      <c r="B76" s="311"/>
      <c r="C76" s="282" t="s">
        <v>94</v>
      </c>
      <c r="D76" s="87" t="s">
        <v>9</v>
      </c>
      <c r="E76" s="24" t="s">
        <v>2400</v>
      </c>
      <c r="G76" s="230"/>
    </row>
    <row r="77" spans="2:7" ht="28.8" x14ac:dyDescent="0.3">
      <c r="B77" s="311"/>
      <c r="C77" s="282" t="s">
        <v>2574</v>
      </c>
      <c r="D77" s="87" t="s">
        <v>9</v>
      </c>
      <c r="E77" s="24" t="s">
        <v>2400</v>
      </c>
      <c r="G77" s="231" t="s">
        <v>2573</v>
      </c>
    </row>
    <row r="78" spans="2:7" ht="28.8" x14ac:dyDescent="0.3">
      <c r="B78" s="311"/>
      <c r="C78" s="139" t="s">
        <v>95</v>
      </c>
      <c r="D78" s="87" t="s">
        <v>9</v>
      </c>
      <c r="E78" s="24" t="s">
        <v>2400</v>
      </c>
      <c r="G78" s="231" t="s">
        <v>96</v>
      </c>
    </row>
    <row r="79" spans="2:7" x14ac:dyDescent="0.3">
      <c r="B79" s="311"/>
      <c r="C79" s="139" t="s">
        <v>97</v>
      </c>
      <c r="D79" s="87" t="s">
        <v>9</v>
      </c>
      <c r="E79" s="24" t="s">
        <v>2400</v>
      </c>
      <c r="G79" s="231" t="s">
        <v>2558</v>
      </c>
    </row>
    <row r="80" spans="2:7" ht="15" thickBot="1" x14ac:dyDescent="0.35">
      <c r="B80" s="311"/>
      <c r="C80" s="141" t="s">
        <v>98</v>
      </c>
      <c r="D80" s="142" t="s">
        <v>9</v>
      </c>
      <c r="E80" s="211" t="s">
        <v>2400</v>
      </c>
      <c r="F80" s="167"/>
      <c r="G80" s="232" t="s">
        <v>2559</v>
      </c>
    </row>
    <row r="81" spans="2:7" x14ac:dyDescent="0.3">
      <c r="B81" s="32"/>
      <c r="G81" s="24"/>
    </row>
    <row r="82" spans="2:7" ht="29.4" thickBot="1" x14ac:dyDescent="0.35">
      <c r="B82" s="32"/>
      <c r="C82" s="125" t="s">
        <v>5</v>
      </c>
      <c r="D82" s="125" t="s">
        <v>2397</v>
      </c>
      <c r="E82" s="125" t="s">
        <v>2398</v>
      </c>
      <c r="F82" s="125" t="s">
        <v>2390</v>
      </c>
      <c r="G82" s="233" t="s">
        <v>6</v>
      </c>
    </row>
    <row r="83" spans="2:7" ht="14.4" customHeight="1" x14ac:dyDescent="0.3">
      <c r="B83" s="318" t="s">
        <v>99</v>
      </c>
      <c r="C83" s="155" t="s">
        <v>100</v>
      </c>
      <c r="D83" s="156" t="s">
        <v>101</v>
      </c>
      <c r="E83" s="24" t="s">
        <v>10</v>
      </c>
      <c r="F83" s="166"/>
      <c r="G83" s="234"/>
    </row>
    <row r="84" spans="2:7" ht="28.8" x14ac:dyDescent="0.3">
      <c r="B84" s="319"/>
      <c r="C84" s="157" t="s">
        <v>102</v>
      </c>
      <c r="D84" s="87" t="s">
        <v>101</v>
      </c>
      <c r="E84" s="24" t="s">
        <v>10</v>
      </c>
      <c r="G84" s="235" t="s">
        <v>2560</v>
      </c>
    </row>
    <row r="85" spans="2:7" x14ac:dyDescent="0.3">
      <c r="B85" s="319"/>
      <c r="C85" s="157" t="s">
        <v>103</v>
      </c>
      <c r="D85" s="87" t="s">
        <v>104</v>
      </c>
      <c r="E85" s="24" t="s">
        <v>10</v>
      </c>
      <c r="G85" s="236"/>
    </row>
    <row r="86" spans="2:7" ht="28.8" x14ac:dyDescent="0.3">
      <c r="B86" s="319"/>
      <c r="C86" s="157" t="s">
        <v>105</v>
      </c>
      <c r="D86" s="87" t="s">
        <v>104</v>
      </c>
      <c r="E86" s="24" t="s">
        <v>10</v>
      </c>
      <c r="G86" s="235" t="s">
        <v>106</v>
      </c>
    </row>
    <row r="87" spans="2:7" ht="28.8" x14ac:dyDescent="0.3">
      <c r="B87" s="319"/>
      <c r="C87" s="157" t="s">
        <v>107</v>
      </c>
      <c r="D87" s="87" t="s">
        <v>108</v>
      </c>
      <c r="E87" s="24" t="s">
        <v>12</v>
      </c>
      <c r="G87" s="235" t="s">
        <v>109</v>
      </c>
    </row>
    <row r="88" spans="2:7" ht="28.8" x14ac:dyDescent="0.3">
      <c r="B88" s="319"/>
      <c r="C88" s="158" t="s">
        <v>2416</v>
      </c>
      <c r="D88" s="87" t="s">
        <v>110</v>
      </c>
      <c r="E88" s="24" t="s">
        <v>10</v>
      </c>
      <c r="G88" s="237" t="s">
        <v>111</v>
      </c>
    </row>
    <row r="89" spans="2:7" ht="57.6" x14ac:dyDescent="0.3">
      <c r="B89" s="319"/>
      <c r="C89" s="158" t="s">
        <v>112</v>
      </c>
      <c r="D89" s="87" t="s">
        <v>110</v>
      </c>
      <c r="E89" s="24" t="s">
        <v>10</v>
      </c>
      <c r="F89" s="24" t="s">
        <v>2476</v>
      </c>
      <c r="G89" s="237"/>
    </row>
    <row r="90" spans="2:7" ht="57.6" x14ac:dyDescent="0.3">
      <c r="B90" s="319"/>
      <c r="C90" s="158" t="s">
        <v>2409</v>
      </c>
      <c r="D90" s="87" t="s">
        <v>110</v>
      </c>
      <c r="E90" s="24" t="s">
        <v>10</v>
      </c>
      <c r="F90" s="24" t="s">
        <v>2476</v>
      </c>
      <c r="G90" s="237" t="s">
        <v>113</v>
      </c>
    </row>
    <row r="91" spans="2:7" ht="57.6" x14ac:dyDescent="0.3">
      <c r="B91" s="319"/>
      <c r="C91" s="158" t="s">
        <v>2408</v>
      </c>
      <c r="D91" s="87" t="s">
        <v>110</v>
      </c>
      <c r="E91" s="24" t="s">
        <v>10</v>
      </c>
      <c r="F91" s="24" t="s">
        <v>2476</v>
      </c>
      <c r="G91" s="237" t="s">
        <v>113</v>
      </c>
    </row>
    <row r="92" spans="2:7" ht="28.8" x14ac:dyDescent="0.3">
      <c r="B92" s="319"/>
      <c r="C92" s="158" t="s">
        <v>114</v>
      </c>
      <c r="D92" s="87" t="s">
        <v>108</v>
      </c>
      <c r="E92" s="24" t="s">
        <v>2400</v>
      </c>
      <c r="G92" s="235" t="s">
        <v>115</v>
      </c>
    </row>
    <row r="93" spans="2:7" ht="28.8" x14ac:dyDescent="0.3">
      <c r="B93" s="319"/>
      <c r="C93" s="158" t="s">
        <v>116</v>
      </c>
      <c r="D93" s="87" t="s">
        <v>117</v>
      </c>
      <c r="E93" s="24" t="s">
        <v>10</v>
      </c>
      <c r="G93" s="237" t="s">
        <v>118</v>
      </c>
    </row>
    <row r="94" spans="2:7" ht="28.8" x14ac:dyDescent="0.3">
      <c r="B94" s="319"/>
      <c r="C94" s="158" t="s">
        <v>119</v>
      </c>
      <c r="D94" s="87" t="s">
        <v>120</v>
      </c>
      <c r="E94" s="24" t="s">
        <v>10</v>
      </c>
      <c r="G94" s="237" t="s">
        <v>2561</v>
      </c>
    </row>
    <row r="95" spans="2:7" ht="28.8" x14ac:dyDescent="0.3">
      <c r="B95" s="319"/>
      <c r="C95" s="158" t="s">
        <v>121</v>
      </c>
      <c r="D95" s="87" t="s">
        <v>120</v>
      </c>
      <c r="E95" s="24" t="s">
        <v>10</v>
      </c>
      <c r="G95" s="237"/>
    </row>
    <row r="96" spans="2:7" x14ac:dyDescent="0.3">
      <c r="B96" s="319"/>
      <c r="C96" s="158" t="s">
        <v>122</v>
      </c>
      <c r="D96" s="87" t="s">
        <v>123</v>
      </c>
      <c r="E96" s="24" t="s">
        <v>10</v>
      </c>
      <c r="G96" s="236"/>
    </row>
    <row r="97" spans="2:7" x14ac:dyDescent="0.3">
      <c r="B97" s="319"/>
      <c r="C97" s="158" t="s">
        <v>124</v>
      </c>
      <c r="D97" s="87" t="s">
        <v>123</v>
      </c>
      <c r="E97" s="24" t="s">
        <v>10</v>
      </c>
      <c r="G97" s="235" t="s">
        <v>125</v>
      </c>
    </row>
    <row r="98" spans="2:7" ht="28.8" x14ac:dyDescent="0.3">
      <c r="B98" s="319"/>
      <c r="C98" s="158" t="s">
        <v>126</v>
      </c>
      <c r="D98" s="87" t="s">
        <v>108</v>
      </c>
      <c r="E98" s="24" t="s">
        <v>10</v>
      </c>
      <c r="G98" s="235" t="s">
        <v>127</v>
      </c>
    </row>
    <row r="99" spans="2:7" ht="28.8" x14ac:dyDescent="0.3">
      <c r="B99" s="319"/>
      <c r="C99" s="158" t="s">
        <v>128</v>
      </c>
      <c r="D99" s="87" t="s">
        <v>123</v>
      </c>
      <c r="E99" s="24" t="s">
        <v>2400</v>
      </c>
      <c r="G99" s="237" t="s">
        <v>129</v>
      </c>
    </row>
    <row r="100" spans="2:7" x14ac:dyDescent="0.3">
      <c r="B100" s="319"/>
      <c r="C100" s="158" t="s">
        <v>130</v>
      </c>
      <c r="D100" s="87" t="s">
        <v>123</v>
      </c>
      <c r="E100" s="24" t="s">
        <v>2400</v>
      </c>
      <c r="G100" s="236"/>
    </row>
    <row r="101" spans="2:7" ht="28.8" x14ac:dyDescent="0.3">
      <c r="B101" s="319"/>
      <c r="C101" s="158" t="s">
        <v>131</v>
      </c>
      <c r="D101" s="87" t="s">
        <v>108</v>
      </c>
      <c r="E101" s="24" t="s">
        <v>12</v>
      </c>
      <c r="G101" s="237" t="s">
        <v>132</v>
      </c>
    </row>
    <row r="102" spans="2:7" ht="43.2" x14ac:dyDescent="0.3">
      <c r="B102" s="319"/>
      <c r="C102" s="325" t="s">
        <v>133</v>
      </c>
      <c r="D102" s="87" t="s">
        <v>108</v>
      </c>
      <c r="E102" s="24" t="s">
        <v>10</v>
      </c>
      <c r="F102" s="24" t="s">
        <v>2477</v>
      </c>
      <c r="G102" s="237" t="s">
        <v>134</v>
      </c>
    </row>
    <row r="103" spans="2:7" ht="28.8" x14ac:dyDescent="0.3">
      <c r="B103" s="319"/>
      <c r="C103" s="326"/>
      <c r="D103" s="87" t="s">
        <v>108</v>
      </c>
      <c r="E103" s="24" t="s">
        <v>10</v>
      </c>
      <c r="G103" s="237" t="s">
        <v>135</v>
      </c>
    </row>
    <row r="104" spans="2:7" ht="28.8" x14ac:dyDescent="0.3">
      <c r="B104" s="319"/>
      <c r="C104" s="136" t="s">
        <v>136</v>
      </c>
      <c r="D104" s="87" t="s">
        <v>137</v>
      </c>
      <c r="E104" s="24" t="s">
        <v>10</v>
      </c>
      <c r="G104" s="238"/>
    </row>
    <row r="105" spans="2:7" ht="28.8" x14ac:dyDescent="0.3">
      <c r="B105" s="319"/>
      <c r="C105" s="136" t="s">
        <v>138</v>
      </c>
      <c r="D105" s="87" t="s">
        <v>139</v>
      </c>
      <c r="E105" s="24" t="s">
        <v>10</v>
      </c>
      <c r="F105" s="24" t="s">
        <v>2478</v>
      </c>
      <c r="G105" s="238"/>
    </row>
    <row r="106" spans="2:7" ht="28.8" x14ac:dyDescent="0.3">
      <c r="B106" s="319"/>
      <c r="C106" s="283" t="s">
        <v>140</v>
      </c>
      <c r="D106" s="87" t="s">
        <v>108</v>
      </c>
      <c r="E106" s="24" t="s">
        <v>2400</v>
      </c>
      <c r="F106" s="24" t="s">
        <v>2474</v>
      </c>
      <c r="G106" s="236"/>
    </row>
    <row r="107" spans="2:7" ht="28.8" x14ac:dyDescent="0.3">
      <c r="B107" s="320"/>
      <c r="C107" s="327" t="s">
        <v>2575</v>
      </c>
      <c r="D107" s="312" t="s">
        <v>108</v>
      </c>
      <c r="E107" s="312" t="s">
        <v>2400</v>
      </c>
      <c r="F107" s="312" t="s">
        <v>2474</v>
      </c>
      <c r="G107" s="237" t="s">
        <v>2576</v>
      </c>
    </row>
    <row r="108" spans="2:7" ht="28.8" x14ac:dyDescent="0.3">
      <c r="B108" s="319"/>
      <c r="C108" s="328"/>
      <c r="D108" s="312"/>
      <c r="E108" s="312"/>
      <c r="F108" s="312"/>
      <c r="G108" s="237" t="s">
        <v>141</v>
      </c>
    </row>
    <row r="109" spans="2:7" ht="28.8" x14ac:dyDescent="0.3">
      <c r="B109" s="319"/>
      <c r="C109" s="328"/>
      <c r="D109" s="312"/>
      <c r="E109" s="312"/>
      <c r="F109" s="312"/>
      <c r="G109" s="237" t="s">
        <v>142</v>
      </c>
    </row>
    <row r="110" spans="2:7" ht="29.4" thickBot="1" x14ac:dyDescent="0.35">
      <c r="B110" s="319"/>
      <c r="C110" s="329"/>
      <c r="D110" s="313"/>
      <c r="E110" s="330"/>
      <c r="F110" s="313"/>
      <c r="G110" s="239" t="s">
        <v>143</v>
      </c>
    </row>
    <row r="111" spans="2:7" x14ac:dyDescent="0.3">
      <c r="B111" s="32"/>
      <c r="G111" s="24"/>
    </row>
    <row r="112" spans="2:7" ht="15" thickBot="1" x14ac:dyDescent="0.35">
      <c r="B112" s="32"/>
      <c r="C112" s="240" t="s">
        <v>144</v>
      </c>
      <c r="D112" s="333" t="s">
        <v>145</v>
      </c>
      <c r="E112" s="333"/>
      <c r="F112" s="333" t="s">
        <v>146</v>
      </c>
      <c r="G112" s="334"/>
    </row>
    <row r="113" spans="2:7" ht="28.95" customHeight="1" x14ac:dyDescent="0.3">
      <c r="B113" s="314" t="s">
        <v>147</v>
      </c>
      <c r="C113" s="335" t="s">
        <v>148</v>
      </c>
      <c r="D113" s="336"/>
      <c r="E113" s="336"/>
      <c r="F113" s="336"/>
      <c r="G113" s="337"/>
    </row>
    <row r="114" spans="2:7" ht="45" customHeight="1" x14ac:dyDescent="0.3">
      <c r="B114" s="315"/>
      <c r="C114" s="130" t="s">
        <v>149</v>
      </c>
      <c r="D114" s="308" t="s">
        <v>2461</v>
      </c>
      <c r="E114" s="308"/>
      <c r="F114" s="308" t="s">
        <v>2441</v>
      </c>
      <c r="G114" s="309"/>
    </row>
    <row r="115" spans="2:7" ht="42.6" customHeight="1" x14ac:dyDescent="0.3">
      <c r="B115" s="315"/>
      <c r="C115" s="130" t="s">
        <v>2376</v>
      </c>
      <c r="D115" s="312" t="s">
        <v>2379</v>
      </c>
      <c r="E115" s="312"/>
      <c r="F115" s="308" t="s">
        <v>2441</v>
      </c>
      <c r="G115" s="309"/>
    </row>
    <row r="116" spans="2:7" ht="43.2" customHeight="1" x14ac:dyDescent="0.3">
      <c r="B116" s="315"/>
      <c r="C116" s="130" t="s">
        <v>2386</v>
      </c>
      <c r="D116" s="308" t="s">
        <v>2442</v>
      </c>
      <c r="E116" s="308"/>
      <c r="F116" s="308" t="s">
        <v>2447</v>
      </c>
      <c r="G116" s="309"/>
    </row>
    <row r="117" spans="2:7" ht="43.2" customHeight="1" x14ac:dyDescent="0.3">
      <c r="B117" s="315"/>
      <c r="C117" s="130" t="s">
        <v>150</v>
      </c>
      <c r="D117" s="308" t="s">
        <v>151</v>
      </c>
      <c r="E117" s="308"/>
      <c r="F117" s="308" t="s">
        <v>2443</v>
      </c>
      <c r="G117" s="309"/>
    </row>
    <row r="118" spans="2:7" x14ac:dyDescent="0.3">
      <c r="B118" s="315"/>
      <c r="C118" s="130" t="s">
        <v>152</v>
      </c>
      <c r="D118" s="308" t="s">
        <v>153</v>
      </c>
      <c r="E118" s="308"/>
      <c r="F118" s="308" t="s">
        <v>2443</v>
      </c>
      <c r="G118" s="309"/>
    </row>
    <row r="119" spans="2:7" x14ac:dyDescent="0.3">
      <c r="B119" s="315"/>
      <c r="C119" s="130" t="s">
        <v>154</v>
      </c>
      <c r="D119" s="308" t="s">
        <v>155</v>
      </c>
      <c r="E119" s="308"/>
      <c r="F119" s="308" t="s">
        <v>2444</v>
      </c>
      <c r="G119" s="309"/>
    </row>
    <row r="120" spans="2:7" x14ac:dyDescent="0.3">
      <c r="B120" s="315"/>
      <c r="C120" s="130" t="s">
        <v>156</v>
      </c>
      <c r="D120" s="308" t="s">
        <v>157</v>
      </c>
      <c r="E120" s="308"/>
      <c r="F120" s="308" t="s">
        <v>2444</v>
      </c>
      <c r="G120" s="309"/>
    </row>
    <row r="121" spans="2:7" x14ac:dyDescent="0.3">
      <c r="B121" s="315"/>
      <c r="C121" s="130" t="s">
        <v>158</v>
      </c>
      <c r="D121" s="308" t="s">
        <v>159</v>
      </c>
      <c r="E121" s="308"/>
      <c r="F121" s="308" t="s">
        <v>2444</v>
      </c>
      <c r="G121" s="309"/>
    </row>
    <row r="122" spans="2:7" ht="27" customHeight="1" x14ac:dyDescent="0.3">
      <c r="B122" s="315"/>
      <c r="C122" s="130" t="s">
        <v>160</v>
      </c>
      <c r="D122" s="308" t="s">
        <v>2445</v>
      </c>
      <c r="E122" s="308"/>
      <c r="F122" s="308" t="s">
        <v>2450</v>
      </c>
      <c r="G122" s="309"/>
    </row>
    <row r="123" spans="2:7" ht="31.2" customHeight="1" x14ac:dyDescent="0.3">
      <c r="B123" s="315"/>
      <c r="C123" s="145" t="s">
        <v>161</v>
      </c>
      <c r="D123" s="308" t="s">
        <v>2446</v>
      </c>
      <c r="E123" s="308"/>
      <c r="F123" s="308" t="s">
        <v>2449</v>
      </c>
      <c r="G123" s="309"/>
    </row>
    <row r="124" spans="2:7" ht="31.2" customHeight="1" x14ac:dyDescent="0.3">
      <c r="B124" s="315"/>
      <c r="C124" s="145" t="s">
        <v>162</v>
      </c>
      <c r="D124" s="308" t="s">
        <v>163</v>
      </c>
      <c r="E124" s="308"/>
      <c r="F124" s="308" t="s">
        <v>2448</v>
      </c>
      <c r="G124" s="309"/>
    </row>
    <row r="125" spans="2:7" ht="30" customHeight="1" thickBot="1" x14ac:dyDescent="0.35">
      <c r="B125" s="315"/>
      <c r="C125" s="212" t="s">
        <v>2438</v>
      </c>
      <c r="D125" s="306" t="s">
        <v>2452</v>
      </c>
      <c r="E125" s="306"/>
      <c r="F125" s="306" t="s">
        <v>2451</v>
      </c>
      <c r="G125" s="307"/>
    </row>
    <row r="126" spans="2:7" x14ac:dyDescent="0.3">
      <c r="B126" s="34"/>
    </row>
  </sheetData>
  <mergeCells count="48">
    <mergeCell ref="C9:G9"/>
    <mergeCell ref="A1:G1"/>
    <mergeCell ref="C2:G2"/>
    <mergeCell ref="C3:G3"/>
    <mergeCell ref="C5:G5"/>
    <mergeCell ref="C6:G6"/>
    <mergeCell ref="C7:G7"/>
    <mergeCell ref="B5:B9"/>
    <mergeCell ref="C8:G8"/>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 Economic Conditions'!I6" display="Median Monthly Housing Costs Over Time (2010 to 2020) (City, County, and State)" xr:uid="{8EE32E6E-2B7E-4607-8134-9B9552698EEA}"/>
    <hyperlink ref="G70" location="' Economic Conditions'!I24" display="Median Monthly Housing Costs as  percentage of Median Household Income By Tenure Over Time (2010 to 2020)" xr:uid="{A0642D02-2824-4B01-AFCE-E64D24656125}"/>
    <hyperlink ref="G71" location="' Economic Conditions'!I45" display="Median Household Income by Race or Hispanic Origin (2020)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A352" display="Median Gross Rent Over Time (Countywide)"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j.'!A1" display="Ref. ACS-5-YR Adj."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50" location="HousingC8" display="Large Households by Tenure (2019) (City)" xr:uid="{1DC0AFBC-56DE-4719-8B34-EBAB94F43D0B}"/>
    <hyperlink ref="G51" location="HousingC9" display="Percent Occupied Housing Units by Household Size Over Time (2009 to 2019) (City)" xr:uid="{E3A0F5B7-C500-49EF-AFC9-04DAB5A4985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A303"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6" max="16" width="10.33203125" customWidth="1"/>
    <col min="18" max="18" width="11" bestFit="1" customWidth="1"/>
    <col min="20" max="20" width="9.77734375" customWidth="1"/>
  </cols>
  <sheetData>
    <row r="1" spans="1:25" ht="21" x14ac:dyDescent="0.3">
      <c r="B1" s="371" t="s">
        <v>2057</v>
      </c>
      <c r="C1" s="371"/>
      <c r="D1" s="371"/>
      <c r="E1" s="371"/>
      <c r="F1" s="371"/>
      <c r="G1" s="371"/>
    </row>
    <row r="2" spans="1:25" x14ac:dyDescent="0.3">
      <c r="A2" t="s">
        <v>167</v>
      </c>
      <c r="B2" s="373" t="str">
        <f>Population!B3</f>
        <v>Unincorporated Tulare County</v>
      </c>
      <c r="C2" s="373"/>
      <c r="D2" s="373"/>
      <c r="E2" s="373"/>
      <c r="F2" s="373"/>
      <c r="G2" s="373"/>
      <c r="H2" s="373"/>
      <c r="I2" s="373"/>
      <c r="J2" s="373" t="str">
        <f>Population!B4</f>
        <v>Tulare County</v>
      </c>
      <c r="K2" s="373"/>
      <c r="L2" s="373"/>
      <c r="M2" s="373"/>
      <c r="N2" s="373"/>
      <c r="O2" s="373"/>
      <c r="P2" s="373"/>
      <c r="Q2" s="373"/>
      <c r="R2" s="373" t="s">
        <v>168</v>
      </c>
      <c r="S2" s="373"/>
      <c r="T2" s="373"/>
      <c r="U2" s="373"/>
      <c r="V2" s="373"/>
      <c r="W2" s="373"/>
      <c r="X2" s="373"/>
      <c r="Y2" s="373"/>
    </row>
    <row r="3" spans="1:25" x14ac:dyDescent="0.3">
      <c r="A3" s="16"/>
      <c r="B3" s="16"/>
      <c r="C3" s="16"/>
      <c r="D3" s="16"/>
      <c r="E3" s="16"/>
      <c r="F3" s="16"/>
      <c r="G3" s="16"/>
      <c r="H3" s="16"/>
      <c r="I3" s="16"/>
      <c r="J3" s="16"/>
      <c r="K3" s="16"/>
      <c r="L3" s="16"/>
      <c r="M3" s="16"/>
      <c r="N3" s="16"/>
      <c r="O3" s="16"/>
      <c r="P3" s="16"/>
      <c r="Q3" s="16"/>
      <c r="R3" s="16"/>
      <c r="S3" s="16"/>
      <c r="T3" s="16"/>
      <c r="U3" s="16"/>
      <c r="V3" s="16"/>
      <c r="W3" s="16"/>
      <c r="X3" s="16"/>
      <c r="Y3" s="16"/>
    </row>
    <row r="4" spans="1:25" x14ac:dyDescent="0.3">
      <c r="A4" s="192" t="s">
        <v>2058</v>
      </c>
      <c r="B4" s="192"/>
      <c r="C4" s="192"/>
      <c r="D4" s="192"/>
      <c r="E4" s="192"/>
      <c r="F4" s="192"/>
      <c r="G4" s="192"/>
      <c r="H4" s="192"/>
      <c r="I4" s="192"/>
      <c r="J4" s="192"/>
      <c r="K4" s="192"/>
      <c r="L4" s="192"/>
      <c r="M4" s="192"/>
      <c r="N4" s="192"/>
      <c r="O4" s="192"/>
      <c r="P4" s="192"/>
      <c r="Q4" s="192"/>
      <c r="R4" s="192"/>
      <c r="S4" s="192"/>
      <c r="T4" s="192"/>
      <c r="U4" s="192"/>
      <c r="V4" s="192"/>
      <c r="W4" s="192"/>
      <c r="X4" s="192"/>
      <c r="Y4" s="192"/>
    </row>
    <row r="5" spans="1:25" x14ac:dyDescent="0.3">
      <c r="A5" t="s">
        <v>2059</v>
      </c>
      <c r="B5" s="12" t="e">
        <v>#N/A</v>
      </c>
      <c r="C5" s="25" t="e">
        <v>#N/A</v>
      </c>
      <c r="D5" t="e">
        <v>#N/A</v>
      </c>
      <c r="E5" t="e">
        <v>#N/A</v>
      </c>
      <c r="F5" t="e">
        <v>#N/A</v>
      </c>
      <c r="G5" t="e">
        <v>#N/A</v>
      </c>
      <c r="H5" t="e">
        <v>#N/A</v>
      </c>
      <c r="I5" t="s">
        <v>167</v>
      </c>
      <c r="J5" s="12">
        <v>156.15815079178699</v>
      </c>
      <c r="K5" s="25"/>
      <c r="L5">
        <v>91.664229627422898</v>
      </c>
      <c r="M5" t="s">
        <v>167</v>
      </c>
      <c r="N5" t="s">
        <v>167</v>
      </c>
      <c r="O5" t="s">
        <v>167</v>
      </c>
      <c r="P5" t="s">
        <v>167</v>
      </c>
      <c r="Q5" t="s">
        <v>167</v>
      </c>
      <c r="R5" s="12" t="s">
        <v>167</v>
      </c>
      <c r="S5" s="25" t="s">
        <v>167</v>
      </c>
      <c r="T5" t="s">
        <v>167</v>
      </c>
      <c r="U5" t="s">
        <v>167</v>
      </c>
      <c r="V5" t="s">
        <v>167</v>
      </c>
      <c r="W5" t="s">
        <v>167</v>
      </c>
      <c r="X5" t="s">
        <v>167</v>
      </c>
      <c r="Y5" t="s">
        <v>167</v>
      </c>
    </row>
    <row r="6" spans="1:25" x14ac:dyDescent="0.3">
      <c r="A6" t="s">
        <v>2060</v>
      </c>
      <c r="B6" s="12" t="e">
        <v>#N/A</v>
      </c>
      <c r="C6" s="25" t="e">
        <v>#N/A</v>
      </c>
      <c r="D6" t="e">
        <v>#N/A</v>
      </c>
      <c r="E6" t="e">
        <v>#N/A</v>
      </c>
      <c r="F6" t="e">
        <v>#N/A</v>
      </c>
      <c r="G6" t="e">
        <v>#N/A</v>
      </c>
      <c r="H6" t="e">
        <v>#N/A</v>
      </c>
      <c r="I6" t="s">
        <v>167</v>
      </c>
      <c r="J6" s="12">
        <v>169.28318924041</v>
      </c>
      <c r="K6" s="25"/>
      <c r="L6">
        <v>98.077714196720507</v>
      </c>
      <c r="M6" t="s">
        <v>167</v>
      </c>
      <c r="N6" t="s">
        <v>167</v>
      </c>
      <c r="O6" t="s">
        <v>167</v>
      </c>
      <c r="P6" t="s">
        <v>167</v>
      </c>
      <c r="Q6" t="s">
        <v>167</v>
      </c>
      <c r="R6" s="12" t="s">
        <v>167</v>
      </c>
      <c r="S6" s="25" t="s">
        <v>167</v>
      </c>
      <c r="T6" t="s">
        <v>167</v>
      </c>
      <c r="U6" t="s">
        <v>167</v>
      </c>
      <c r="V6" t="s">
        <v>167</v>
      </c>
      <c r="W6" t="s">
        <v>167</v>
      </c>
      <c r="X6" t="s">
        <v>167</v>
      </c>
      <c r="Y6" t="s">
        <v>167</v>
      </c>
    </row>
    <row r="7" spans="1:25" x14ac:dyDescent="0.3">
      <c r="A7" t="s">
        <v>2061</v>
      </c>
      <c r="B7" s="12" t="e">
        <v>#N/A</v>
      </c>
      <c r="C7" s="25" t="e">
        <v>#N/A</v>
      </c>
      <c r="D7" t="e">
        <v>#N/A</v>
      </c>
      <c r="E7" t="e">
        <v>#N/A</v>
      </c>
      <c r="F7" t="e">
        <v>#N/A</v>
      </c>
      <c r="G7" t="e">
        <v>#N/A</v>
      </c>
      <c r="H7" t="e">
        <v>#N/A</v>
      </c>
      <c r="I7" t="s">
        <v>167</v>
      </c>
      <c r="J7" s="12">
        <v>13.125038448622698</v>
      </c>
      <c r="K7" s="25"/>
      <c r="L7">
        <v>6.4134845692976388</v>
      </c>
      <c r="M7" t="s">
        <v>167</v>
      </c>
      <c r="N7" t="s">
        <v>167</v>
      </c>
      <c r="O7" t="s">
        <v>167</v>
      </c>
      <c r="P7" t="s">
        <v>167</v>
      </c>
      <c r="Q7" t="s">
        <v>167</v>
      </c>
      <c r="R7" s="12" t="s">
        <v>167</v>
      </c>
      <c r="S7" s="25" t="s">
        <v>167</v>
      </c>
      <c r="T7" t="s">
        <v>167</v>
      </c>
      <c r="U7" t="s">
        <v>167</v>
      </c>
      <c r="V7" t="s">
        <v>167</v>
      </c>
      <c r="W7" t="s">
        <v>167</v>
      </c>
      <c r="X7" t="s">
        <v>167</v>
      </c>
      <c r="Y7" t="s">
        <v>167</v>
      </c>
    </row>
    <row r="8" spans="1:25" x14ac:dyDescent="0.3">
      <c r="A8" t="s">
        <v>2062</v>
      </c>
      <c r="B8" s="162" t="e">
        <v>#N/A</v>
      </c>
      <c r="C8" s="25" t="e">
        <v>#N/A</v>
      </c>
      <c r="D8" t="e">
        <v>#N/A</v>
      </c>
      <c r="E8" t="e">
        <v>#N/A</v>
      </c>
      <c r="F8" t="e">
        <v>#N/A</v>
      </c>
      <c r="G8" t="e">
        <v>#N/A</v>
      </c>
      <c r="H8" t="e">
        <v>#N/A</v>
      </c>
      <c r="I8" t="s">
        <v>167</v>
      </c>
      <c r="J8" s="162">
        <v>8.4049653393519691E-2</v>
      </c>
      <c r="K8" s="25"/>
      <c r="L8">
        <v>6.9967146348862502E-2</v>
      </c>
      <c r="M8" t="s">
        <v>167</v>
      </c>
      <c r="N8" t="s">
        <v>167</v>
      </c>
      <c r="O8" t="s">
        <v>167</v>
      </c>
      <c r="P8" t="s">
        <v>167</v>
      </c>
      <c r="Q8" t="s">
        <v>167</v>
      </c>
      <c r="R8" s="162" t="s">
        <v>167</v>
      </c>
      <c r="S8" s="25" t="s">
        <v>167</v>
      </c>
      <c r="T8" t="s">
        <v>167</v>
      </c>
      <c r="U8" t="s">
        <v>167</v>
      </c>
      <c r="V8" t="s">
        <v>167</v>
      </c>
      <c r="W8" t="s">
        <v>167</v>
      </c>
      <c r="X8" t="s">
        <v>167</v>
      </c>
      <c r="Y8" t="s">
        <v>167</v>
      </c>
    </row>
    <row r="9" spans="1:25" x14ac:dyDescent="0.3">
      <c r="A9" s="16"/>
      <c r="B9" s="16"/>
      <c r="C9" s="16"/>
      <c r="D9" s="16"/>
      <c r="E9" s="16"/>
      <c r="F9" s="16"/>
      <c r="G9" s="16"/>
      <c r="H9" s="16"/>
      <c r="I9" s="16"/>
      <c r="J9" s="16"/>
      <c r="K9" s="16"/>
      <c r="L9" s="16"/>
      <c r="M9" s="16"/>
      <c r="N9" s="16"/>
      <c r="O9" s="16"/>
      <c r="P9" s="16"/>
      <c r="Q9" s="16"/>
      <c r="R9" s="16"/>
      <c r="S9" s="16"/>
      <c r="T9" s="16"/>
      <c r="U9" s="16"/>
      <c r="V9" s="16"/>
      <c r="W9" s="16"/>
      <c r="X9" s="16"/>
      <c r="Y9" s="16"/>
    </row>
    <row r="10" spans="1:25" x14ac:dyDescent="0.3">
      <c r="A10" s="192" t="s">
        <v>2063</v>
      </c>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row>
    <row r="11" spans="1:25" x14ac:dyDescent="0.3">
      <c r="A11" t="s">
        <v>2064</v>
      </c>
      <c r="B11" s="2">
        <v>134876</v>
      </c>
      <c r="C11" s="25"/>
      <c r="I11" t="s">
        <v>167</v>
      </c>
      <c r="J11" s="2">
        <v>1008654</v>
      </c>
      <c r="K11" s="25"/>
      <c r="L11">
        <v>473117</v>
      </c>
      <c r="M11" t="s">
        <v>167</v>
      </c>
      <c r="N11" t="s">
        <v>167</v>
      </c>
      <c r="O11" t="s">
        <v>167</v>
      </c>
      <c r="P11" t="s">
        <v>167</v>
      </c>
      <c r="Q11" t="s">
        <v>167</v>
      </c>
      <c r="R11" s="2" t="s">
        <v>167</v>
      </c>
      <c r="S11" s="25" t="s">
        <v>167</v>
      </c>
      <c r="T11" t="s">
        <v>167</v>
      </c>
      <c r="U11" t="s">
        <v>167</v>
      </c>
      <c r="V11" t="s">
        <v>167</v>
      </c>
      <c r="W11" t="s">
        <v>167</v>
      </c>
      <c r="X11" t="s">
        <v>167</v>
      </c>
      <c r="Y11" t="s">
        <v>167</v>
      </c>
    </row>
    <row r="12" spans="1:25" x14ac:dyDescent="0.3">
      <c r="A12" t="s">
        <v>2065</v>
      </c>
      <c r="B12" s="2">
        <v>-4382.8895737367566</v>
      </c>
      <c r="C12" s="25"/>
      <c r="I12" t="s">
        <v>167</v>
      </c>
      <c r="J12" s="2">
        <v>78204.000000000495</v>
      </c>
      <c r="K12" s="25"/>
      <c r="L12">
        <v>30938.002621943702</v>
      </c>
      <c r="M12" t="s">
        <v>167</v>
      </c>
      <c r="N12" t="s">
        <v>167</v>
      </c>
      <c r="O12" t="s">
        <v>167</v>
      </c>
      <c r="P12" t="s">
        <v>167</v>
      </c>
      <c r="Q12" t="s">
        <v>167</v>
      </c>
      <c r="R12" s="2" t="s">
        <v>167</v>
      </c>
      <c r="S12" s="25" t="s">
        <v>167</v>
      </c>
      <c r="T12" t="s">
        <v>167</v>
      </c>
      <c r="U12" t="s">
        <v>167</v>
      </c>
      <c r="V12" t="s">
        <v>167</v>
      </c>
      <c r="W12" t="s">
        <v>167</v>
      </c>
      <c r="X12" t="s">
        <v>167</v>
      </c>
      <c r="Y12" t="s">
        <v>167</v>
      </c>
    </row>
    <row r="13" spans="1:25" x14ac:dyDescent="0.3">
      <c r="A13" t="s">
        <v>2066</v>
      </c>
      <c r="B13" s="162">
        <v>-3.147296080812164E-2</v>
      </c>
      <c r="C13" s="25"/>
      <c r="I13" t="s">
        <v>167</v>
      </c>
      <c r="J13" s="162">
        <v>8.4049653393519802E-2</v>
      </c>
      <c r="K13" s="25"/>
      <c r="L13">
        <v>6.9967146348862391E-2</v>
      </c>
      <c r="M13" t="s">
        <v>167</v>
      </c>
      <c r="N13" t="s">
        <v>167</v>
      </c>
      <c r="O13" t="s">
        <v>167</v>
      </c>
      <c r="P13" t="s">
        <v>167</v>
      </c>
      <c r="Q13" t="s">
        <v>167</v>
      </c>
      <c r="R13" s="162" t="s">
        <v>167</v>
      </c>
      <c r="S13" s="25" t="s">
        <v>167</v>
      </c>
      <c r="T13" t="s">
        <v>167</v>
      </c>
      <c r="U13" t="s">
        <v>167</v>
      </c>
      <c r="V13" t="s">
        <v>167</v>
      </c>
      <c r="W13" t="s">
        <v>167</v>
      </c>
      <c r="X13" t="s">
        <v>167</v>
      </c>
      <c r="Y13" t="s">
        <v>167</v>
      </c>
    </row>
    <row r="14" spans="1:25" x14ac:dyDescent="0.3">
      <c r="A14" s="16"/>
      <c r="B14" s="16"/>
      <c r="C14" s="16"/>
      <c r="D14" s="16"/>
      <c r="E14" s="16"/>
      <c r="F14" s="277"/>
      <c r="G14" s="16"/>
      <c r="H14" s="16"/>
      <c r="I14" s="16"/>
      <c r="J14" s="16"/>
      <c r="K14" s="16"/>
      <c r="L14" s="16"/>
      <c r="M14" s="16"/>
      <c r="N14" s="16"/>
      <c r="O14" s="16"/>
      <c r="P14" s="16"/>
      <c r="Q14" s="16"/>
      <c r="R14" s="16"/>
      <c r="S14" s="16"/>
      <c r="T14" s="16"/>
      <c r="U14" s="16"/>
      <c r="V14" s="16"/>
      <c r="W14" s="16"/>
      <c r="X14" s="16"/>
      <c r="Y14" s="16"/>
    </row>
    <row r="15" spans="1:25" x14ac:dyDescent="0.3">
      <c r="A15" s="192" t="s">
        <v>2067</v>
      </c>
      <c r="B15" s="192"/>
      <c r="C15" s="192"/>
      <c r="D15" s="192"/>
      <c r="E15" s="192"/>
      <c r="F15" s="192"/>
      <c r="G15" s="192"/>
      <c r="H15" s="192"/>
      <c r="I15" s="192"/>
      <c r="J15" s="192"/>
      <c r="K15" s="192"/>
      <c r="L15" s="192"/>
      <c r="M15" s="192"/>
      <c r="N15" s="192"/>
      <c r="O15" s="192"/>
      <c r="P15" s="192"/>
      <c r="Q15" s="192"/>
      <c r="R15" s="192"/>
      <c r="S15" s="192"/>
      <c r="T15" s="192"/>
      <c r="U15" s="192"/>
      <c r="V15" s="192"/>
      <c r="W15" s="192"/>
      <c r="X15" s="192"/>
      <c r="Y15" s="192"/>
    </row>
    <row r="16" spans="1:25" ht="14.4" customHeight="1" x14ac:dyDescent="0.3">
      <c r="B16" s="193" t="s">
        <v>2064</v>
      </c>
      <c r="C16" s="193"/>
      <c r="D16" s="193" t="s">
        <v>2068</v>
      </c>
      <c r="E16" s="193"/>
      <c r="F16" s="193" t="s">
        <v>2482</v>
      </c>
      <c r="G16" s="193"/>
      <c r="H16" s="193" t="s">
        <v>2483</v>
      </c>
      <c r="I16" s="193"/>
      <c r="J16" s="193" t="s">
        <v>2064</v>
      </c>
      <c r="K16" s="193"/>
      <c r="L16" s="193" t="s">
        <v>2064</v>
      </c>
      <c r="M16" s="193"/>
      <c r="N16" s="193" t="s">
        <v>2068</v>
      </c>
      <c r="O16" s="193"/>
      <c r="P16" s="193" t="s">
        <v>2482</v>
      </c>
      <c r="Q16" s="193"/>
      <c r="R16" s="193" t="s">
        <v>2483</v>
      </c>
      <c r="S16" s="193"/>
      <c r="T16" s="193" t="s">
        <v>2068</v>
      </c>
      <c r="U16" s="193"/>
      <c r="V16" s="193" t="s">
        <v>2069</v>
      </c>
      <c r="W16" s="193"/>
      <c r="X16" s="193" t="s">
        <v>2070</v>
      </c>
      <c r="Y16" s="193"/>
    </row>
    <row r="17" spans="1:25" x14ac:dyDescent="0.3">
      <c r="A17" t="s">
        <v>165</v>
      </c>
      <c r="B17" s="2">
        <v>134876</v>
      </c>
      <c r="C17" s="25"/>
      <c r="D17" s="2">
        <v>139258.88957373676</v>
      </c>
      <c r="E17" s="25"/>
      <c r="F17" s="2">
        <v>-4382.8895737367566</v>
      </c>
      <c r="G17" s="25"/>
      <c r="H17" s="162">
        <v>-3.147296080812164E-2</v>
      </c>
      <c r="I17" s="25"/>
      <c r="J17" s="2">
        <v>1008654</v>
      </c>
      <c r="K17" s="25"/>
      <c r="L17" s="2">
        <v>473117</v>
      </c>
      <c r="M17" s="25" t="s">
        <v>167</v>
      </c>
      <c r="N17" s="2">
        <v>442178.99737805629</v>
      </c>
      <c r="O17" s="25" t="s">
        <v>167</v>
      </c>
      <c r="P17" s="162">
        <v>30938.002621943702</v>
      </c>
      <c r="Q17" s="25" t="s">
        <v>167</v>
      </c>
      <c r="R17" s="2">
        <v>6.9967146348862391E-2</v>
      </c>
      <c r="S17" s="25" t="s">
        <v>167</v>
      </c>
      <c r="T17" s="2">
        <v>37253955.52834785</v>
      </c>
      <c r="U17" s="25"/>
      <c r="V17" s="2">
        <v>2284267.4716521502</v>
      </c>
      <c r="W17" s="25"/>
      <c r="X17" s="162">
        <v>6.1316105612301205E-2</v>
      </c>
      <c r="Y17" s="25"/>
    </row>
    <row r="18" spans="1:25" x14ac:dyDescent="0.3">
      <c r="A18" t="s">
        <v>2071</v>
      </c>
      <c r="B18" s="2">
        <v>40545</v>
      </c>
      <c r="C18" s="25"/>
      <c r="D18" s="2">
        <v>46383.496490135221</v>
      </c>
      <c r="E18" s="25"/>
      <c r="F18" s="2">
        <v>-5838.4964901352214</v>
      </c>
      <c r="G18" s="25"/>
      <c r="H18" s="162">
        <v>-0.12587443664099243</v>
      </c>
      <c r="I18" s="25"/>
      <c r="J18" s="2">
        <v>467911</v>
      </c>
      <c r="K18" s="25"/>
      <c r="L18" s="2">
        <v>163222</v>
      </c>
      <c r="M18" s="25" t="s">
        <v>167</v>
      </c>
      <c r="N18" s="2">
        <v>174113.99704446099</v>
      </c>
      <c r="O18" s="25" t="s">
        <v>167</v>
      </c>
      <c r="P18" s="162">
        <v>-10891.997044460601</v>
      </c>
      <c r="Q18" s="25" t="s">
        <v>167</v>
      </c>
      <c r="R18" s="2">
        <v>-6.2556699802137905E-2</v>
      </c>
      <c r="S18" s="25" t="s">
        <v>167</v>
      </c>
      <c r="T18" s="2">
        <v>23240235.875387099</v>
      </c>
      <c r="U18" s="25"/>
      <c r="V18" s="2">
        <v>718335.12461294595</v>
      </c>
      <c r="W18" s="25"/>
      <c r="X18" s="162">
        <v>3.0909115056517594E-2</v>
      </c>
      <c r="Y18" s="25"/>
    </row>
    <row r="19" spans="1:25" x14ac:dyDescent="0.3">
      <c r="A19" t="s">
        <v>2072</v>
      </c>
      <c r="B19" s="2">
        <v>32116</v>
      </c>
      <c r="C19" s="25"/>
      <c r="D19" s="2">
        <v>39273.092344782708</v>
      </c>
      <c r="E19" s="25"/>
      <c r="F19" s="2">
        <v>-7157.0923447827081</v>
      </c>
      <c r="G19" s="25"/>
      <c r="H19" s="162">
        <v>-0.18223908323668081</v>
      </c>
      <c r="I19" s="25"/>
      <c r="J19" s="2">
        <v>271889</v>
      </c>
      <c r="K19" s="25"/>
      <c r="L19" s="2">
        <v>125022</v>
      </c>
      <c r="M19" s="25" t="s">
        <v>167</v>
      </c>
      <c r="N19" s="2">
        <v>143934.99637726901</v>
      </c>
      <c r="O19" s="25" t="s">
        <v>167</v>
      </c>
      <c r="P19" s="162">
        <v>-18912.996377269399</v>
      </c>
      <c r="Q19" s="25" t="s">
        <v>167</v>
      </c>
      <c r="R19" s="2">
        <v>-0.13139956823076099</v>
      </c>
      <c r="S19" s="25" t="s">
        <v>167</v>
      </c>
      <c r="T19" s="2">
        <v>14956251.819628602</v>
      </c>
      <c r="U19" s="25"/>
      <c r="V19" s="2">
        <v>-1241664.8196286201</v>
      </c>
      <c r="W19" s="25"/>
      <c r="X19" s="162">
        <v>-8.3019785612265196E-2</v>
      </c>
      <c r="Y19" s="25"/>
    </row>
    <row r="20" spans="1:25" x14ac:dyDescent="0.3">
      <c r="A20" t="s">
        <v>2073</v>
      </c>
      <c r="B20" s="2">
        <v>520</v>
      </c>
      <c r="C20" s="25"/>
      <c r="D20" s="2">
        <v>732.86053828568856</v>
      </c>
      <c r="E20" s="25"/>
      <c r="F20" s="2">
        <v>-212.86053828568856</v>
      </c>
      <c r="G20" s="25"/>
      <c r="H20" s="162">
        <v>-0.29045163051569556</v>
      </c>
      <c r="I20" s="25"/>
      <c r="J20" s="2">
        <v>44295</v>
      </c>
      <c r="K20" s="25"/>
      <c r="L20" s="2">
        <v>5332</v>
      </c>
      <c r="M20" s="25" t="s">
        <v>167</v>
      </c>
      <c r="N20" s="2">
        <v>5497.0003335956399</v>
      </c>
      <c r="O20" s="25" t="s">
        <v>167</v>
      </c>
      <c r="P20" s="162">
        <v>-165.000333595635</v>
      </c>
      <c r="Q20" s="25" t="s">
        <v>167</v>
      </c>
      <c r="R20" s="2">
        <v>-3.0016431432105698E-2</v>
      </c>
      <c r="S20" s="25" t="s">
        <v>167</v>
      </c>
      <c r="T20" s="2">
        <v>2163804.0000000298</v>
      </c>
      <c r="U20" s="25"/>
      <c r="V20" s="2">
        <v>-44518.000000027903</v>
      </c>
      <c r="W20" s="25"/>
      <c r="X20" s="162">
        <v>-2.0573952169432804E-2</v>
      </c>
      <c r="Y20" s="25"/>
    </row>
    <row r="21" spans="1:25" x14ac:dyDescent="0.3">
      <c r="A21" t="s">
        <v>2074</v>
      </c>
      <c r="B21" s="2">
        <v>1579</v>
      </c>
      <c r="C21" s="25"/>
      <c r="D21" s="2">
        <v>1477.4448938050136</v>
      </c>
      <c r="E21" s="25"/>
      <c r="F21" s="2">
        <v>101.55510619498637</v>
      </c>
      <c r="G21" s="25"/>
      <c r="H21" s="162">
        <v>6.8736984114135855E-2</v>
      </c>
      <c r="I21" s="25"/>
      <c r="J21" s="2">
        <v>6074</v>
      </c>
      <c r="K21" s="25"/>
      <c r="L21" s="2">
        <v>3458</v>
      </c>
      <c r="M21" s="25" t="s">
        <v>167</v>
      </c>
      <c r="N21" s="2">
        <v>3323.0001111985498</v>
      </c>
      <c r="O21" s="25" t="s">
        <v>167</v>
      </c>
      <c r="P21" s="162">
        <v>134.99988880145202</v>
      </c>
      <c r="Q21" s="25" t="s">
        <v>167</v>
      </c>
      <c r="R21" s="2">
        <v>4.0625905592510003E-2</v>
      </c>
      <c r="S21" s="25" t="s">
        <v>167</v>
      </c>
      <c r="T21" s="2">
        <v>162250.003938585</v>
      </c>
      <c r="U21" s="25"/>
      <c r="V21" s="2">
        <v>-6165.0039385846994</v>
      </c>
      <c r="W21" s="25"/>
      <c r="X21" s="162">
        <v>-3.79969416883238E-2</v>
      </c>
      <c r="Y21" s="25"/>
    </row>
    <row r="22" spans="1:25" x14ac:dyDescent="0.3">
      <c r="A22" t="s">
        <v>2075</v>
      </c>
      <c r="B22" s="2">
        <v>3326</v>
      </c>
      <c r="C22" s="25"/>
      <c r="D22" s="2">
        <v>3239.3586155136236</v>
      </c>
      <c r="E22" s="25"/>
      <c r="F22" s="2">
        <v>86.64138448637641</v>
      </c>
      <c r="G22" s="25"/>
      <c r="H22" s="162">
        <v>2.6746462732295785E-2</v>
      </c>
      <c r="I22" s="25"/>
      <c r="J22" s="2">
        <v>109665</v>
      </c>
      <c r="K22" s="25"/>
      <c r="L22" s="2">
        <v>15997</v>
      </c>
      <c r="M22" s="25" t="s">
        <v>167</v>
      </c>
      <c r="N22" s="2">
        <v>14204</v>
      </c>
      <c r="O22" s="25" t="s">
        <v>167</v>
      </c>
      <c r="P22" s="162">
        <v>1793.00000000001</v>
      </c>
      <c r="Q22" s="25" t="s">
        <v>167</v>
      </c>
      <c r="R22" s="2">
        <v>0.12623204731061802</v>
      </c>
      <c r="S22" s="25" t="s">
        <v>167</v>
      </c>
      <c r="T22" s="2">
        <v>4775069.9999999898</v>
      </c>
      <c r="U22" s="25"/>
      <c r="V22" s="2">
        <v>1203725.00000001</v>
      </c>
      <c r="W22" s="25"/>
      <c r="X22" s="162">
        <v>0.25208530974415394</v>
      </c>
      <c r="Y22" s="25"/>
    </row>
    <row r="23" spans="1:25" x14ac:dyDescent="0.3">
      <c r="A23" t="s">
        <v>2076</v>
      </c>
      <c r="B23" s="2">
        <v>136</v>
      </c>
      <c r="C23" s="25"/>
      <c r="D23" s="2">
        <v>109.29686868693091</v>
      </c>
      <c r="E23" s="25"/>
      <c r="F23" s="2">
        <v>26.703131313069093</v>
      </c>
      <c r="G23" s="25"/>
      <c r="H23" s="162">
        <v>0.24431744142238268</v>
      </c>
      <c r="I23" s="25"/>
      <c r="J23" s="2">
        <v>1233</v>
      </c>
      <c r="K23" s="25"/>
      <c r="L23" s="2">
        <v>511</v>
      </c>
      <c r="M23" s="25" t="s">
        <v>167</v>
      </c>
      <c r="N23" s="2">
        <v>370</v>
      </c>
      <c r="O23" s="25" t="s">
        <v>167</v>
      </c>
      <c r="P23" s="162">
        <v>141</v>
      </c>
      <c r="Q23" s="25" t="s">
        <v>167</v>
      </c>
      <c r="R23" s="2">
        <v>0.38108108108108096</v>
      </c>
      <c r="S23" s="25" t="s">
        <v>167</v>
      </c>
      <c r="T23" s="2">
        <v>128577</v>
      </c>
      <c r="U23" s="25"/>
      <c r="V23" s="2">
        <v>9589.9999999998709</v>
      </c>
      <c r="W23" s="25"/>
      <c r="X23" s="162">
        <v>7.4585656843757897E-2</v>
      </c>
      <c r="Y23" s="25"/>
    </row>
    <row r="24" spans="1:25" x14ac:dyDescent="0.3">
      <c r="A24" t="s">
        <v>2077</v>
      </c>
      <c r="B24" s="2">
        <v>548</v>
      </c>
      <c r="C24" s="25"/>
      <c r="D24" s="2">
        <v>211.02338422802501</v>
      </c>
      <c r="E24" s="25"/>
      <c r="F24" s="2">
        <v>336.97661577197499</v>
      </c>
      <c r="G24" s="25"/>
      <c r="H24" s="162">
        <v>1.5968685982585182</v>
      </c>
      <c r="I24" s="25"/>
      <c r="J24" s="2">
        <v>5209</v>
      </c>
      <c r="K24" s="25"/>
      <c r="L24" s="2">
        <v>2132</v>
      </c>
      <c r="M24" s="25" t="s">
        <v>167</v>
      </c>
      <c r="N24" s="2">
        <v>641</v>
      </c>
      <c r="O24" s="25" t="s">
        <v>167</v>
      </c>
      <c r="P24" s="162">
        <v>1491</v>
      </c>
      <c r="Q24" s="25" t="s">
        <v>167</v>
      </c>
      <c r="R24" s="2">
        <v>2.3260530421216901</v>
      </c>
      <c r="S24" s="25" t="s">
        <v>167</v>
      </c>
      <c r="T24" s="2">
        <v>85587.000000000102</v>
      </c>
      <c r="U24" s="25"/>
      <c r="V24" s="2">
        <v>138342</v>
      </c>
      <c r="W24" s="25"/>
      <c r="X24" s="162">
        <v>1.6163903396543802</v>
      </c>
      <c r="Y24" s="25"/>
    </row>
    <row r="25" spans="1:25" x14ac:dyDescent="0.3">
      <c r="A25" t="s">
        <v>2078</v>
      </c>
      <c r="B25" s="2">
        <v>2320</v>
      </c>
      <c r="C25" s="25"/>
      <c r="D25" s="2">
        <v>1340.4198448325724</v>
      </c>
      <c r="E25" s="25"/>
      <c r="F25" s="2">
        <v>979.58015516742762</v>
      </c>
      <c r="G25" s="25"/>
      <c r="H25" s="162">
        <v>0.73080099413910415</v>
      </c>
      <c r="I25" s="25"/>
      <c r="J25" s="2">
        <v>29546</v>
      </c>
      <c r="K25" s="25"/>
      <c r="L25" s="2">
        <v>10770</v>
      </c>
      <c r="M25" s="25" t="s">
        <v>167</v>
      </c>
      <c r="N25" s="2">
        <v>6144.0002223970896</v>
      </c>
      <c r="O25" s="25" t="s">
        <v>167</v>
      </c>
      <c r="P25" s="162">
        <v>4625.9997776029104</v>
      </c>
      <c r="Q25" s="25" t="s">
        <v>167</v>
      </c>
      <c r="R25" s="2">
        <v>0.75292962404843</v>
      </c>
      <c r="S25" s="25" t="s">
        <v>167</v>
      </c>
      <c r="T25" s="2">
        <v>968696.05181983497</v>
      </c>
      <c r="U25" s="25"/>
      <c r="V25" s="2">
        <v>659025.94818016503</v>
      </c>
      <c r="W25" s="25"/>
      <c r="X25" s="162">
        <v>0.68032273584896996</v>
      </c>
      <c r="Y25" s="25"/>
    </row>
    <row r="26" spans="1:25" x14ac:dyDescent="0.3">
      <c r="A26" t="s">
        <v>2079</v>
      </c>
      <c r="B26" s="2">
        <v>94331</v>
      </c>
      <c r="C26" s="25"/>
      <c r="D26" s="2">
        <v>92875.39308360219</v>
      </c>
      <c r="E26" s="25"/>
      <c r="F26" s="2">
        <v>1455.60691639781</v>
      </c>
      <c r="G26" s="25"/>
      <c r="H26" s="162">
        <v>1.5672686468067371E-2</v>
      </c>
      <c r="I26" s="25"/>
      <c r="J26" s="2">
        <v>540743</v>
      </c>
      <c r="K26" s="25"/>
      <c r="L26" s="2">
        <v>309895</v>
      </c>
      <c r="M26" s="25" t="s">
        <v>167</v>
      </c>
      <c r="N26" s="2">
        <v>268065.00033359602</v>
      </c>
      <c r="O26" s="25" t="s">
        <v>167</v>
      </c>
      <c r="P26" s="162">
        <v>41829.999666404299</v>
      </c>
      <c r="Q26" s="25" t="s">
        <v>167</v>
      </c>
      <c r="R26" s="2">
        <v>0.15604424156211599</v>
      </c>
      <c r="S26" s="25" t="s">
        <v>167</v>
      </c>
      <c r="T26" s="2">
        <v>14013719.652960699</v>
      </c>
      <c r="U26" s="25"/>
      <c r="V26" s="2">
        <v>1565932.34703928</v>
      </c>
      <c r="W26" s="25"/>
      <c r="X26" s="162">
        <v>0.111742805323527</v>
      </c>
      <c r="Y26" s="25"/>
    </row>
    <row r="27" spans="1:25" x14ac:dyDescent="0.3">
      <c r="A27" s="16"/>
      <c r="B27" s="16"/>
      <c r="C27" s="16"/>
      <c r="D27" s="16"/>
      <c r="E27" s="16"/>
      <c r="F27" s="16"/>
      <c r="G27" s="16"/>
      <c r="H27" s="16"/>
      <c r="I27" s="16"/>
      <c r="J27" s="16"/>
      <c r="K27" s="16"/>
      <c r="L27" s="16"/>
      <c r="M27" s="16"/>
      <c r="N27" s="16"/>
      <c r="O27" s="16"/>
      <c r="P27" s="16"/>
      <c r="Q27" s="16"/>
      <c r="R27" s="16"/>
      <c r="S27" s="16"/>
      <c r="T27" s="16"/>
      <c r="U27" s="16"/>
      <c r="V27" s="16"/>
      <c r="W27" s="16"/>
      <c r="X27" s="16"/>
      <c r="Y27" s="16"/>
    </row>
    <row r="28" spans="1:25" x14ac:dyDescent="0.3">
      <c r="A28" s="192" t="s">
        <v>2080</v>
      </c>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row>
    <row r="29" spans="1:25" ht="14.4" customHeight="1" x14ac:dyDescent="0.3">
      <c r="B29" s="193" t="s">
        <v>2081</v>
      </c>
      <c r="C29" s="193"/>
      <c r="D29" s="193" t="s">
        <v>2082</v>
      </c>
      <c r="E29" s="193"/>
      <c r="F29" s="193" t="s">
        <v>2083</v>
      </c>
      <c r="G29" s="193"/>
      <c r="H29" s="193" t="s">
        <v>2084</v>
      </c>
      <c r="I29" s="193"/>
      <c r="J29" s="193" t="s">
        <v>2081</v>
      </c>
      <c r="K29" s="193"/>
      <c r="L29" s="193" t="s">
        <v>2081</v>
      </c>
      <c r="M29" s="193"/>
      <c r="N29" s="193" t="s">
        <v>2082</v>
      </c>
      <c r="O29" s="193"/>
      <c r="P29" s="193" t="s">
        <v>2083</v>
      </c>
      <c r="Q29" s="193"/>
      <c r="R29" s="193" t="s">
        <v>2084</v>
      </c>
      <c r="S29" s="193"/>
      <c r="T29" s="193" t="s">
        <v>2082</v>
      </c>
      <c r="U29" s="193"/>
      <c r="V29" s="193" t="s">
        <v>2083</v>
      </c>
      <c r="W29" s="193"/>
      <c r="X29" s="193" t="s">
        <v>2084</v>
      </c>
      <c r="Y29" s="193"/>
    </row>
    <row r="30" spans="1:25" x14ac:dyDescent="0.3">
      <c r="A30" t="s">
        <v>165</v>
      </c>
      <c r="B30" s="2">
        <v>40501</v>
      </c>
      <c r="C30" s="25"/>
      <c r="D30" s="2">
        <v>45854.586976411534</v>
      </c>
      <c r="E30" s="25"/>
      <c r="F30" s="2">
        <v>-5353.5869764115341</v>
      </c>
      <c r="G30" s="25"/>
      <c r="H30" s="162">
        <v>-0.11675139455874982</v>
      </c>
      <c r="I30" s="25"/>
      <c r="J30" s="2">
        <v>278409</v>
      </c>
      <c r="K30" s="25"/>
      <c r="L30" s="2">
        <v>142024</v>
      </c>
      <c r="M30" s="25" t="s">
        <v>167</v>
      </c>
      <c r="N30" s="2">
        <v>144124.000555993</v>
      </c>
      <c r="O30" s="25" t="s">
        <v>167</v>
      </c>
      <c r="P30" s="162">
        <v>-2100.0005559927699</v>
      </c>
      <c r="Q30" s="25" t="s">
        <v>167</v>
      </c>
      <c r="R30" s="2">
        <v>-1.4570790068909498E-2</v>
      </c>
      <c r="S30" s="25" t="s">
        <v>167</v>
      </c>
      <c r="T30" s="2">
        <v>9295040.6123496909</v>
      </c>
      <c r="U30" s="25"/>
      <c r="V30" s="2">
        <v>-583922.61234968505</v>
      </c>
      <c r="W30" s="25"/>
      <c r="X30" s="162">
        <v>-6.2820878003896699E-2</v>
      </c>
      <c r="Y30" s="25"/>
    </row>
    <row r="31" spans="1:25" x14ac:dyDescent="0.3">
      <c r="A31" t="s">
        <v>2071</v>
      </c>
      <c r="B31" s="2">
        <v>7746</v>
      </c>
      <c r="C31" s="25"/>
      <c r="D31" s="2">
        <v>9367.6382674951674</v>
      </c>
      <c r="E31" s="25"/>
      <c r="F31" s="2">
        <v>-1621.6382674951674</v>
      </c>
      <c r="G31" s="25"/>
      <c r="H31" s="162">
        <v>-0.17311068395137558</v>
      </c>
      <c r="I31" s="25"/>
      <c r="J31" s="2">
        <v>99869</v>
      </c>
      <c r="K31" s="25"/>
      <c r="L31" s="2">
        <v>33281</v>
      </c>
      <c r="M31" s="25" t="s">
        <v>167</v>
      </c>
      <c r="N31" s="2">
        <v>38255.000444794103</v>
      </c>
      <c r="O31" s="25" t="s">
        <v>167</v>
      </c>
      <c r="P31" s="162">
        <v>-4974.0004447941301</v>
      </c>
      <c r="Q31" s="25" t="s">
        <v>167</v>
      </c>
      <c r="R31" s="2">
        <v>-0.13002222943304201</v>
      </c>
      <c r="S31" s="25" t="s">
        <v>167</v>
      </c>
      <c r="T31" s="2">
        <v>4538820.2617395604</v>
      </c>
      <c r="U31" s="25"/>
      <c r="V31" s="2">
        <v>-324060.26173955604</v>
      </c>
      <c r="W31" s="25"/>
      <c r="X31" s="162">
        <v>-7.1397465211666206E-2</v>
      </c>
      <c r="Y31" s="25"/>
    </row>
    <row r="32" spans="1:25" x14ac:dyDescent="0.3">
      <c r="A32" t="s">
        <v>2072</v>
      </c>
      <c r="B32" s="2">
        <v>5568</v>
      </c>
      <c r="C32" s="25"/>
      <c r="D32" s="2">
        <v>7440.8473765393246</v>
      </c>
      <c r="E32" s="25"/>
      <c r="F32" s="2">
        <v>-1872.8473765393246</v>
      </c>
      <c r="G32" s="25"/>
      <c r="H32" s="162">
        <v>-0.25169813083981979</v>
      </c>
      <c r="I32" s="25"/>
      <c r="J32" s="2">
        <v>45816</v>
      </c>
      <c r="K32" s="25"/>
      <c r="L32" s="2">
        <v>23332</v>
      </c>
      <c r="M32" s="25" t="s">
        <v>167</v>
      </c>
      <c r="N32" s="2">
        <v>29180.000333595599</v>
      </c>
      <c r="O32" s="25" t="s">
        <v>167</v>
      </c>
      <c r="P32" s="162">
        <v>-5848.0003335955798</v>
      </c>
      <c r="Q32" s="25" t="s">
        <v>167</v>
      </c>
      <c r="R32" s="2">
        <v>-0.20041124971690499</v>
      </c>
      <c r="S32" s="25" t="s">
        <v>167</v>
      </c>
      <c r="T32" s="2">
        <v>2546395.2333728699</v>
      </c>
      <c r="U32" s="25"/>
      <c r="V32" s="2">
        <v>-504705.23337287101</v>
      </c>
      <c r="W32" s="25"/>
      <c r="X32" s="162">
        <v>-0.19820380856759401</v>
      </c>
      <c r="Y32" s="25"/>
    </row>
    <row r="33" spans="1:25" x14ac:dyDescent="0.3">
      <c r="A33" t="s">
        <v>2073</v>
      </c>
      <c r="B33" s="2">
        <v>130</v>
      </c>
      <c r="C33" s="25"/>
      <c r="D33" s="2">
        <v>186.41475754691305</v>
      </c>
      <c r="E33" s="25"/>
      <c r="F33" s="2">
        <v>-56.414757546913052</v>
      </c>
      <c r="G33" s="25"/>
      <c r="H33" s="162">
        <v>-0.30263031902243975</v>
      </c>
      <c r="I33" s="25"/>
      <c r="J33" s="2">
        <v>12012</v>
      </c>
      <c r="K33" s="25"/>
      <c r="L33" s="2">
        <v>1224</v>
      </c>
      <c r="M33" s="25" t="s">
        <v>167</v>
      </c>
      <c r="N33" s="2">
        <v>1545.99999999999</v>
      </c>
      <c r="O33" s="25" t="s">
        <v>167</v>
      </c>
      <c r="P33" s="162">
        <v>-321.99999999999301</v>
      </c>
      <c r="Q33" s="25" t="s">
        <v>167</v>
      </c>
      <c r="R33" s="2">
        <v>-0.20827943078912997</v>
      </c>
      <c r="S33" s="25" t="s">
        <v>167</v>
      </c>
      <c r="T33" s="2">
        <v>523525.00000002101</v>
      </c>
      <c r="U33" s="25"/>
      <c r="V33" s="2">
        <v>-98619.000000020707</v>
      </c>
      <c r="W33" s="25"/>
      <c r="X33" s="162">
        <v>-0.18837495821597197</v>
      </c>
      <c r="Y33" s="25"/>
    </row>
    <row r="34" spans="1:25" x14ac:dyDescent="0.3">
      <c r="A34" t="s">
        <v>2074</v>
      </c>
      <c r="B34" s="2">
        <v>489</v>
      </c>
      <c r="C34" s="25"/>
      <c r="D34" s="2">
        <v>448.43468497713411</v>
      </c>
      <c r="E34" s="25"/>
      <c r="F34" s="2">
        <v>40.565315022865889</v>
      </c>
      <c r="G34" s="25"/>
      <c r="H34" s="162">
        <v>9.0459806928035305E-2</v>
      </c>
      <c r="I34" s="25"/>
      <c r="J34" s="2">
        <v>1542</v>
      </c>
      <c r="K34" s="25"/>
      <c r="L34" s="2">
        <v>931</v>
      </c>
      <c r="M34" s="25" t="s">
        <v>167</v>
      </c>
      <c r="N34" s="2">
        <v>955.00011119854798</v>
      </c>
      <c r="O34" s="25" t="s">
        <v>167</v>
      </c>
      <c r="P34" s="162">
        <v>-24.000111198548002</v>
      </c>
      <c r="Q34" s="25" t="s">
        <v>167</v>
      </c>
      <c r="R34" s="2">
        <v>-2.51310035644156E-2</v>
      </c>
      <c r="S34" s="25" t="s">
        <v>167</v>
      </c>
      <c r="T34" s="2">
        <v>37229.999999999702</v>
      </c>
      <c r="U34" s="25"/>
      <c r="V34" s="2">
        <v>-3801.9999999996703</v>
      </c>
      <c r="W34" s="25"/>
      <c r="X34" s="162">
        <v>-0.10212194466827</v>
      </c>
      <c r="Y34" s="25"/>
    </row>
    <row r="35" spans="1:25" x14ac:dyDescent="0.3">
      <c r="A35" t="s">
        <v>2075</v>
      </c>
      <c r="B35" s="2">
        <v>668</v>
      </c>
      <c r="C35" s="25"/>
      <c r="D35" s="2">
        <v>721.44440941506446</v>
      </c>
      <c r="E35" s="25"/>
      <c r="F35" s="2">
        <v>-53.444409415064456</v>
      </c>
      <c r="G35" s="25"/>
      <c r="H35" s="162">
        <v>-7.4079733265098452E-2</v>
      </c>
      <c r="I35" s="25"/>
      <c r="J35" s="2">
        <v>28318</v>
      </c>
      <c r="K35" s="25"/>
      <c r="L35" s="2">
        <v>3579</v>
      </c>
      <c r="M35" s="25" t="s">
        <v>167</v>
      </c>
      <c r="N35" s="2">
        <v>3707.9999999999895</v>
      </c>
      <c r="O35" s="25" t="s">
        <v>167</v>
      </c>
      <c r="P35" s="162">
        <v>-128.99999999999301</v>
      </c>
      <c r="Q35" s="25" t="s">
        <v>167</v>
      </c>
      <c r="R35" s="2">
        <v>-3.4789644012943099E-2</v>
      </c>
      <c r="S35" s="25" t="s">
        <v>167</v>
      </c>
      <c r="T35" s="2">
        <v>965987.99999998906</v>
      </c>
      <c r="U35" s="25"/>
      <c r="V35" s="2">
        <v>106514.000000011</v>
      </c>
      <c r="W35" s="25"/>
      <c r="X35" s="162">
        <v>0.11026430970158201</v>
      </c>
      <c r="Y35" s="25"/>
    </row>
    <row r="36" spans="1:25" x14ac:dyDescent="0.3">
      <c r="A36" t="s">
        <v>2076</v>
      </c>
      <c r="B36" s="2">
        <v>43</v>
      </c>
      <c r="C36" s="25"/>
      <c r="D36" s="2">
        <v>43.082305358948503</v>
      </c>
      <c r="E36" s="25"/>
      <c r="F36" s="2">
        <v>-8.2305358948502771E-2</v>
      </c>
      <c r="G36" s="25"/>
      <c r="H36" s="162">
        <v>-1.9104214192522861E-3</v>
      </c>
      <c r="I36" s="25"/>
      <c r="J36" s="2">
        <v>265</v>
      </c>
      <c r="K36" s="25"/>
      <c r="L36" s="2">
        <v>152</v>
      </c>
      <c r="M36" s="25" t="s">
        <v>167</v>
      </c>
      <c r="N36" s="2">
        <v>108</v>
      </c>
      <c r="O36" s="25" t="s">
        <v>167</v>
      </c>
      <c r="P36" s="162">
        <v>44</v>
      </c>
      <c r="Q36" s="25" t="s">
        <v>167</v>
      </c>
      <c r="R36" s="2">
        <v>0.40740740740740705</v>
      </c>
      <c r="S36" s="25" t="s">
        <v>167</v>
      </c>
      <c r="T36" s="2">
        <v>32177.9999999998</v>
      </c>
      <c r="U36" s="25"/>
      <c r="V36" s="2">
        <v>-3188.9999999998304</v>
      </c>
      <c r="W36" s="25"/>
      <c r="X36" s="162">
        <v>-9.9104978556773013E-2</v>
      </c>
      <c r="Y36" s="25"/>
    </row>
    <row r="37" spans="1:25" x14ac:dyDescent="0.3">
      <c r="A37" t="s">
        <v>2077</v>
      </c>
      <c r="B37" s="2">
        <v>219</v>
      </c>
      <c r="C37" s="25"/>
      <c r="D37" s="2">
        <v>75.67423909609488</v>
      </c>
      <c r="E37" s="25"/>
      <c r="F37" s="2">
        <v>143.32576090390512</v>
      </c>
      <c r="G37" s="25"/>
      <c r="H37" s="162">
        <v>1.8939835089970711</v>
      </c>
      <c r="I37" s="25"/>
      <c r="J37" s="2">
        <v>1598</v>
      </c>
      <c r="K37" s="25"/>
      <c r="L37" s="2">
        <v>760</v>
      </c>
      <c r="M37" s="25" t="s">
        <v>167</v>
      </c>
      <c r="N37" s="2">
        <v>244</v>
      </c>
      <c r="O37" s="25" t="s">
        <v>167</v>
      </c>
      <c r="P37" s="162">
        <v>516</v>
      </c>
      <c r="Q37" s="25" t="s">
        <v>167</v>
      </c>
      <c r="R37" s="2">
        <v>2.1147540983606601</v>
      </c>
      <c r="S37" s="25" t="s">
        <v>167</v>
      </c>
      <c r="T37" s="2">
        <v>26562.999999999702</v>
      </c>
      <c r="U37" s="25"/>
      <c r="V37" s="2">
        <v>35027.000000000298</v>
      </c>
      <c r="W37" s="25"/>
      <c r="X37" s="162">
        <v>1.3186387079772899</v>
      </c>
      <c r="Y37" s="25"/>
    </row>
    <row r="38" spans="1:25" x14ac:dyDescent="0.3">
      <c r="A38" t="s">
        <v>2078</v>
      </c>
      <c r="B38" s="2">
        <v>629</v>
      </c>
      <c r="C38" s="25"/>
      <c r="D38" s="2">
        <v>451.74049456173179</v>
      </c>
      <c r="E38" s="25"/>
      <c r="F38" s="2">
        <v>177.25950543826821</v>
      </c>
      <c r="G38" s="25"/>
      <c r="H38" s="162">
        <v>0.39239233049107386</v>
      </c>
      <c r="I38" s="25"/>
      <c r="J38" s="2">
        <v>10318</v>
      </c>
      <c r="K38" s="25"/>
      <c r="L38" s="2">
        <v>3303</v>
      </c>
      <c r="M38" s="25" t="s">
        <v>167</v>
      </c>
      <c r="N38" s="2">
        <v>2513.99999999999</v>
      </c>
      <c r="O38" s="25" t="s">
        <v>167</v>
      </c>
      <c r="P38" s="162">
        <v>789.00000000000591</v>
      </c>
      <c r="Q38" s="25" t="s">
        <v>167</v>
      </c>
      <c r="R38" s="2">
        <v>0.31384248210024202</v>
      </c>
      <c r="S38" s="25" t="s">
        <v>167</v>
      </c>
      <c r="T38" s="2">
        <v>406941.02836667298</v>
      </c>
      <c r="U38" s="25"/>
      <c r="V38" s="2">
        <v>144713.97163332699</v>
      </c>
      <c r="W38" s="25"/>
      <c r="X38" s="162">
        <v>0.35561411002021898</v>
      </c>
      <c r="Y38" s="25"/>
    </row>
    <row r="39" spans="1:25" x14ac:dyDescent="0.3">
      <c r="A39" t="s">
        <v>2079</v>
      </c>
      <c r="B39" s="2">
        <v>32755</v>
      </c>
      <c r="C39" s="25"/>
      <c r="D39" s="2">
        <v>36486.948708916476</v>
      </c>
      <c r="E39" s="25"/>
      <c r="F39" s="2">
        <v>-3731.9487089164759</v>
      </c>
      <c r="G39" s="25"/>
      <c r="H39" s="162">
        <v>-0.10228174295113045</v>
      </c>
      <c r="I39" s="25"/>
      <c r="J39" s="2">
        <v>178540</v>
      </c>
      <c r="K39" s="25"/>
      <c r="L39" s="2">
        <v>108743</v>
      </c>
      <c r="M39" s="25" t="s">
        <v>167</v>
      </c>
      <c r="N39" s="2">
        <v>105869.000111199</v>
      </c>
      <c r="O39" s="25" t="s">
        <v>167</v>
      </c>
      <c r="P39" s="162">
        <v>2873.9998888014802</v>
      </c>
      <c r="Q39" s="25" t="s">
        <v>167</v>
      </c>
      <c r="R39" s="2">
        <v>2.71467557621476E-2</v>
      </c>
      <c r="S39" s="25" t="s">
        <v>167</v>
      </c>
      <c r="T39" s="2">
        <v>4756220.3506101398</v>
      </c>
      <c r="U39" s="25"/>
      <c r="V39" s="2">
        <v>-259862.350610141</v>
      </c>
      <c r="W39" s="25"/>
      <c r="X39" s="162">
        <v>-5.4636314437535409E-2</v>
      </c>
      <c r="Y39" s="25"/>
    </row>
    <row r="40" spans="1:25" x14ac:dyDescent="0.3">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row r="41" spans="1:25" x14ac:dyDescent="0.3">
      <c r="A41" s="192" t="s">
        <v>2085</v>
      </c>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row>
    <row r="42" spans="1:25" ht="14.4" customHeight="1" x14ac:dyDescent="0.3">
      <c r="B42" s="193" t="s">
        <v>2086</v>
      </c>
      <c r="C42" s="193"/>
      <c r="D42" s="193" t="s">
        <v>2087</v>
      </c>
      <c r="E42" s="193"/>
      <c r="F42" s="193" t="s">
        <v>2484</v>
      </c>
      <c r="G42" s="193"/>
      <c r="H42" s="193" t="s">
        <v>2485</v>
      </c>
      <c r="I42" s="193"/>
      <c r="J42" s="193" t="s">
        <v>2086</v>
      </c>
      <c r="K42" s="193"/>
      <c r="L42" s="193" t="s">
        <v>2086</v>
      </c>
      <c r="M42" s="193"/>
      <c r="N42" s="193" t="s">
        <v>2087</v>
      </c>
      <c r="O42" s="193"/>
      <c r="P42" s="193" t="s">
        <v>2484</v>
      </c>
      <c r="Q42" s="193"/>
      <c r="R42" s="193" t="s">
        <v>2485</v>
      </c>
      <c r="S42" s="193"/>
      <c r="T42" s="193" t="s">
        <v>2087</v>
      </c>
      <c r="U42" s="193"/>
      <c r="V42" s="193" t="s">
        <v>2088</v>
      </c>
      <c r="W42" s="193"/>
      <c r="X42" s="193" t="s">
        <v>2089</v>
      </c>
      <c r="Y42" s="193"/>
    </row>
    <row r="43" spans="1:25" x14ac:dyDescent="0.3">
      <c r="A43" t="s">
        <v>165</v>
      </c>
      <c r="B43" s="2">
        <v>94375</v>
      </c>
      <c r="C43" s="25"/>
      <c r="D43" s="2">
        <v>93404.302597325994</v>
      </c>
      <c r="E43" s="25"/>
      <c r="F43" s="2">
        <v>970.6974026740063</v>
      </c>
      <c r="G43" s="25"/>
      <c r="H43" s="162">
        <v>1.0392427069005231E-2</v>
      </c>
      <c r="I43" s="25"/>
      <c r="J43" s="2">
        <v>730245</v>
      </c>
      <c r="K43" s="25"/>
      <c r="L43" s="2">
        <v>331093</v>
      </c>
      <c r="M43" s="25" t="s">
        <v>167</v>
      </c>
      <c r="N43" s="2">
        <v>298054.99682206399</v>
      </c>
      <c r="O43" s="25" t="s">
        <v>167</v>
      </c>
      <c r="P43" s="162">
        <v>33038.003177936014</v>
      </c>
      <c r="Q43" s="25" t="s">
        <v>167</v>
      </c>
      <c r="R43" s="2">
        <v>0.11084532562847584</v>
      </c>
      <c r="S43" s="25" t="s">
        <v>167</v>
      </c>
      <c r="T43" s="2">
        <v>27958914.915998198</v>
      </c>
      <c r="U43" s="25"/>
      <c r="V43" s="2">
        <v>2868190.0840018019</v>
      </c>
      <c r="W43" s="25"/>
      <c r="X43" s="162">
        <v>9.3041175420196021E-2</v>
      </c>
      <c r="Y43" s="25"/>
    </row>
    <row r="44" spans="1:25" x14ac:dyDescent="0.3">
      <c r="A44" t="s">
        <v>2071</v>
      </c>
      <c r="B44" s="2">
        <v>32799</v>
      </c>
      <c r="C44" s="25"/>
      <c r="D44" s="2">
        <v>37015.858222640149</v>
      </c>
      <c r="E44" s="25"/>
      <c r="F44" s="2">
        <v>-4216.8582226401486</v>
      </c>
      <c r="G44" s="25"/>
      <c r="H44" s="162">
        <v>-0.11392031483579046</v>
      </c>
      <c r="I44" s="25"/>
      <c r="J44" s="2">
        <v>368042</v>
      </c>
      <c r="K44" s="25"/>
      <c r="L44" s="2">
        <v>129941</v>
      </c>
      <c r="M44" s="25" t="s">
        <v>167</v>
      </c>
      <c r="N44" s="2">
        <v>135858.99659966698</v>
      </c>
      <c r="O44" s="25" t="s">
        <v>167</v>
      </c>
      <c r="P44" s="162">
        <v>-5917.996599666978</v>
      </c>
      <c r="Q44" s="25" t="s">
        <v>167</v>
      </c>
      <c r="R44" s="2">
        <v>-4.3559843277110467E-2</v>
      </c>
      <c r="S44" s="25" t="s">
        <v>167</v>
      </c>
      <c r="T44" s="2">
        <v>18701415.613647502</v>
      </c>
      <c r="U44" s="25"/>
      <c r="V44" s="2">
        <v>1042395.3863524981</v>
      </c>
      <c r="W44" s="25"/>
      <c r="X44" s="162">
        <v>5.2796057779954338E-2</v>
      </c>
      <c r="Y44" s="25"/>
    </row>
    <row r="45" spans="1:25" x14ac:dyDescent="0.3">
      <c r="A45" t="s">
        <v>2072</v>
      </c>
      <c r="B45" s="2">
        <v>26548</v>
      </c>
      <c r="C45" s="25"/>
      <c r="D45" s="2">
        <v>31832.244968243889</v>
      </c>
      <c r="E45" s="25"/>
      <c r="F45" s="2">
        <v>-5284.2449682438892</v>
      </c>
      <c r="G45" s="25"/>
      <c r="H45" s="162">
        <v>-0.16600289968601006</v>
      </c>
      <c r="I45" s="25"/>
      <c r="J45" s="2">
        <v>226073</v>
      </c>
      <c r="K45" s="25"/>
      <c r="L45" s="2">
        <v>101690</v>
      </c>
      <c r="M45" s="25" t="s">
        <v>167</v>
      </c>
      <c r="N45" s="2">
        <v>114754.99604367401</v>
      </c>
      <c r="O45" s="25" t="s">
        <v>167</v>
      </c>
      <c r="P45" s="162">
        <v>-13064.996043674008</v>
      </c>
      <c r="Q45" s="25" t="s">
        <v>167</v>
      </c>
      <c r="R45" s="2">
        <v>-0.11385121776050315</v>
      </c>
      <c r="S45" s="25" t="s">
        <v>167</v>
      </c>
      <c r="T45" s="2">
        <v>12409856.586255699</v>
      </c>
      <c r="U45" s="25"/>
      <c r="V45" s="2">
        <v>-736959.5862556994</v>
      </c>
      <c r="W45" s="25"/>
      <c r="X45" s="162">
        <v>-6.3134249043377957E-2</v>
      </c>
      <c r="Y45" s="25"/>
    </row>
    <row r="46" spans="1:25" x14ac:dyDescent="0.3">
      <c r="A46" t="s">
        <v>2073</v>
      </c>
      <c r="B46" s="2">
        <v>390</v>
      </c>
      <c r="C46" s="25"/>
      <c r="D46" s="2">
        <v>546.445780738758</v>
      </c>
      <c r="E46" s="25"/>
      <c r="F46" s="2">
        <v>-156.445780738758</v>
      </c>
      <c r="G46" s="25"/>
      <c r="H46" s="162">
        <v>-0.286296987282533</v>
      </c>
      <c r="I46" s="25"/>
      <c r="J46" s="2">
        <v>32283</v>
      </c>
      <c r="K46" s="25"/>
      <c r="L46" s="2">
        <v>4108</v>
      </c>
      <c r="M46" s="25" t="s">
        <v>167</v>
      </c>
      <c r="N46" s="2">
        <v>3951.0003335956399</v>
      </c>
      <c r="O46" s="25" t="s">
        <v>167</v>
      </c>
      <c r="P46" s="162">
        <v>156.99966640436014</v>
      </c>
      <c r="Q46" s="25" t="s">
        <v>167</v>
      </c>
      <c r="R46" s="2">
        <v>3.9736687711560206E-2</v>
      </c>
      <c r="S46" s="25" t="s">
        <v>167</v>
      </c>
      <c r="T46" s="2">
        <v>1640279.00000001</v>
      </c>
      <c r="U46" s="25"/>
      <c r="V46" s="2">
        <v>54100.999999989988</v>
      </c>
      <c r="W46" s="25"/>
      <c r="X46" s="162">
        <v>3.1929673390850927E-2</v>
      </c>
      <c r="Y46" s="25"/>
    </row>
    <row r="47" spans="1:25" x14ac:dyDescent="0.3">
      <c r="A47" t="s">
        <v>2074</v>
      </c>
      <c r="B47" s="2">
        <v>1090</v>
      </c>
      <c r="C47" s="25"/>
      <c r="D47" s="2">
        <v>1029.0102088278786</v>
      </c>
      <c r="E47" s="25"/>
      <c r="F47" s="2">
        <v>60.989791172121386</v>
      </c>
      <c r="G47" s="25"/>
      <c r="H47" s="162">
        <v>5.9270346055743633E-2</v>
      </c>
      <c r="I47" s="25"/>
      <c r="J47" s="2">
        <v>4532</v>
      </c>
      <c r="K47" s="25"/>
      <c r="L47" s="2">
        <v>2527</v>
      </c>
      <c r="M47" s="25" t="s">
        <v>167</v>
      </c>
      <c r="N47" s="2">
        <v>2368</v>
      </c>
      <c r="O47" s="25" t="s">
        <v>167</v>
      </c>
      <c r="P47" s="162">
        <v>159</v>
      </c>
      <c r="Q47" s="25" t="s">
        <v>167</v>
      </c>
      <c r="R47" s="2">
        <v>6.7145270270270271E-2</v>
      </c>
      <c r="S47" s="25" t="s">
        <v>167</v>
      </c>
      <c r="T47" s="2">
        <v>125020.003938585</v>
      </c>
      <c r="U47" s="25"/>
      <c r="V47" s="2">
        <v>-2363.0039385849959</v>
      </c>
      <c r="W47" s="25"/>
      <c r="X47" s="162">
        <v>-1.9265137241127665E-2</v>
      </c>
      <c r="Y47" s="25"/>
    </row>
    <row r="48" spans="1:25" x14ac:dyDescent="0.3">
      <c r="A48" t="s">
        <v>2075</v>
      </c>
      <c r="B48" s="2">
        <v>2658</v>
      </c>
      <c r="C48" s="25"/>
      <c r="D48" s="2">
        <v>2517.9142060985578</v>
      </c>
      <c r="E48" s="25"/>
      <c r="F48" s="2">
        <v>140.08579390144223</v>
      </c>
      <c r="G48" s="25"/>
      <c r="H48" s="162">
        <v>5.5635650159225045E-2</v>
      </c>
      <c r="I48" s="25"/>
      <c r="J48" s="2">
        <v>81347</v>
      </c>
      <c r="K48" s="25"/>
      <c r="L48" s="2">
        <v>12418</v>
      </c>
      <c r="M48" s="25" t="s">
        <v>167</v>
      </c>
      <c r="N48" s="2">
        <v>10496</v>
      </c>
      <c r="O48" s="25" t="s">
        <v>167</v>
      </c>
      <c r="P48" s="162">
        <v>1922</v>
      </c>
      <c r="Q48" s="25" t="s">
        <v>167</v>
      </c>
      <c r="R48" s="2">
        <v>0.1831173780487805</v>
      </c>
      <c r="S48" s="25" t="s">
        <v>167</v>
      </c>
      <c r="T48" s="2">
        <v>3809082</v>
      </c>
      <c r="U48" s="25"/>
      <c r="V48" s="2">
        <v>1097211</v>
      </c>
      <c r="W48" s="25"/>
      <c r="X48" s="162">
        <v>0.22363340306011076</v>
      </c>
      <c r="Y48" s="25"/>
    </row>
    <row r="49" spans="1:25" x14ac:dyDescent="0.3">
      <c r="A49" t="s">
        <v>2076</v>
      </c>
      <c r="B49" s="2">
        <v>93</v>
      </c>
      <c r="C49" s="25"/>
      <c r="D49" s="2">
        <v>66.214563327982688</v>
      </c>
      <c r="E49" s="25"/>
      <c r="F49" s="2">
        <v>26.785436672017312</v>
      </c>
      <c r="G49" s="25"/>
      <c r="H49" s="162">
        <v>0.40452485564754331</v>
      </c>
      <c r="I49" s="25"/>
      <c r="J49" s="2">
        <v>968</v>
      </c>
      <c r="K49" s="25"/>
      <c r="L49" s="2">
        <v>359</v>
      </c>
      <c r="M49" s="25" t="s">
        <v>167</v>
      </c>
      <c r="N49" s="2">
        <v>262</v>
      </c>
      <c r="O49" s="25" t="s">
        <v>167</v>
      </c>
      <c r="P49" s="162">
        <v>97</v>
      </c>
      <c r="Q49" s="25" t="s">
        <v>167</v>
      </c>
      <c r="R49" s="2">
        <v>0.37022900763358779</v>
      </c>
      <c r="S49" s="25" t="s">
        <v>167</v>
      </c>
      <c r="T49" s="2">
        <v>96399.000000000291</v>
      </c>
      <c r="U49" s="25"/>
      <c r="V49" s="2">
        <v>12778.999999999709</v>
      </c>
      <c r="W49" s="25"/>
      <c r="X49" s="162">
        <v>0.1170473904999149</v>
      </c>
      <c r="Y49" s="25"/>
    </row>
    <row r="50" spans="1:25" x14ac:dyDescent="0.3">
      <c r="A50" t="s">
        <v>2077</v>
      </c>
      <c r="B50" s="2">
        <v>329</v>
      </c>
      <c r="C50" s="25"/>
      <c r="D50" s="2">
        <v>135.34914513192973</v>
      </c>
      <c r="E50" s="25"/>
      <c r="F50" s="2">
        <v>193.65085486807027</v>
      </c>
      <c r="G50" s="25"/>
      <c r="H50" s="162">
        <v>1.4307504837161087</v>
      </c>
      <c r="I50" s="25"/>
      <c r="J50" s="2">
        <v>3611</v>
      </c>
      <c r="K50" s="25"/>
      <c r="L50" s="2">
        <v>1372</v>
      </c>
      <c r="M50" s="25" t="s">
        <v>167</v>
      </c>
      <c r="N50" s="2">
        <v>397</v>
      </c>
      <c r="O50" s="25" t="s">
        <v>167</v>
      </c>
      <c r="P50" s="162">
        <v>975</v>
      </c>
      <c r="Q50" s="25" t="s">
        <v>167</v>
      </c>
      <c r="R50" s="2">
        <v>2.4559193954659948</v>
      </c>
      <c r="S50" s="25" t="s">
        <v>167</v>
      </c>
      <c r="T50" s="2">
        <v>59024.0000000004</v>
      </c>
      <c r="U50" s="25"/>
      <c r="V50" s="2">
        <v>103314.99999999959</v>
      </c>
      <c r="W50" s="25"/>
      <c r="X50" s="162">
        <v>0.63641515593911258</v>
      </c>
      <c r="Y50" s="25"/>
    </row>
    <row r="51" spans="1:25" x14ac:dyDescent="0.3">
      <c r="A51" t="s">
        <v>2078</v>
      </c>
      <c r="B51" s="2">
        <v>1691</v>
      </c>
      <c r="C51" s="25"/>
      <c r="D51" s="2">
        <v>888.67935027083468</v>
      </c>
      <c r="E51" s="25"/>
      <c r="F51" s="2">
        <v>802.32064972916532</v>
      </c>
      <c r="G51" s="25"/>
      <c r="H51" s="162">
        <v>0.90282355439523765</v>
      </c>
      <c r="I51" s="25"/>
      <c r="J51" s="2">
        <v>19228</v>
      </c>
      <c r="K51" s="25"/>
      <c r="L51" s="2">
        <v>7467</v>
      </c>
      <c r="M51" s="25" t="s">
        <v>167</v>
      </c>
      <c r="N51" s="2">
        <v>3630.0002223970901</v>
      </c>
      <c r="O51" s="25" t="s">
        <v>167</v>
      </c>
      <c r="P51" s="162">
        <v>3836.9997776029099</v>
      </c>
      <c r="Q51" s="25" t="s">
        <v>167</v>
      </c>
      <c r="R51" s="2">
        <v>1.0570246673619008</v>
      </c>
      <c r="S51" s="25" t="s">
        <v>167</v>
      </c>
      <c r="T51" s="2">
        <v>561755.02345316205</v>
      </c>
      <c r="U51" s="25"/>
      <c r="V51" s="2">
        <v>514311.97654683795</v>
      </c>
      <c r="W51" s="25"/>
      <c r="X51" s="162">
        <v>0.4779553471548128</v>
      </c>
      <c r="Y51" s="25"/>
    </row>
    <row r="52" spans="1:25" x14ac:dyDescent="0.3">
      <c r="A52" t="s">
        <v>2079</v>
      </c>
      <c r="B52" s="2">
        <v>61576</v>
      </c>
      <c r="C52" s="25"/>
      <c r="D52" s="2">
        <v>56388.444374685758</v>
      </c>
      <c r="E52" s="25"/>
      <c r="F52" s="2">
        <v>5187.5556253142422</v>
      </c>
      <c r="G52" s="25"/>
      <c r="H52" s="162">
        <v>9.1996785562026798E-2</v>
      </c>
      <c r="I52" s="25"/>
      <c r="J52" s="2">
        <v>362203</v>
      </c>
      <c r="K52" s="25"/>
      <c r="L52" s="2">
        <v>201152</v>
      </c>
      <c r="M52" s="25" t="s">
        <v>167</v>
      </c>
      <c r="N52" s="2">
        <v>162196.00022239698</v>
      </c>
      <c r="O52" s="25" t="s">
        <v>167</v>
      </c>
      <c r="P52" s="162">
        <v>38955.999777603021</v>
      </c>
      <c r="Q52" s="25" t="s">
        <v>167</v>
      </c>
      <c r="R52" s="2">
        <v>0.24017854770887098</v>
      </c>
      <c r="S52" s="25" t="s">
        <v>167</v>
      </c>
      <c r="T52" s="2">
        <v>9257499.3023505807</v>
      </c>
      <c r="U52" s="25"/>
      <c r="V52" s="2">
        <v>1825794.6976494193</v>
      </c>
      <c r="W52" s="25"/>
      <c r="X52" s="162">
        <v>0.16473394079859469</v>
      </c>
      <c r="Y52" s="25"/>
    </row>
    <row r="53" spans="1:25"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8" spans="1:25" x14ac:dyDescent="0.3">
      <c r="A58" s="159"/>
    </row>
    <row r="59" spans="1:25" x14ac:dyDescent="0.3">
      <c r="A59" s="160"/>
    </row>
    <row r="60" spans="1:25" x14ac:dyDescent="0.3">
      <c r="A60" s="161"/>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8" t="s">
        <v>2090</v>
      </c>
      <c r="C1" s="368"/>
      <c r="D1" s="368"/>
      <c r="E1" s="368"/>
      <c r="F1" s="368"/>
      <c r="G1" s="368"/>
    </row>
    <row r="2" spans="1:7" ht="28.95" customHeight="1" x14ac:dyDescent="0.3">
      <c r="A2" t="s">
        <v>167</v>
      </c>
      <c r="B2" s="369" t="str">
        <f>Population!B3</f>
        <v>Unincorporated Tulare County</v>
      </c>
      <c r="C2" s="369"/>
      <c r="D2" s="369" t="str">
        <f>Population!B4</f>
        <v>Tulare County</v>
      </c>
      <c r="E2" s="369"/>
      <c r="F2" s="369" t="s">
        <v>168</v>
      </c>
      <c r="G2" s="369"/>
    </row>
    <row r="3" spans="1:7" x14ac:dyDescent="0.3">
      <c r="A3" s="16"/>
      <c r="B3" s="16"/>
      <c r="C3" s="16"/>
      <c r="D3" s="16"/>
      <c r="E3" s="16"/>
      <c r="F3" s="16"/>
      <c r="G3" s="16"/>
    </row>
    <row r="4" spans="1:7" x14ac:dyDescent="0.3">
      <c r="A4" s="103" t="s">
        <v>2091</v>
      </c>
      <c r="B4" s="103"/>
      <c r="C4" s="103"/>
      <c r="D4" s="103"/>
      <c r="E4" s="103"/>
      <c r="F4" s="103"/>
      <c r="G4" s="103"/>
    </row>
    <row r="5" spans="1:7" x14ac:dyDescent="0.3">
      <c r="A5" t="s">
        <v>169</v>
      </c>
      <c r="B5" s="2">
        <v>142872</v>
      </c>
      <c r="C5" s="25" t="s">
        <v>2479</v>
      </c>
      <c r="D5" s="2">
        <v>442179</v>
      </c>
      <c r="E5" s="25" t="s">
        <v>167</v>
      </c>
      <c r="F5" s="2">
        <v>37253956</v>
      </c>
      <c r="G5" s="25"/>
    </row>
    <row r="6" spans="1:7" x14ac:dyDescent="0.3">
      <c r="A6" s="104"/>
      <c r="B6" s="104"/>
      <c r="C6" s="104"/>
      <c r="D6" s="104"/>
      <c r="E6" s="104"/>
      <c r="F6" s="104"/>
      <c r="G6" s="104"/>
    </row>
    <row r="7" spans="1:7" x14ac:dyDescent="0.3">
      <c r="A7" s="103" t="s">
        <v>2092</v>
      </c>
      <c r="B7" s="103"/>
      <c r="C7" s="103"/>
      <c r="D7" s="103"/>
      <c r="E7" s="103"/>
      <c r="F7" s="103"/>
      <c r="G7" s="103"/>
    </row>
    <row r="8" spans="1:7" x14ac:dyDescent="0.3">
      <c r="A8" t="s">
        <v>2093</v>
      </c>
      <c r="B8" s="2">
        <v>142872</v>
      </c>
      <c r="C8" s="25" t="s">
        <v>2479</v>
      </c>
      <c r="D8" s="2">
        <v>442179</v>
      </c>
      <c r="E8" s="25" t="s">
        <v>167</v>
      </c>
      <c r="F8" s="2">
        <v>37253956</v>
      </c>
      <c r="G8" s="25"/>
    </row>
    <row r="9" spans="1:7" x14ac:dyDescent="0.3">
      <c r="A9" t="s">
        <v>2094</v>
      </c>
      <c r="B9" s="2">
        <v>83439</v>
      </c>
      <c r="C9" s="25">
        <v>0.58401226272467666</v>
      </c>
      <c r="D9" s="2">
        <v>265618</v>
      </c>
      <c r="E9" s="25">
        <v>0.60070243046368099</v>
      </c>
      <c r="F9" s="2">
        <v>21453934</v>
      </c>
      <c r="G9" s="25">
        <v>0.57599999999999996</v>
      </c>
    </row>
    <row r="10" spans="1:7" x14ac:dyDescent="0.3">
      <c r="A10" t="s">
        <v>2095</v>
      </c>
      <c r="B10" s="2">
        <v>1178</v>
      </c>
      <c r="C10" s="25">
        <v>8.2451425051794612E-3</v>
      </c>
      <c r="D10" s="2">
        <v>7196</v>
      </c>
      <c r="E10" s="25">
        <v>1.6273952403890731E-2</v>
      </c>
      <c r="F10" s="2">
        <v>2299072</v>
      </c>
      <c r="G10" s="25">
        <v>6.2E-2</v>
      </c>
    </row>
    <row r="11" spans="1:7" x14ac:dyDescent="0.3">
      <c r="A11" t="s">
        <v>2096</v>
      </c>
      <c r="B11" s="2">
        <v>2749</v>
      </c>
      <c r="C11" s="25">
        <v>1.9240998936110646E-2</v>
      </c>
      <c r="D11" s="2">
        <v>6993</v>
      </c>
      <c r="E11" s="25">
        <v>1.5814862306893815E-2</v>
      </c>
      <c r="F11" s="2">
        <v>362801</v>
      </c>
      <c r="G11" s="25">
        <v>0.01</v>
      </c>
    </row>
    <row r="12" spans="1:7" x14ac:dyDescent="0.3">
      <c r="A12" t="s">
        <v>2097</v>
      </c>
      <c r="B12" s="2">
        <v>3628</v>
      </c>
      <c r="C12" s="25">
        <v>2.5393359090654571E-2</v>
      </c>
      <c r="D12" s="2">
        <v>15176</v>
      </c>
      <c r="E12" s="25">
        <v>3.4320942423769561E-2</v>
      </c>
      <c r="F12" s="2">
        <v>4861007</v>
      </c>
      <c r="G12" s="25">
        <v>0.13</v>
      </c>
    </row>
    <row r="13" spans="1:7" x14ac:dyDescent="0.3">
      <c r="A13" t="s">
        <v>2098</v>
      </c>
      <c r="B13" s="2">
        <v>158</v>
      </c>
      <c r="C13" s="25">
        <v>1.1058849879612524E-3</v>
      </c>
      <c r="D13" s="2">
        <v>509</v>
      </c>
      <c r="E13" s="25">
        <v>1.151117533849414E-3</v>
      </c>
      <c r="F13" s="2">
        <v>144386</v>
      </c>
      <c r="G13" s="25">
        <v>4.0000000000000001E-3</v>
      </c>
    </row>
    <row r="14" spans="1:7" x14ac:dyDescent="0.3">
      <c r="A14" t="s">
        <v>2099</v>
      </c>
      <c r="B14" s="2">
        <v>46840</v>
      </c>
      <c r="C14" s="25">
        <v>0.32784590402598129</v>
      </c>
      <c r="D14" s="2">
        <v>128263</v>
      </c>
      <c r="E14" s="25">
        <v>0.29007031089219526</v>
      </c>
      <c r="F14" s="2">
        <v>6317372</v>
      </c>
      <c r="G14" s="25">
        <v>0.17</v>
      </c>
    </row>
    <row r="15" spans="1:7" x14ac:dyDescent="0.3">
      <c r="A15" t="s">
        <v>1684</v>
      </c>
      <c r="B15" s="2">
        <v>4880</v>
      </c>
      <c r="C15" s="25">
        <v>3.4156447729436136E-2</v>
      </c>
      <c r="D15" s="2">
        <v>18424</v>
      </c>
      <c r="E15" s="25">
        <v>4.1666383975720242E-2</v>
      </c>
      <c r="F15" s="2">
        <v>1815384</v>
      </c>
      <c r="G15" s="25">
        <v>4.9000000000000002E-2</v>
      </c>
    </row>
    <row r="16" spans="1:7" x14ac:dyDescent="0.3">
      <c r="A16" s="104"/>
      <c r="B16" s="104"/>
      <c r="C16" s="104"/>
      <c r="D16" s="104"/>
      <c r="E16" s="104"/>
      <c r="F16" s="104"/>
      <c r="G16" s="104"/>
    </row>
    <row r="17" spans="1:9" x14ac:dyDescent="0.3">
      <c r="A17" s="103" t="s">
        <v>2100</v>
      </c>
      <c r="B17" s="103"/>
      <c r="C17" s="103"/>
      <c r="D17" s="103"/>
      <c r="E17" s="103"/>
      <c r="F17" s="103"/>
      <c r="G17" s="103"/>
    </row>
    <row r="18" spans="1:9" x14ac:dyDescent="0.3">
      <c r="A18" t="s">
        <v>2093</v>
      </c>
      <c r="B18" s="2">
        <v>142872</v>
      </c>
      <c r="C18" s="25" t="s">
        <v>2479</v>
      </c>
      <c r="D18" s="2">
        <v>442179</v>
      </c>
      <c r="E18" s="25" t="s">
        <v>167</v>
      </c>
      <c r="F18" s="2">
        <v>37253956</v>
      </c>
      <c r="G18" s="25"/>
    </row>
    <row r="19" spans="1:9" x14ac:dyDescent="0.3">
      <c r="A19" t="s">
        <v>2101</v>
      </c>
      <c r="B19" s="2">
        <v>47810</v>
      </c>
      <c r="C19" s="25">
        <v>0.33463519793941443</v>
      </c>
      <c r="D19" s="2">
        <v>174114</v>
      </c>
      <c r="E19" s="25">
        <v>0.39376361156907047</v>
      </c>
      <c r="F19" s="2">
        <v>23240237</v>
      </c>
      <c r="G19" s="25">
        <v>0.624</v>
      </c>
    </row>
    <row r="20" spans="1:9" x14ac:dyDescent="0.3">
      <c r="A20" t="s">
        <v>2102</v>
      </c>
      <c r="B20" s="2">
        <v>40432</v>
      </c>
      <c r="C20" s="25">
        <v>0.28299456856486915</v>
      </c>
      <c r="D20" s="2">
        <v>143935</v>
      </c>
      <c r="E20" s="25">
        <v>0.32551297099138582</v>
      </c>
      <c r="F20" s="2">
        <v>14956253</v>
      </c>
      <c r="G20" s="25">
        <v>0.40100000000000002</v>
      </c>
    </row>
    <row r="21" spans="1:9" x14ac:dyDescent="0.3">
      <c r="A21" t="s">
        <v>2103</v>
      </c>
      <c r="B21" s="2">
        <v>755</v>
      </c>
      <c r="C21" s="25">
        <v>5.2844504171566161E-3</v>
      </c>
      <c r="D21" s="2">
        <v>5497</v>
      </c>
      <c r="E21" s="25">
        <v>1.2431617060059387E-2</v>
      </c>
      <c r="F21" s="2">
        <v>2163804</v>
      </c>
      <c r="G21" s="25">
        <v>5.8000000000000003E-2</v>
      </c>
      <c r="I21" s="2"/>
    </row>
    <row r="22" spans="1:9" x14ac:dyDescent="0.3">
      <c r="A22" t="s">
        <v>2104</v>
      </c>
      <c r="B22" s="2">
        <v>1502</v>
      </c>
      <c r="C22" s="25">
        <v>1.0512906657707599E-2</v>
      </c>
      <c r="D22" s="2">
        <v>3323</v>
      </c>
      <c r="E22" s="25">
        <v>7.5150561198066845E-3</v>
      </c>
      <c r="F22" s="2">
        <v>162250</v>
      </c>
      <c r="G22" s="25">
        <v>4.0000000000000001E-3</v>
      </c>
    </row>
    <row r="23" spans="1:9" x14ac:dyDescent="0.3">
      <c r="A23" t="s">
        <v>2105</v>
      </c>
      <c r="B23" s="2">
        <v>3390</v>
      </c>
      <c r="C23" s="25">
        <v>2.3727532336636988E-2</v>
      </c>
      <c r="D23" s="2">
        <v>14204</v>
      </c>
      <c r="E23" s="25">
        <v>3.2122737624355746E-2</v>
      </c>
      <c r="F23" s="2">
        <v>4775070</v>
      </c>
      <c r="G23" s="25">
        <v>0.128</v>
      </c>
    </row>
    <row r="24" spans="1:9" x14ac:dyDescent="0.3">
      <c r="A24" t="s">
        <v>2106</v>
      </c>
      <c r="B24" s="2">
        <v>112</v>
      </c>
      <c r="C24" s="25">
        <v>7.8391847247886223E-4</v>
      </c>
      <c r="D24" s="2">
        <v>370</v>
      </c>
      <c r="E24" s="25">
        <v>8.3676520142295313E-4</v>
      </c>
      <c r="F24" s="2">
        <v>128577</v>
      </c>
      <c r="G24" s="25">
        <v>3.0000000000000001E-3</v>
      </c>
    </row>
    <row r="25" spans="1:9" x14ac:dyDescent="0.3">
      <c r="A25" t="s">
        <v>2107</v>
      </c>
      <c r="B25" s="2">
        <v>217</v>
      </c>
      <c r="C25" s="25">
        <v>1.5188420404277955E-3</v>
      </c>
      <c r="D25" s="2">
        <v>641</v>
      </c>
      <c r="E25" s="25">
        <v>1.449639173275981E-3</v>
      </c>
      <c r="F25" s="2">
        <v>85587</v>
      </c>
      <c r="G25" s="25">
        <v>2E-3</v>
      </c>
    </row>
    <row r="26" spans="1:9" x14ac:dyDescent="0.3">
      <c r="A26" t="s">
        <v>1691</v>
      </c>
      <c r="B26" s="2">
        <v>1402</v>
      </c>
      <c r="C26" s="25">
        <v>9.8129794501371857E-3</v>
      </c>
      <c r="D26" s="2">
        <v>6144</v>
      </c>
      <c r="E26" s="25">
        <v>1.389482539876385E-2</v>
      </c>
      <c r="F26" s="2">
        <v>968696</v>
      </c>
      <c r="G26" s="25">
        <v>2.5999999999999999E-2</v>
      </c>
    </row>
    <row r="27" spans="1:9" x14ac:dyDescent="0.3">
      <c r="A27" t="s">
        <v>2108</v>
      </c>
      <c r="B27" s="2">
        <v>95062</v>
      </c>
      <c r="C27" s="25">
        <v>0.66536480206058568</v>
      </c>
      <c r="D27" s="2">
        <v>268065</v>
      </c>
      <c r="E27" s="25">
        <v>0.60623638843092953</v>
      </c>
      <c r="F27" s="2">
        <v>14013719</v>
      </c>
      <c r="G27" s="25">
        <v>0.376</v>
      </c>
    </row>
    <row r="28" spans="1:9" x14ac:dyDescent="0.3">
      <c r="A28" t="s">
        <v>2102</v>
      </c>
      <c r="B28" s="2">
        <v>43007</v>
      </c>
      <c r="C28" s="25">
        <v>0.30101769415980739</v>
      </c>
      <c r="D28" s="2">
        <v>121683</v>
      </c>
      <c r="E28" s="25">
        <v>0.27518945947229517</v>
      </c>
      <c r="F28" s="2">
        <v>6497681</v>
      </c>
      <c r="G28" s="25">
        <v>0.17399999999999999</v>
      </c>
    </row>
    <row r="29" spans="1:9" x14ac:dyDescent="0.3">
      <c r="A29" t="s">
        <v>2103</v>
      </c>
      <c r="B29" s="2">
        <v>423</v>
      </c>
      <c r="C29" s="25">
        <v>2.9606920880228455E-3</v>
      </c>
      <c r="D29" s="2">
        <v>1699</v>
      </c>
      <c r="E29" s="25">
        <v>3.8423353438313441E-3</v>
      </c>
      <c r="F29" s="2">
        <v>135268</v>
      </c>
      <c r="G29" s="25">
        <v>4.0000000000000001E-3</v>
      </c>
    </row>
    <row r="30" spans="1:9" x14ac:dyDescent="0.3">
      <c r="A30" t="s">
        <v>2104</v>
      </c>
      <c r="B30" s="2">
        <v>1247</v>
      </c>
      <c r="C30" s="25">
        <v>8.7280922784030469E-3</v>
      </c>
      <c r="D30" s="2">
        <v>3670</v>
      </c>
      <c r="E30" s="25">
        <v>8.2998061870871304E-3</v>
      </c>
      <c r="F30" s="2">
        <v>200551</v>
      </c>
      <c r="G30" s="25">
        <v>5.0000000000000001E-3</v>
      </c>
    </row>
    <row r="31" spans="1:9" x14ac:dyDescent="0.3">
      <c r="A31" t="s">
        <v>2105</v>
      </c>
      <c r="B31" s="2">
        <v>238</v>
      </c>
      <c r="C31" s="25">
        <v>1.6658267540175821E-3</v>
      </c>
      <c r="D31" s="2">
        <v>972</v>
      </c>
      <c r="E31" s="25">
        <v>2.1982047994138121E-3</v>
      </c>
      <c r="F31" s="2">
        <v>85937</v>
      </c>
      <c r="G31" s="25">
        <v>2E-3</v>
      </c>
    </row>
    <row r="32" spans="1:9" x14ac:dyDescent="0.3">
      <c r="A32" t="s">
        <v>2106</v>
      </c>
      <c r="B32" s="2">
        <v>46</v>
      </c>
      <c r="C32" s="25">
        <v>3.2196651548238982E-4</v>
      </c>
      <c r="D32" s="2">
        <v>139</v>
      </c>
      <c r="E32" s="25">
        <v>3.1435233242646076E-4</v>
      </c>
      <c r="F32" s="2">
        <v>15809</v>
      </c>
      <c r="G32" s="25">
        <v>0</v>
      </c>
    </row>
    <row r="33" spans="1:7" x14ac:dyDescent="0.3">
      <c r="A33" t="s">
        <v>2107</v>
      </c>
      <c r="B33" s="2">
        <v>46623</v>
      </c>
      <c r="C33" s="25">
        <v>0.3263270619855535</v>
      </c>
      <c r="D33" s="2">
        <v>127622</v>
      </c>
      <c r="E33" s="25">
        <v>0.28862067171891925</v>
      </c>
      <c r="F33" s="2">
        <v>6231785</v>
      </c>
      <c r="G33" s="25">
        <v>0.16700000000000001</v>
      </c>
    </row>
    <row r="34" spans="1:7" x14ac:dyDescent="0.3">
      <c r="A34" t="s">
        <v>1691</v>
      </c>
      <c r="B34" s="2">
        <v>3478</v>
      </c>
      <c r="C34" s="25">
        <v>2.4343468279298952E-2</v>
      </c>
      <c r="D34" s="2">
        <v>12280</v>
      </c>
      <c r="E34" s="25">
        <v>2.7771558576956391E-2</v>
      </c>
      <c r="F34" s="2">
        <v>846688</v>
      </c>
      <c r="G34" s="25">
        <v>2.3E-2</v>
      </c>
    </row>
    <row r="35" spans="1:7" x14ac:dyDescent="0.3">
      <c r="A35" s="104"/>
      <c r="B35" s="104"/>
      <c r="C35" s="104"/>
      <c r="D35" s="104"/>
      <c r="E35" s="104"/>
      <c r="F35" s="104"/>
      <c r="G35" s="104"/>
    </row>
    <row r="36" spans="1:7" x14ac:dyDescent="0.3">
      <c r="A36" s="103" t="s">
        <v>2109</v>
      </c>
      <c r="B36" s="103"/>
      <c r="C36" s="103"/>
      <c r="D36" s="103"/>
      <c r="E36" s="103"/>
      <c r="F36" s="103"/>
      <c r="G36" s="103"/>
    </row>
    <row r="37" spans="1:7" x14ac:dyDescent="0.3">
      <c r="A37" t="s">
        <v>2110</v>
      </c>
      <c r="B37" s="2">
        <v>39093</v>
      </c>
      <c r="C37" s="25" t="s">
        <v>2479</v>
      </c>
      <c r="D37" s="2">
        <v>130352</v>
      </c>
      <c r="E37" s="25" t="s">
        <v>167</v>
      </c>
      <c r="F37" s="2">
        <v>12577498</v>
      </c>
      <c r="G37" s="25"/>
    </row>
    <row r="38" spans="1:7" x14ac:dyDescent="0.3">
      <c r="A38" t="s">
        <v>2111</v>
      </c>
      <c r="B38" s="2">
        <v>32092</v>
      </c>
      <c r="C38" s="25">
        <v>0.82091423016908394</v>
      </c>
      <c r="D38" s="2">
        <v>102856</v>
      </c>
      <c r="E38" s="25">
        <v>0.78906345894194185</v>
      </c>
      <c r="F38" s="2">
        <v>8642473</v>
      </c>
      <c r="G38" s="25">
        <v>0.68700000000000006</v>
      </c>
    </row>
    <row r="39" spans="1:7" x14ac:dyDescent="0.3">
      <c r="A39" t="s">
        <v>2112</v>
      </c>
      <c r="B39" s="2">
        <v>23514</v>
      </c>
      <c r="C39" s="25">
        <v>0.60148875757808329</v>
      </c>
      <c r="D39" s="2">
        <v>71349</v>
      </c>
      <c r="E39" s="25">
        <v>0.54735638885479321</v>
      </c>
      <c r="F39" s="2">
        <v>6213310</v>
      </c>
      <c r="G39" s="25">
        <v>0.49399999999999999</v>
      </c>
    </row>
    <row r="40" spans="1:7" x14ac:dyDescent="0.3">
      <c r="A40" t="s">
        <v>2113</v>
      </c>
      <c r="B40" s="2">
        <v>8578</v>
      </c>
      <c r="C40" s="25">
        <v>0.21942547259100095</v>
      </c>
      <c r="D40" s="2">
        <v>31507</v>
      </c>
      <c r="E40" s="25">
        <v>0.24170707008714865</v>
      </c>
      <c r="F40" s="2">
        <v>2429163</v>
      </c>
      <c r="G40" s="25">
        <v>0.193</v>
      </c>
    </row>
    <row r="41" spans="1:7" x14ac:dyDescent="0.3">
      <c r="A41" t="s">
        <v>2114</v>
      </c>
      <c r="B41" s="2">
        <v>3411</v>
      </c>
      <c r="C41" s="25">
        <v>8.7253472488680844E-2</v>
      </c>
      <c r="D41" s="2">
        <v>10532</v>
      </c>
      <c r="E41" s="25">
        <v>8.0796612249907945E-2</v>
      </c>
      <c r="F41" s="2">
        <v>752347</v>
      </c>
      <c r="G41" s="25">
        <v>0.06</v>
      </c>
    </row>
    <row r="42" spans="1:7" x14ac:dyDescent="0.3">
      <c r="A42" t="s">
        <v>2115</v>
      </c>
      <c r="B42" s="2">
        <v>5167</v>
      </c>
      <c r="C42" s="25">
        <v>0.13217200010232011</v>
      </c>
      <c r="D42" s="2">
        <v>20975</v>
      </c>
      <c r="E42" s="25">
        <v>0.1609104578372407</v>
      </c>
      <c r="F42" s="2">
        <v>1676816</v>
      </c>
      <c r="G42" s="25">
        <v>0.13300000000000001</v>
      </c>
    </row>
    <row r="43" spans="1:7" x14ac:dyDescent="0.3">
      <c r="A43" t="s">
        <v>2116</v>
      </c>
      <c r="B43" s="2">
        <v>7001</v>
      </c>
      <c r="C43" s="25">
        <v>0.17908576983091601</v>
      </c>
      <c r="D43" s="2">
        <v>27496</v>
      </c>
      <c r="E43" s="25">
        <v>0.21093654105805817</v>
      </c>
      <c r="F43" s="2">
        <v>3935025</v>
      </c>
      <c r="G43" s="25">
        <v>0.313</v>
      </c>
    </row>
    <row r="44" spans="1:7" x14ac:dyDescent="0.3">
      <c r="A44" t="s">
        <v>2117</v>
      </c>
      <c r="B44" s="2">
        <v>5410</v>
      </c>
      <c r="C44" s="25">
        <v>0.13838794669122348</v>
      </c>
      <c r="D44" s="2">
        <v>21588</v>
      </c>
      <c r="E44" s="25">
        <v>0.16561310911992144</v>
      </c>
      <c r="F44" s="2">
        <v>2929442</v>
      </c>
      <c r="G44" s="25">
        <v>0.23300000000000001</v>
      </c>
    </row>
    <row r="45" spans="1:7" x14ac:dyDescent="0.3">
      <c r="A45" t="s">
        <v>2118</v>
      </c>
      <c r="B45" s="2">
        <v>1591</v>
      </c>
      <c r="C45" s="25">
        <v>4.0697823139692529E-2</v>
      </c>
      <c r="D45" s="2">
        <v>5908</v>
      </c>
      <c r="E45" s="25">
        <v>4.5323431938136739E-2</v>
      </c>
      <c r="F45" s="2">
        <v>1005583</v>
      </c>
      <c r="G45" s="25">
        <v>0.08</v>
      </c>
    </row>
    <row r="46" spans="1:7" x14ac:dyDescent="0.3">
      <c r="A46" s="104"/>
      <c r="B46" s="104"/>
      <c r="C46" s="104"/>
      <c r="D46" s="104"/>
      <c r="E46" s="104"/>
      <c r="F46" s="104"/>
      <c r="G46" s="104"/>
    </row>
    <row r="47" spans="1:7" x14ac:dyDescent="0.3">
      <c r="A47" s="103" t="s">
        <v>2119</v>
      </c>
      <c r="B47" s="103"/>
      <c r="C47" s="103"/>
      <c r="D47" s="103"/>
      <c r="E47" s="103"/>
      <c r="F47" s="103"/>
      <c r="G47" s="103"/>
    </row>
    <row r="48" spans="1:7" x14ac:dyDescent="0.3">
      <c r="A48" t="s">
        <v>169</v>
      </c>
      <c r="B48" s="2">
        <v>44440</v>
      </c>
      <c r="C48" s="25" t="s">
        <v>2479</v>
      </c>
      <c r="D48" s="2">
        <v>141696</v>
      </c>
      <c r="E48" s="25" t="s">
        <v>167</v>
      </c>
      <c r="F48" s="2">
        <v>13680081</v>
      </c>
      <c r="G48" s="25"/>
    </row>
    <row r="49" spans="1:7" x14ac:dyDescent="0.3">
      <c r="A49" s="104"/>
      <c r="B49" s="104"/>
      <c r="C49" s="104"/>
      <c r="D49" s="104"/>
      <c r="E49" s="104"/>
      <c r="F49" s="104"/>
      <c r="G49" s="104"/>
    </row>
    <row r="50" spans="1:7" x14ac:dyDescent="0.3">
      <c r="A50" s="103" t="s">
        <v>2120</v>
      </c>
      <c r="B50" s="103"/>
      <c r="C50" s="103"/>
      <c r="D50" s="103"/>
      <c r="E50" s="103"/>
      <c r="F50" s="103"/>
      <c r="G50" s="103"/>
    </row>
    <row r="51" spans="1:7" x14ac:dyDescent="0.3">
      <c r="A51" t="s">
        <v>2121</v>
      </c>
      <c r="B51" s="2">
        <v>39093</v>
      </c>
      <c r="C51" s="25" t="s">
        <v>2479</v>
      </c>
      <c r="D51" s="2">
        <v>130352</v>
      </c>
      <c r="E51" s="25" t="s">
        <v>167</v>
      </c>
      <c r="F51" s="2">
        <v>12577498</v>
      </c>
      <c r="G51" s="25"/>
    </row>
    <row r="52" spans="1:7" x14ac:dyDescent="0.3">
      <c r="A52" t="s">
        <v>2122</v>
      </c>
      <c r="B52" s="2">
        <v>14866</v>
      </c>
      <c r="C52" s="25">
        <v>0.38027268308904405</v>
      </c>
      <c r="D52" s="2">
        <v>57613</v>
      </c>
      <c r="E52" s="25">
        <v>0.44198017675217871</v>
      </c>
      <c r="F52" s="2">
        <v>5465345</v>
      </c>
      <c r="G52" s="25">
        <v>0.435</v>
      </c>
    </row>
    <row r="53" spans="1:7" x14ac:dyDescent="0.3">
      <c r="A53" t="s">
        <v>2123</v>
      </c>
      <c r="B53" s="2">
        <v>7687</v>
      </c>
      <c r="C53" s="25">
        <v>0.19663366843168847</v>
      </c>
      <c r="D53" s="2">
        <v>18973</v>
      </c>
      <c r="E53" s="25">
        <v>0.1455520436970664</v>
      </c>
      <c r="F53" s="2">
        <v>1570026</v>
      </c>
      <c r="G53" s="25">
        <v>0.125</v>
      </c>
    </row>
    <row r="54" spans="1:7" x14ac:dyDescent="0.3">
      <c r="A54" t="s">
        <v>2124</v>
      </c>
      <c r="B54" s="2">
        <v>16540</v>
      </c>
      <c r="C54" s="25">
        <v>0.42309364847926739</v>
      </c>
      <c r="D54" s="2">
        <v>53766</v>
      </c>
      <c r="E54" s="25">
        <v>0.41246777955075486</v>
      </c>
      <c r="F54" s="2">
        <v>5542127</v>
      </c>
      <c r="G54" s="25">
        <v>0.441</v>
      </c>
    </row>
    <row r="55" spans="1:7" x14ac:dyDescent="0.3">
      <c r="A55" s="16"/>
      <c r="B55" s="16"/>
      <c r="C55" s="16"/>
      <c r="D55" s="16"/>
      <c r="E55" s="16"/>
      <c r="F55" s="16"/>
      <c r="G55" s="16"/>
    </row>
    <row r="60" spans="1:7" x14ac:dyDescent="0.3">
      <c r="A60" s="29"/>
    </row>
    <row r="61" spans="1:7" x14ac:dyDescent="0.3">
      <c r="A61" s="30"/>
    </row>
    <row r="62" spans="1:7" x14ac:dyDescent="0.3">
      <c r="A62" s="31"/>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8" t="s">
        <v>2125</v>
      </c>
      <c r="C1" s="368"/>
      <c r="D1" s="368"/>
      <c r="E1" s="368"/>
      <c r="F1" s="368"/>
      <c r="G1" s="368"/>
    </row>
    <row r="2" spans="1:7" ht="28.2" customHeight="1" x14ac:dyDescent="0.3">
      <c r="A2" t="s">
        <v>167</v>
      </c>
      <c r="B2" s="369" t="str">
        <f>Population!B3</f>
        <v>Unincorporated Tulare County</v>
      </c>
      <c r="C2" s="369"/>
      <c r="D2" s="369" t="str">
        <f>Population!B4</f>
        <v>Tulare County</v>
      </c>
      <c r="E2" s="369"/>
      <c r="F2" s="369" t="s">
        <v>168</v>
      </c>
      <c r="G2" s="369"/>
    </row>
    <row r="3" spans="1:7" x14ac:dyDescent="0.3">
      <c r="A3" s="16"/>
      <c r="B3" s="16"/>
      <c r="C3" s="16"/>
      <c r="D3" s="16"/>
      <c r="E3" s="16"/>
      <c r="F3" s="16"/>
      <c r="G3" s="16"/>
    </row>
    <row r="4" spans="1:7" x14ac:dyDescent="0.3">
      <c r="A4" s="103" t="s">
        <v>2091</v>
      </c>
      <c r="B4" s="103"/>
      <c r="C4" s="103"/>
      <c r="D4" s="103"/>
      <c r="E4" s="103"/>
      <c r="F4" s="103"/>
      <c r="G4" s="103"/>
    </row>
    <row r="5" spans="1:7" x14ac:dyDescent="0.3">
      <c r="A5" t="s">
        <v>169</v>
      </c>
      <c r="B5" s="2">
        <v>141150</v>
      </c>
      <c r="C5" s="25" t="s">
        <v>2479</v>
      </c>
      <c r="D5" s="2">
        <v>368021</v>
      </c>
      <c r="E5" s="25" t="s">
        <v>167</v>
      </c>
      <c r="F5" s="2">
        <v>33871648</v>
      </c>
      <c r="G5" s="25"/>
    </row>
    <row r="6" spans="1:7" x14ac:dyDescent="0.3">
      <c r="A6" s="16"/>
      <c r="B6" s="16"/>
      <c r="C6" s="16"/>
      <c r="D6" s="16"/>
      <c r="E6" s="16"/>
      <c r="F6" s="16"/>
      <c r="G6" s="16"/>
    </row>
    <row r="7" spans="1:7" x14ac:dyDescent="0.3">
      <c r="A7" s="103" t="s">
        <v>2126</v>
      </c>
      <c r="B7" s="103"/>
      <c r="C7" s="103"/>
      <c r="D7" s="103"/>
      <c r="E7" s="103"/>
      <c r="F7" s="103"/>
      <c r="G7" s="103"/>
    </row>
    <row r="8" spans="1:7" x14ac:dyDescent="0.3">
      <c r="A8" t="s">
        <v>169</v>
      </c>
      <c r="B8" s="2">
        <v>141150</v>
      </c>
      <c r="C8" s="25" t="s">
        <v>2479</v>
      </c>
      <c r="D8" s="2">
        <v>368021</v>
      </c>
      <c r="E8" s="25" t="s">
        <v>167</v>
      </c>
      <c r="F8" s="2">
        <v>33871648</v>
      </c>
      <c r="G8" s="25"/>
    </row>
    <row r="9" spans="1:7" x14ac:dyDescent="0.3">
      <c r="A9" t="s">
        <v>2094</v>
      </c>
      <c r="B9" s="2">
        <v>76947</v>
      </c>
      <c r="C9" s="25">
        <v>0.54514346439957495</v>
      </c>
      <c r="D9" s="2">
        <v>213751</v>
      </c>
      <c r="E9" s="25">
        <v>0.58081196453463257</v>
      </c>
      <c r="F9" s="2">
        <v>20170059</v>
      </c>
      <c r="G9" s="25">
        <v>0.59499999999999997</v>
      </c>
    </row>
    <row r="10" spans="1:7" x14ac:dyDescent="0.3">
      <c r="A10" t="s">
        <v>2095</v>
      </c>
      <c r="B10" s="2">
        <v>1144</v>
      </c>
      <c r="C10" s="25">
        <v>8.1048529932695717E-3</v>
      </c>
      <c r="D10" s="2">
        <v>5852</v>
      </c>
      <c r="E10" s="25">
        <v>1.5901266503813641E-2</v>
      </c>
      <c r="F10" s="2">
        <v>2263882</v>
      </c>
      <c r="G10" s="25">
        <v>6.7000000000000004E-2</v>
      </c>
    </row>
    <row r="11" spans="1:7" x14ac:dyDescent="0.3">
      <c r="A11" t="s">
        <v>2096</v>
      </c>
      <c r="B11" s="2">
        <v>2471</v>
      </c>
      <c r="C11" s="25">
        <v>1.7506199078993978E-2</v>
      </c>
      <c r="D11" s="2">
        <v>5737</v>
      </c>
      <c r="E11" s="25">
        <v>1.5588784335676497E-2</v>
      </c>
      <c r="F11" s="2">
        <v>333346</v>
      </c>
      <c r="G11" s="25">
        <v>0.01</v>
      </c>
    </row>
    <row r="12" spans="1:7" x14ac:dyDescent="0.3">
      <c r="A12" t="s">
        <v>2097</v>
      </c>
      <c r="B12" s="2">
        <v>3780</v>
      </c>
      <c r="C12" s="25">
        <v>2.6780021253985122E-2</v>
      </c>
      <c r="D12" s="2">
        <v>12018</v>
      </c>
      <c r="E12" s="25">
        <v>3.2655745188453919E-2</v>
      </c>
      <c r="F12" s="2">
        <v>3697513</v>
      </c>
      <c r="G12" s="25">
        <v>0.109</v>
      </c>
    </row>
    <row r="13" spans="1:7" x14ac:dyDescent="0.3">
      <c r="A13" t="s">
        <v>2098</v>
      </c>
      <c r="B13" s="2">
        <v>128</v>
      </c>
      <c r="C13" s="25">
        <v>9.0683669854764459E-4</v>
      </c>
      <c r="D13" s="2">
        <v>408</v>
      </c>
      <c r="E13" s="25">
        <v>1.1086323878256948E-3</v>
      </c>
      <c r="F13" s="2">
        <v>116961</v>
      </c>
      <c r="G13" s="25">
        <v>3.0000000000000001E-3</v>
      </c>
    </row>
    <row r="14" spans="1:7" x14ac:dyDescent="0.3">
      <c r="A14" t="s">
        <v>2127</v>
      </c>
      <c r="B14" s="2">
        <v>50501</v>
      </c>
      <c r="C14" s="25">
        <v>0.35778250088558272</v>
      </c>
      <c r="D14" s="2">
        <v>113317</v>
      </c>
      <c r="E14" s="25">
        <v>0.30790905953736336</v>
      </c>
      <c r="F14" s="2">
        <v>5682241</v>
      </c>
      <c r="G14" s="25">
        <v>0.16800000000000001</v>
      </c>
    </row>
    <row r="15" spans="1:7" x14ac:dyDescent="0.3">
      <c r="A15" t="s">
        <v>2128</v>
      </c>
      <c r="B15" s="2">
        <v>6179</v>
      </c>
      <c r="C15" s="25">
        <v>4.3776124690046048E-2</v>
      </c>
      <c r="D15" s="2">
        <v>16938</v>
      </c>
      <c r="E15" s="25">
        <v>4.6024547512234358E-2</v>
      </c>
      <c r="F15" s="2">
        <v>1607646</v>
      </c>
      <c r="G15" s="25">
        <v>4.7E-2</v>
      </c>
    </row>
    <row r="16" spans="1:7" x14ac:dyDescent="0.3">
      <c r="A16" s="16"/>
      <c r="B16" s="16"/>
      <c r="C16" s="16"/>
      <c r="D16" s="16"/>
      <c r="E16" s="16"/>
      <c r="F16" s="16"/>
      <c r="G16" s="16"/>
    </row>
    <row r="17" spans="1:7" x14ac:dyDescent="0.3">
      <c r="A17" s="103" t="s">
        <v>2129</v>
      </c>
      <c r="B17" s="103"/>
      <c r="C17" s="103"/>
      <c r="D17" s="103"/>
      <c r="E17" s="103"/>
      <c r="F17" s="103"/>
      <c r="G17" s="103"/>
    </row>
    <row r="18" spans="1:7" x14ac:dyDescent="0.3">
      <c r="A18" t="s">
        <v>169</v>
      </c>
      <c r="B18" s="2">
        <v>141150</v>
      </c>
      <c r="C18" s="25" t="s">
        <v>2479</v>
      </c>
      <c r="D18" s="2">
        <v>368021</v>
      </c>
      <c r="E18" s="25" t="s">
        <v>167</v>
      </c>
      <c r="F18" s="2">
        <v>33871648</v>
      </c>
      <c r="G18" s="25"/>
    </row>
    <row r="19" spans="1:7" x14ac:dyDescent="0.3">
      <c r="A19" t="s">
        <v>1687</v>
      </c>
      <c r="B19" s="2">
        <v>62620</v>
      </c>
      <c r="C19" s="25">
        <v>0.44364151611760538</v>
      </c>
      <c r="D19" s="2">
        <v>181175</v>
      </c>
      <c r="E19" s="25">
        <v>0.49229527662823591</v>
      </c>
      <c r="F19" s="2">
        <v>22905092</v>
      </c>
      <c r="G19" s="25">
        <v>0.67600000000000005</v>
      </c>
    </row>
    <row r="20" spans="1:7" x14ac:dyDescent="0.3">
      <c r="A20" t="s">
        <v>2102</v>
      </c>
      <c r="B20" s="2">
        <v>53945</v>
      </c>
      <c r="C20" s="25">
        <v>0.38218207580588026</v>
      </c>
      <c r="D20" s="2">
        <v>153916</v>
      </c>
      <c r="E20" s="25">
        <v>0.41822613383475399</v>
      </c>
      <c r="F20" s="2">
        <v>15816790</v>
      </c>
      <c r="G20" s="25">
        <v>0.46700000000000003</v>
      </c>
    </row>
    <row r="21" spans="1:7" x14ac:dyDescent="0.3">
      <c r="A21" t="s">
        <v>2103</v>
      </c>
      <c r="B21" s="2">
        <v>976</v>
      </c>
      <c r="C21" s="25">
        <v>6.9146298264257892E-3</v>
      </c>
      <c r="D21" s="2">
        <v>5122</v>
      </c>
      <c r="E21" s="25">
        <v>1.3917684045203943E-2</v>
      </c>
      <c r="F21" s="2">
        <v>2181926</v>
      </c>
      <c r="G21" s="25">
        <v>6.4000000000000001E-2</v>
      </c>
    </row>
    <row r="22" spans="1:7" x14ac:dyDescent="0.3">
      <c r="A22" t="s">
        <v>2104</v>
      </c>
      <c r="B22" s="2">
        <v>1377</v>
      </c>
      <c r="C22" s="25">
        <v>9.7555791710945798E-3</v>
      </c>
      <c r="D22" s="2">
        <v>3011</v>
      </c>
      <c r="E22" s="25">
        <v>8.1815983327038402E-3</v>
      </c>
      <c r="F22" s="2">
        <v>178984</v>
      </c>
      <c r="G22" s="25">
        <v>5.0000000000000001E-3</v>
      </c>
    </row>
    <row r="23" spans="1:7" x14ac:dyDescent="0.3">
      <c r="A23" t="s">
        <v>2105</v>
      </c>
      <c r="B23" s="2">
        <v>3629</v>
      </c>
      <c r="C23" s="25">
        <v>2.5710237336167199E-2</v>
      </c>
      <c r="D23" s="2">
        <v>11457</v>
      </c>
      <c r="E23" s="25">
        <v>3.113137565519359E-2</v>
      </c>
      <c r="F23" s="2">
        <v>3648860</v>
      </c>
      <c r="G23" s="25">
        <v>0.108</v>
      </c>
    </row>
    <row r="24" spans="1:7" x14ac:dyDescent="0.3">
      <c r="A24" t="s">
        <v>2106</v>
      </c>
      <c r="B24" s="2">
        <v>85</v>
      </c>
      <c r="C24" s="25">
        <v>6.0219624512929506E-4</v>
      </c>
      <c r="D24" s="2">
        <v>257</v>
      </c>
      <c r="E24" s="25">
        <v>6.9832971488040089E-4</v>
      </c>
      <c r="F24" s="2">
        <v>103736</v>
      </c>
      <c r="G24" s="25">
        <v>3.0000000000000001E-3</v>
      </c>
    </row>
    <row r="25" spans="1:7" x14ac:dyDescent="0.3">
      <c r="A25" t="s">
        <v>2130</v>
      </c>
      <c r="B25" s="2">
        <v>198</v>
      </c>
      <c r="C25" s="25">
        <v>1.4027630180658873E-3</v>
      </c>
      <c r="D25" s="2">
        <v>444</v>
      </c>
      <c r="E25" s="25">
        <v>1.2064528926338442E-3</v>
      </c>
      <c r="F25" s="2">
        <v>71681</v>
      </c>
      <c r="G25" s="25">
        <v>2E-3</v>
      </c>
    </row>
    <row r="26" spans="1:7" x14ac:dyDescent="0.3">
      <c r="A26" t="s">
        <v>2131</v>
      </c>
      <c r="B26" s="2">
        <v>2410</v>
      </c>
      <c r="C26" s="25">
        <v>1.7074034714842368E-2</v>
      </c>
      <c r="D26" s="2">
        <v>6968</v>
      </c>
      <c r="E26" s="25">
        <v>1.8933702152866275E-2</v>
      </c>
      <c r="F26" s="2">
        <v>903115</v>
      </c>
      <c r="G26" s="25">
        <v>2.7E-2</v>
      </c>
    </row>
    <row r="27" spans="1:7" x14ac:dyDescent="0.3">
      <c r="A27" t="s">
        <v>241</v>
      </c>
      <c r="B27" s="2">
        <v>78530</v>
      </c>
      <c r="C27" s="25">
        <v>0.55635848388239462</v>
      </c>
      <c r="D27" s="2">
        <v>186846</v>
      </c>
      <c r="E27" s="25">
        <v>0.50770472337176409</v>
      </c>
      <c r="F27" s="2">
        <v>10966556</v>
      </c>
      <c r="G27" s="25">
        <v>0.32400000000000001</v>
      </c>
    </row>
    <row r="28" spans="1:7" x14ac:dyDescent="0.3">
      <c r="A28" t="s">
        <v>2102</v>
      </c>
      <c r="B28" s="2">
        <v>23002</v>
      </c>
      <c r="C28" s="25">
        <v>0.16296138859369466</v>
      </c>
      <c r="D28" s="2">
        <v>59835</v>
      </c>
      <c r="E28" s="25">
        <v>0.16258583069987853</v>
      </c>
      <c r="F28" s="2">
        <v>4353269</v>
      </c>
      <c r="G28" s="25">
        <v>0.129</v>
      </c>
    </row>
    <row r="29" spans="1:7" x14ac:dyDescent="0.3">
      <c r="A29" t="s">
        <v>2103</v>
      </c>
      <c r="B29" s="2">
        <v>168</v>
      </c>
      <c r="C29" s="25">
        <v>1.1902231668437832E-3</v>
      </c>
      <c r="D29" s="2">
        <v>730</v>
      </c>
      <c r="E29" s="25">
        <v>1.9835824586096991E-3</v>
      </c>
      <c r="F29" s="2">
        <v>81956</v>
      </c>
      <c r="G29" s="25">
        <v>2E-3</v>
      </c>
    </row>
    <row r="30" spans="1:7" x14ac:dyDescent="0.3">
      <c r="A30" t="s">
        <v>2104</v>
      </c>
      <c r="B30" s="2">
        <v>1094</v>
      </c>
      <c r="C30" s="25">
        <v>7.7506199078993974E-3</v>
      </c>
      <c r="D30" s="2">
        <v>2726</v>
      </c>
      <c r="E30" s="25">
        <v>7.4071860029726565E-3</v>
      </c>
      <c r="F30" s="2">
        <v>154362</v>
      </c>
      <c r="G30" s="25">
        <v>5.0000000000000001E-3</v>
      </c>
    </row>
    <row r="31" spans="1:7" x14ac:dyDescent="0.3">
      <c r="A31" t="s">
        <v>2105</v>
      </c>
      <c r="B31" s="2">
        <v>151</v>
      </c>
      <c r="C31" s="25">
        <v>1.0697839178179242E-3</v>
      </c>
      <c r="D31" s="2">
        <v>561</v>
      </c>
      <c r="E31" s="25">
        <v>1.5243695332603302E-3</v>
      </c>
      <c r="F31" s="2">
        <v>48653</v>
      </c>
      <c r="G31" s="25">
        <v>1E-3</v>
      </c>
    </row>
    <row r="32" spans="1:7" x14ac:dyDescent="0.3">
      <c r="A32" t="s">
        <v>2106</v>
      </c>
      <c r="B32" s="2">
        <v>43</v>
      </c>
      <c r="C32" s="25">
        <v>3.0464045341834926E-4</v>
      </c>
      <c r="D32" s="2">
        <v>151</v>
      </c>
      <c r="E32" s="25">
        <v>4.1030267294529387E-4</v>
      </c>
      <c r="F32" s="2">
        <v>13225</v>
      </c>
      <c r="G32" s="25">
        <v>0</v>
      </c>
    </row>
    <row r="33" spans="1:7" x14ac:dyDescent="0.3">
      <c r="A33" t="s">
        <v>2130</v>
      </c>
      <c r="B33" s="2">
        <v>50303</v>
      </c>
      <c r="C33" s="25">
        <v>0.35637973786751681</v>
      </c>
      <c r="D33" s="2">
        <v>112873</v>
      </c>
      <c r="E33" s="25">
        <v>0.30670260664472954</v>
      </c>
      <c r="F33" s="2">
        <v>5610560</v>
      </c>
      <c r="G33" s="25">
        <v>0.16600000000000001</v>
      </c>
    </row>
    <row r="34" spans="1:7" x14ac:dyDescent="0.3">
      <c r="A34" t="s">
        <v>2131</v>
      </c>
      <c r="B34" s="2">
        <v>3769</v>
      </c>
      <c r="C34" s="25">
        <v>2.6702089975203683E-2</v>
      </c>
      <c r="D34" s="2">
        <v>9970</v>
      </c>
      <c r="E34" s="25">
        <v>2.7090845359368079E-2</v>
      </c>
      <c r="F34" s="2">
        <v>704531</v>
      </c>
      <c r="G34" s="25">
        <v>2.1000000000000001E-2</v>
      </c>
    </row>
    <row r="35" spans="1:7" x14ac:dyDescent="0.3">
      <c r="A35" s="16"/>
      <c r="B35" s="16"/>
      <c r="C35" s="16"/>
      <c r="D35" s="16"/>
      <c r="E35" s="16"/>
      <c r="F35" s="16"/>
      <c r="G35" s="16"/>
    </row>
    <row r="36" spans="1:7" x14ac:dyDescent="0.3">
      <c r="A36" s="103" t="s">
        <v>2132</v>
      </c>
      <c r="B36" s="103"/>
      <c r="C36" s="103"/>
      <c r="D36" s="103"/>
      <c r="E36" s="103"/>
      <c r="F36" s="103"/>
      <c r="G36" s="103"/>
    </row>
    <row r="37" spans="1:7" x14ac:dyDescent="0.3">
      <c r="A37" t="s">
        <v>169</v>
      </c>
      <c r="B37" s="2">
        <v>39936</v>
      </c>
      <c r="C37" s="25" t="s">
        <v>2479</v>
      </c>
      <c r="D37" s="2">
        <v>110385</v>
      </c>
      <c r="E37" s="25" t="s">
        <v>167</v>
      </c>
      <c r="F37" s="2">
        <v>11502870</v>
      </c>
      <c r="G37" s="25"/>
    </row>
    <row r="38" spans="1:7" x14ac:dyDescent="0.3">
      <c r="A38" s="16"/>
      <c r="B38" s="16"/>
      <c r="C38" s="16"/>
      <c r="D38" s="16"/>
      <c r="E38" s="16"/>
      <c r="F38" s="16"/>
      <c r="G38" s="16"/>
    </row>
    <row r="39" spans="1:7" x14ac:dyDescent="0.3">
      <c r="A39" s="103" t="s">
        <v>2119</v>
      </c>
      <c r="B39" s="103"/>
      <c r="C39" s="103"/>
      <c r="D39" s="103"/>
      <c r="E39" s="103"/>
      <c r="F39" s="103"/>
      <c r="G39" s="103"/>
    </row>
    <row r="40" spans="1:7" x14ac:dyDescent="0.3">
      <c r="A40" t="s">
        <v>169</v>
      </c>
      <c r="B40" s="2">
        <v>45195</v>
      </c>
      <c r="C40" s="25" t="s">
        <v>2479</v>
      </c>
      <c r="D40" s="2">
        <v>119639</v>
      </c>
      <c r="E40" s="25" t="s">
        <v>167</v>
      </c>
      <c r="F40" s="2">
        <v>12214549</v>
      </c>
      <c r="G40" s="25"/>
    </row>
    <row r="41" spans="1:7" x14ac:dyDescent="0.3">
      <c r="A41" s="16"/>
      <c r="B41" s="16"/>
      <c r="C41" s="16"/>
      <c r="D41" s="16"/>
      <c r="E41" s="16"/>
      <c r="F41" s="16"/>
      <c r="G41" s="16"/>
    </row>
    <row r="42" spans="1:7" x14ac:dyDescent="0.3">
      <c r="A42" s="103" t="s">
        <v>2120</v>
      </c>
      <c r="B42" s="103"/>
      <c r="C42" s="103"/>
      <c r="D42" s="103"/>
      <c r="E42" s="103"/>
      <c r="F42" s="103"/>
      <c r="G42" s="103"/>
    </row>
    <row r="43" spans="1:7" x14ac:dyDescent="0.3">
      <c r="A43" t="s">
        <v>169</v>
      </c>
      <c r="B43" s="2">
        <v>39936</v>
      </c>
      <c r="C43" s="25" t="s">
        <v>2479</v>
      </c>
      <c r="D43" s="2">
        <v>110385</v>
      </c>
      <c r="E43" s="25" t="s">
        <v>167</v>
      </c>
      <c r="F43" s="2">
        <v>11502870</v>
      </c>
      <c r="G43" s="25"/>
    </row>
    <row r="44" spans="1:7" x14ac:dyDescent="0.3">
      <c r="A44" t="s">
        <v>2133</v>
      </c>
      <c r="B44" s="2">
        <v>25126</v>
      </c>
      <c r="C44" s="25">
        <v>0.62915665064102566</v>
      </c>
      <c r="D44" s="2">
        <v>67913</v>
      </c>
      <c r="E44" s="25">
        <v>0.61523757756941611</v>
      </c>
      <c r="F44" s="2">
        <v>6546334</v>
      </c>
      <c r="G44" s="25">
        <v>0.56899999999999995</v>
      </c>
    </row>
    <row r="45" spans="1:7" x14ac:dyDescent="0.3">
      <c r="A45" t="s">
        <v>2124</v>
      </c>
      <c r="B45" s="2">
        <v>14810</v>
      </c>
      <c r="C45" s="25">
        <v>0.37084334935897423</v>
      </c>
      <c r="D45" s="2">
        <v>42472</v>
      </c>
      <c r="E45" s="25">
        <v>0.38476242243058384</v>
      </c>
      <c r="F45" s="2">
        <v>4956536</v>
      </c>
      <c r="G45" s="25">
        <v>0.43099999999999999</v>
      </c>
    </row>
    <row r="46" spans="1:7" x14ac:dyDescent="0.3">
      <c r="A46" s="16"/>
      <c r="B46" s="16"/>
      <c r="C46" s="16"/>
      <c r="D46" s="16"/>
      <c r="E46" s="16"/>
      <c r="F46" s="16"/>
      <c r="G46" s="16"/>
    </row>
    <row r="47" spans="1:7" x14ac:dyDescent="0.3">
      <c r="A47" s="103" t="s">
        <v>2134</v>
      </c>
      <c r="B47" s="103"/>
      <c r="C47" s="103"/>
      <c r="D47" s="103"/>
      <c r="E47" s="103"/>
      <c r="F47" s="103"/>
      <c r="G47" s="103"/>
    </row>
    <row r="48" spans="1:7" x14ac:dyDescent="0.3">
      <c r="A48" t="s">
        <v>2135</v>
      </c>
      <c r="B48" s="13" t="e">
        <v>#N/A</v>
      </c>
      <c r="C48" s="25" t="e">
        <v>#N/A</v>
      </c>
      <c r="D48" s="13">
        <v>516</v>
      </c>
      <c r="E48" s="25" t="s">
        <v>167</v>
      </c>
      <c r="F48" s="13">
        <v>1126</v>
      </c>
      <c r="G48" s="25"/>
    </row>
    <row r="49" spans="1:7" x14ac:dyDescent="0.3">
      <c r="A49" s="16"/>
      <c r="B49" s="16"/>
      <c r="C49" s="16"/>
      <c r="D49" s="16"/>
      <c r="E49" s="16"/>
      <c r="F49" s="16"/>
      <c r="G49" s="16"/>
    </row>
    <row r="50" spans="1:7" x14ac:dyDescent="0.3">
      <c r="A50" s="103" t="s">
        <v>2136</v>
      </c>
      <c r="B50" s="103"/>
      <c r="C50" s="103"/>
      <c r="D50" s="103"/>
      <c r="E50" s="103"/>
      <c r="F50" s="103"/>
      <c r="G50" s="103"/>
    </row>
    <row r="51" spans="1:7" x14ac:dyDescent="0.3">
      <c r="A51" t="s">
        <v>169</v>
      </c>
      <c r="B51" s="2">
        <v>13588</v>
      </c>
      <c r="C51" s="25" t="s">
        <v>2479</v>
      </c>
      <c r="D51" s="2">
        <v>41080</v>
      </c>
      <c r="E51" s="25" t="s">
        <v>167</v>
      </c>
      <c r="F51" s="2">
        <v>4921581</v>
      </c>
      <c r="G51" s="25"/>
    </row>
    <row r="52" spans="1:7" x14ac:dyDescent="0.3">
      <c r="A52" t="s">
        <v>2137</v>
      </c>
      <c r="B52" s="2">
        <v>936</v>
      </c>
      <c r="C52" s="25">
        <v>6.8884309685016187E-2</v>
      </c>
      <c r="D52" s="2">
        <v>2396</v>
      </c>
      <c r="E52" s="25">
        <v>5.8325219084712755E-2</v>
      </c>
      <c r="F52" s="2">
        <v>236808</v>
      </c>
      <c r="G52" s="25">
        <v>4.8000000000000001E-2</v>
      </c>
    </row>
    <row r="53" spans="1:7" x14ac:dyDescent="0.3">
      <c r="A53" t="s">
        <v>2138</v>
      </c>
      <c r="B53" s="2">
        <v>1475</v>
      </c>
      <c r="C53" s="25">
        <v>0.10855166323226376</v>
      </c>
      <c r="D53" s="2">
        <v>4112</v>
      </c>
      <c r="E53" s="25">
        <v>0.10009737098344693</v>
      </c>
      <c r="F53" s="2">
        <v>482062</v>
      </c>
      <c r="G53" s="25">
        <v>9.8000000000000004E-2</v>
      </c>
    </row>
    <row r="54" spans="1:7" x14ac:dyDescent="0.3">
      <c r="A54" t="s">
        <v>2139</v>
      </c>
      <c r="B54" s="2">
        <v>1717</v>
      </c>
      <c r="C54" s="25">
        <v>0.12636149543715039</v>
      </c>
      <c r="D54" s="2">
        <v>5692</v>
      </c>
      <c r="E54" s="25">
        <v>0.13855890944498539</v>
      </c>
      <c r="F54" s="2">
        <v>668412</v>
      </c>
      <c r="G54" s="25">
        <v>0.13600000000000001</v>
      </c>
    </row>
    <row r="55" spans="1:7" x14ac:dyDescent="0.3">
      <c r="A55" t="s">
        <v>2140</v>
      </c>
      <c r="B55" s="2">
        <v>1446</v>
      </c>
      <c r="C55" s="25">
        <v>0.10641742714159552</v>
      </c>
      <c r="D55" s="2">
        <v>4785</v>
      </c>
      <c r="E55" s="25">
        <v>0.11648003894839339</v>
      </c>
      <c r="F55" s="2">
        <v>645258</v>
      </c>
      <c r="G55" s="25">
        <v>0.13100000000000001</v>
      </c>
    </row>
    <row r="56" spans="1:7" x14ac:dyDescent="0.3">
      <c r="A56" t="s">
        <v>2141</v>
      </c>
      <c r="B56" s="2">
        <v>1254</v>
      </c>
      <c r="C56" s="25">
        <v>9.2287312334412716E-2</v>
      </c>
      <c r="D56" s="2">
        <v>4358</v>
      </c>
      <c r="E56" s="25">
        <v>0.1060856864654333</v>
      </c>
      <c r="F56" s="2">
        <v>542046</v>
      </c>
      <c r="G56" s="25">
        <v>0.11</v>
      </c>
    </row>
    <row r="57" spans="1:7" x14ac:dyDescent="0.3">
      <c r="A57" t="s">
        <v>2142</v>
      </c>
      <c r="B57" s="2">
        <v>996</v>
      </c>
      <c r="C57" s="25">
        <v>7.3299970562260799E-2</v>
      </c>
      <c r="D57" s="2">
        <v>3230</v>
      </c>
      <c r="E57" s="25">
        <v>7.8627069133398245E-2</v>
      </c>
      <c r="F57" s="2">
        <v>401761</v>
      </c>
      <c r="G57" s="25">
        <v>8.2000000000000003E-2</v>
      </c>
    </row>
    <row r="58" spans="1:7" x14ac:dyDescent="0.3">
      <c r="A58" t="s">
        <v>2143</v>
      </c>
      <c r="B58" s="2">
        <v>718</v>
      </c>
      <c r="C58" s="25">
        <v>5.2840741831027389E-2</v>
      </c>
      <c r="D58" s="2">
        <v>2453</v>
      </c>
      <c r="E58" s="25">
        <v>5.9712755598831546E-2</v>
      </c>
      <c r="F58" s="2">
        <v>292315</v>
      </c>
      <c r="G58" s="25">
        <v>5.8999999999999997E-2</v>
      </c>
    </row>
    <row r="59" spans="1:7" x14ac:dyDescent="0.3">
      <c r="A59" t="s">
        <v>2144</v>
      </c>
      <c r="B59" s="2">
        <v>849</v>
      </c>
      <c r="C59" s="25">
        <v>6.2481601413011484E-2</v>
      </c>
      <c r="D59" s="2">
        <v>3285</v>
      </c>
      <c r="E59" s="25">
        <v>7.9965920155793568E-2</v>
      </c>
      <c r="F59" s="2">
        <v>391662</v>
      </c>
      <c r="G59" s="25">
        <v>0.08</v>
      </c>
    </row>
    <row r="60" spans="1:7" x14ac:dyDescent="0.3">
      <c r="A60" t="s">
        <v>2145</v>
      </c>
      <c r="B60" s="2">
        <v>2451</v>
      </c>
      <c r="C60" s="25">
        <v>0.18037974683544303</v>
      </c>
      <c r="D60" s="2">
        <v>7682</v>
      </c>
      <c r="E60" s="25">
        <v>0.18700097370983446</v>
      </c>
      <c r="F60" s="2">
        <v>993957</v>
      </c>
      <c r="G60" s="25">
        <v>0.20200000000000001</v>
      </c>
    </row>
    <row r="61" spans="1:7" x14ac:dyDescent="0.3">
      <c r="A61" t="s">
        <v>2146</v>
      </c>
      <c r="B61" s="2">
        <v>1746</v>
      </c>
      <c r="C61" s="25">
        <v>0.12849573152781865</v>
      </c>
      <c r="D61" s="2">
        <v>3087</v>
      </c>
      <c r="E61" s="25">
        <v>7.5146056475170406E-2</v>
      </c>
      <c r="F61" s="2">
        <v>267300</v>
      </c>
      <c r="G61" s="25">
        <v>5.3999999999999999E-2</v>
      </c>
    </row>
    <row r="62" spans="1:7" x14ac:dyDescent="0.3">
      <c r="A62" s="16"/>
      <c r="B62" s="16"/>
      <c r="C62" s="16"/>
      <c r="D62" s="16"/>
      <c r="E62" s="16"/>
      <c r="F62" s="16"/>
      <c r="G62" s="16"/>
    </row>
    <row r="63" spans="1:7" x14ac:dyDescent="0.3">
      <c r="A63" s="103" t="s">
        <v>2147</v>
      </c>
      <c r="B63" s="103"/>
      <c r="C63" s="103"/>
      <c r="D63" s="103"/>
      <c r="E63" s="103"/>
      <c r="F63" s="103"/>
      <c r="G63" s="103"/>
    </row>
    <row r="64" spans="1:7" x14ac:dyDescent="0.3">
      <c r="A64" t="s">
        <v>2148</v>
      </c>
      <c r="B64" s="13" t="e">
        <v>#N/A</v>
      </c>
      <c r="C64" s="25" t="e">
        <v>#N/A</v>
      </c>
      <c r="D64" s="13">
        <v>96500</v>
      </c>
      <c r="E64" s="25" t="s">
        <v>167</v>
      </c>
      <c r="F64" s="13">
        <v>299805</v>
      </c>
      <c r="G64" s="25"/>
    </row>
    <row r="65" spans="1:7" x14ac:dyDescent="0.3">
      <c r="A65" s="16"/>
      <c r="B65" s="16"/>
      <c r="C65" s="16"/>
      <c r="D65" s="16"/>
      <c r="E65" s="16"/>
      <c r="F65" s="16"/>
      <c r="G65" s="16"/>
    </row>
    <row r="66" spans="1:7" x14ac:dyDescent="0.3">
      <c r="A66" s="103" t="s">
        <v>2149</v>
      </c>
      <c r="B66" s="103"/>
      <c r="C66" s="103"/>
      <c r="D66" s="103"/>
      <c r="E66" s="103"/>
      <c r="F66" s="103"/>
      <c r="G66" s="103"/>
    </row>
    <row r="67" spans="1:7" x14ac:dyDescent="0.3">
      <c r="A67" t="s">
        <v>169</v>
      </c>
      <c r="B67" s="2">
        <v>18138</v>
      </c>
      <c r="C67" s="25" t="s">
        <v>2479</v>
      </c>
      <c r="D67" s="2">
        <v>56796</v>
      </c>
      <c r="E67" s="25" t="s">
        <v>167</v>
      </c>
      <c r="F67" s="2">
        <v>5527618</v>
      </c>
      <c r="G67" s="25"/>
    </row>
    <row r="68" spans="1:7" x14ac:dyDescent="0.3">
      <c r="A68" t="s">
        <v>2150</v>
      </c>
      <c r="B68" s="2">
        <v>12303</v>
      </c>
      <c r="C68" s="25">
        <v>0.6782997022825008</v>
      </c>
      <c r="D68" s="2">
        <v>42944</v>
      </c>
      <c r="E68" s="25">
        <v>0.75610958518205507</v>
      </c>
      <c r="F68" s="2">
        <v>4367361</v>
      </c>
      <c r="G68" s="25">
        <v>0.79</v>
      </c>
    </row>
    <row r="69" spans="1:7" x14ac:dyDescent="0.3">
      <c r="A69" t="s">
        <v>2151</v>
      </c>
      <c r="B69" s="2">
        <v>788</v>
      </c>
      <c r="C69" s="25">
        <v>4.3444701731172104E-2</v>
      </c>
      <c r="D69" s="2">
        <v>2549</v>
      </c>
      <c r="E69" s="25">
        <v>4.4879921121205715E-2</v>
      </c>
      <c r="F69" s="2">
        <v>243785</v>
      </c>
      <c r="G69" s="25">
        <v>4.3999999999999997E-2</v>
      </c>
    </row>
    <row r="70" spans="1:7" x14ac:dyDescent="0.3">
      <c r="A70" t="s">
        <v>2152</v>
      </c>
      <c r="B70" s="2">
        <v>1460</v>
      </c>
      <c r="C70" s="25">
        <v>8.0493990517146327E-2</v>
      </c>
      <c r="D70" s="2">
        <v>5173</v>
      </c>
      <c r="E70" s="25">
        <v>9.1080357771674059E-2</v>
      </c>
      <c r="F70" s="2">
        <v>480452</v>
      </c>
      <c r="G70" s="25">
        <v>8.6999999999999994E-2</v>
      </c>
    </row>
    <row r="71" spans="1:7" x14ac:dyDescent="0.3">
      <c r="A71" t="s">
        <v>2153</v>
      </c>
      <c r="B71" s="2">
        <v>2135</v>
      </c>
      <c r="C71" s="25">
        <v>0.11770867791377219</v>
      </c>
      <c r="D71" s="2">
        <v>7465</v>
      </c>
      <c r="E71" s="25">
        <v>0.13143531234593986</v>
      </c>
      <c r="F71" s="2">
        <v>698744</v>
      </c>
      <c r="G71" s="25">
        <v>0.126</v>
      </c>
    </row>
    <row r="72" spans="1:7" x14ac:dyDescent="0.3">
      <c r="A72" t="s">
        <v>2154</v>
      </c>
      <c r="B72" s="2">
        <v>1743</v>
      </c>
      <c r="C72" s="25">
        <v>9.609659278862058E-2</v>
      </c>
      <c r="D72" s="2">
        <v>6995</v>
      </c>
      <c r="E72" s="25">
        <v>0.12316008169589408</v>
      </c>
      <c r="F72" s="2">
        <v>717600</v>
      </c>
      <c r="G72" s="25">
        <v>0.13</v>
      </c>
    </row>
    <row r="73" spans="1:7" x14ac:dyDescent="0.3">
      <c r="A73" t="s">
        <v>2155</v>
      </c>
      <c r="B73" s="2">
        <v>1612</v>
      </c>
      <c r="C73" s="25">
        <v>8.8874186790164289E-2</v>
      </c>
      <c r="D73" s="2">
        <v>5790</v>
      </c>
      <c r="E73" s="25">
        <v>0.10194379885907458</v>
      </c>
      <c r="F73" s="2">
        <v>586666</v>
      </c>
      <c r="G73" s="25">
        <v>0.106</v>
      </c>
    </row>
    <row r="74" spans="1:7" x14ac:dyDescent="0.3">
      <c r="A74" t="s">
        <v>2156</v>
      </c>
      <c r="B74" s="2">
        <v>1025</v>
      </c>
      <c r="C74" s="25">
        <v>5.6511191972654098E-2</v>
      </c>
      <c r="D74" s="2">
        <v>4101</v>
      </c>
      <c r="E74" s="25">
        <v>7.2205789140080287E-2</v>
      </c>
      <c r="F74" s="2">
        <v>418295</v>
      </c>
      <c r="G74" s="25">
        <v>7.5999999999999998E-2</v>
      </c>
    </row>
    <row r="75" spans="1:7" x14ac:dyDescent="0.3">
      <c r="A75" t="s">
        <v>2157</v>
      </c>
      <c r="B75" s="2">
        <v>722</v>
      </c>
      <c r="C75" s="25">
        <v>3.9805932296835371E-2</v>
      </c>
      <c r="D75" s="2">
        <v>2469</v>
      </c>
      <c r="E75" s="25">
        <v>4.3471371223325589E-2</v>
      </c>
      <c r="F75" s="2">
        <v>284209</v>
      </c>
      <c r="G75" s="25">
        <v>5.0999999999999997E-2</v>
      </c>
    </row>
    <row r="76" spans="1:7" x14ac:dyDescent="0.3">
      <c r="A76" t="s">
        <v>2158</v>
      </c>
      <c r="B76" s="2">
        <v>931</v>
      </c>
      <c r="C76" s="25">
        <v>5.1328702172235105E-2</v>
      </c>
      <c r="D76" s="2">
        <v>2731</v>
      </c>
      <c r="E76" s="25">
        <v>4.8084372138883023E-2</v>
      </c>
      <c r="F76" s="2">
        <v>330325</v>
      </c>
      <c r="G76" s="25">
        <v>0.06</v>
      </c>
    </row>
    <row r="77" spans="1:7" x14ac:dyDescent="0.3">
      <c r="A77" t="s">
        <v>2159</v>
      </c>
      <c r="B77" s="2">
        <v>1799</v>
      </c>
      <c r="C77" s="25">
        <v>9.9184033520785087E-2</v>
      </c>
      <c r="D77" s="2">
        <v>5471</v>
      </c>
      <c r="E77" s="25">
        <v>9.6327206141277558E-2</v>
      </c>
      <c r="F77" s="2">
        <v>583868</v>
      </c>
      <c r="G77" s="25">
        <v>0.106</v>
      </c>
    </row>
    <row r="78" spans="1:7" x14ac:dyDescent="0.3">
      <c r="A78" t="s">
        <v>2160</v>
      </c>
      <c r="B78" s="2">
        <v>88</v>
      </c>
      <c r="C78" s="25">
        <v>4.8516925791156689E-3</v>
      </c>
      <c r="D78" s="2">
        <v>200</v>
      </c>
      <c r="E78" s="25">
        <v>3.5213747447003312E-3</v>
      </c>
      <c r="F78" s="2">
        <v>23417</v>
      </c>
      <c r="G78" s="25">
        <v>4.0000000000000001E-3</v>
      </c>
    </row>
    <row r="79" spans="1:7" x14ac:dyDescent="0.3">
      <c r="A79" t="s">
        <v>2161</v>
      </c>
      <c r="B79" s="2">
        <v>5835</v>
      </c>
      <c r="C79" s="25">
        <v>0.3217002977174992</v>
      </c>
      <c r="D79" s="2">
        <v>13852</v>
      </c>
      <c r="E79" s="25">
        <v>0.24389041481794493</v>
      </c>
      <c r="F79" s="2">
        <v>1160257</v>
      </c>
      <c r="G79" s="25">
        <v>0.21</v>
      </c>
    </row>
    <row r="80" spans="1:7" x14ac:dyDescent="0.3">
      <c r="A80" t="s">
        <v>2151</v>
      </c>
      <c r="B80" s="2">
        <v>2782</v>
      </c>
      <c r="C80" s="25">
        <v>0.1533796449443158</v>
      </c>
      <c r="D80" s="2">
        <v>6921</v>
      </c>
      <c r="E80" s="25">
        <v>0.12185717304035495</v>
      </c>
      <c r="F80" s="2">
        <v>615736</v>
      </c>
      <c r="G80" s="25">
        <v>0.111</v>
      </c>
    </row>
    <row r="81" spans="1:7" x14ac:dyDescent="0.3">
      <c r="A81" t="s">
        <v>2152</v>
      </c>
      <c r="B81" s="2">
        <v>1149</v>
      </c>
      <c r="C81" s="25">
        <v>6.3347667879589814E-2</v>
      </c>
      <c r="D81" s="2">
        <v>2565</v>
      </c>
      <c r="E81" s="25">
        <v>4.5161631100781745E-2</v>
      </c>
      <c r="F81" s="2">
        <v>209675</v>
      </c>
      <c r="G81" s="25">
        <v>3.7999999999999999E-2</v>
      </c>
    </row>
    <row r="82" spans="1:7" x14ac:dyDescent="0.3">
      <c r="A82" t="s">
        <v>2153</v>
      </c>
      <c r="B82" s="2">
        <v>621</v>
      </c>
      <c r="C82" s="25">
        <v>3.4237512404895802E-2</v>
      </c>
      <c r="D82" s="2">
        <v>1462</v>
      </c>
      <c r="E82" s="25">
        <v>2.5741249383759421E-2</v>
      </c>
      <c r="F82" s="2">
        <v>106652</v>
      </c>
      <c r="G82" s="25">
        <v>1.9E-2</v>
      </c>
    </row>
    <row r="83" spans="1:7" x14ac:dyDescent="0.3">
      <c r="A83" t="s">
        <v>2154</v>
      </c>
      <c r="B83" s="2">
        <v>309</v>
      </c>
      <c r="C83" s="25">
        <v>1.7036056897122065E-2</v>
      </c>
      <c r="D83" s="2">
        <v>826</v>
      </c>
      <c r="E83" s="25">
        <v>1.4543277695612367E-2</v>
      </c>
      <c r="F83" s="2">
        <v>61763</v>
      </c>
      <c r="G83" s="25">
        <v>1.0999999999999999E-2</v>
      </c>
    </row>
    <row r="84" spans="1:7" x14ac:dyDescent="0.3">
      <c r="A84" t="s">
        <v>2155</v>
      </c>
      <c r="B84" s="2">
        <v>223</v>
      </c>
      <c r="C84" s="25">
        <v>1.2294630058440843E-2</v>
      </c>
      <c r="D84" s="2">
        <v>463</v>
      </c>
      <c r="E84" s="25">
        <v>8.1519825339812658E-3</v>
      </c>
      <c r="F84" s="2">
        <v>37478</v>
      </c>
      <c r="G84" s="25">
        <v>7.0000000000000001E-3</v>
      </c>
    </row>
    <row r="85" spans="1:7" x14ac:dyDescent="0.3">
      <c r="A85" t="s">
        <v>2156</v>
      </c>
      <c r="B85" s="2">
        <v>155</v>
      </c>
      <c r="C85" s="25">
        <v>8.5455948836696445E-3</v>
      </c>
      <c r="D85" s="2">
        <v>381</v>
      </c>
      <c r="E85" s="25">
        <v>6.7082188886541305E-3</v>
      </c>
      <c r="F85" s="2">
        <v>25017</v>
      </c>
      <c r="G85" s="25">
        <v>5.0000000000000001E-3</v>
      </c>
    </row>
    <row r="86" spans="1:7" x14ac:dyDescent="0.3">
      <c r="A86" t="s">
        <v>2157</v>
      </c>
      <c r="B86" s="2">
        <v>96</v>
      </c>
      <c r="C86" s="25">
        <v>5.2927555408534572E-3</v>
      </c>
      <c r="D86" s="2">
        <v>186</v>
      </c>
      <c r="E86" s="25">
        <v>3.274878512571308E-3</v>
      </c>
      <c r="F86" s="2">
        <v>17678</v>
      </c>
      <c r="G86" s="25">
        <v>3.0000000000000001E-3</v>
      </c>
    </row>
    <row r="87" spans="1:7" x14ac:dyDescent="0.3">
      <c r="A87" t="s">
        <v>2158</v>
      </c>
      <c r="B87" s="2">
        <v>147</v>
      </c>
      <c r="C87" s="25">
        <v>8.1045319219318554E-3</v>
      </c>
      <c r="D87" s="2">
        <v>290</v>
      </c>
      <c r="E87" s="25">
        <v>5.1059933798154799E-3</v>
      </c>
      <c r="F87" s="2">
        <v>21053</v>
      </c>
      <c r="G87" s="25">
        <v>4.0000000000000001E-3</v>
      </c>
    </row>
    <row r="88" spans="1:7" x14ac:dyDescent="0.3">
      <c r="A88" t="s">
        <v>2159</v>
      </c>
      <c r="B88" s="2">
        <v>231</v>
      </c>
      <c r="C88" s="25">
        <v>1.2735693020178631E-2</v>
      </c>
      <c r="D88" s="2">
        <v>554</v>
      </c>
      <c r="E88" s="25">
        <v>9.7542080428199163E-3</v>
      </c>
      <c r="F88" s="2">
        <v>46514</v>
      </c>
      <c r="G88" s="25">
        <v>8.0000000000000002E-3</v>
      </c>
    </row>
    <row r="89" spans="1:7" x14ac:dyDescent="0.3">
      <c r="A89" t="s">
        <v>2160</v>
      </c>
      <c r="B89" s="2">
        <v>122</v>
      </c>
      <c r="C89" s="25">
        <v>6.7262101665012683E-3</v>
      </c>
      <c r="D89" s="2">
        <v>204</v>
      </c>
      <c r="E89" s="25">
        <v>3.5918022395943377E-3</v>
      </c>
      <c r="F89" s="2">
        <v>18691</v>
      </c>
      <c r="G89" s="25">
        <v>3.0000000000000001E-3</v>
      </c>
    </row>
    <row r="90" spans="1:7" x14ac:dyDescent="0.3">
      <c r="A90" s="16"/>
      <c r="B90" s="16"/>
      <c r="C90" s="16"/>
      <c r="D90" s="16"/>
      <c r="E90" s="16"/>
      <c r="F90" s="16"/>
      <c r="G90" s="16"/>
    </row>
    <row r="95" spans="1:7" x14ac:dyDescent="0.3">
      <c r="A95" s="29"/>
    </row>
    <row r="96" spans="1:7" x14ac:dyDescent="0.3">
      <c r="A96" s="30"/>
    </row>
    <row r="97" spans="1:1" x14ac:dyDescent="0.3">
      <c r="A97" s="31"/>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8" t="s">
        <v>2162</v>
      </c>
      <c r="C1" s="368"/>
      <c r="D1" s="368"/>
      <c r="E1" s="368"/>
      <c r="F1" s="368"/>
      <c r="G1" s="368"/>
    </row>
    <row r="2" spans="1:7" ht="30" customHeight="1" x14ac:dyDescent="0.3">
      <c r="A2" t="s">
        <v>167</v>
      </c>
      <c r="B2" s="369" t="str">
        <f>Population!B3</f>
        <v>Unincorporated Tulare County</v>
      </c>
      <c r="C2" s="369"/>
      <c r="D2" s="369" t="str">
        <f>Population!B4</f>
        <v>Tulare County</v>
      </c>
      <c r="E2" s="369"/>
      <c r="F2" s="369" t="s">
        <v>168</v>
      </c>
      <c r="G2" s="369"/>
    </row>
    <row r="3" spans="1:7" x14ac:dyDescent="0.3">
      <c r="A3" s="16"/>
      <c r="B3" s="16"/>
      <c r="C3" s="16"/>
      <c r="D3" s="16"/>
      <c r="E3" s="16"/>
      <c r="F3" s="16"/>
      <c r="G3" s="16"/>
    </row>
    <row r="4" spans="1:7" x14ac:dyDescent="0.3">
      <c r="A4" s="103" t="s">
        <v>2163</v>
      </c>
      <c r="B4" s="103"/>
      <c r="C4" s="103"/>
      <c r="D4" s="103"/>
      <c r="E4" s="103"/>
      <c r="F4" s="103"/>
      <c r="G4" s="103"/>
    </row>
    <row r="5" spans="1:7" x14ac:dyDescent="0.3">
      <c r="A5" t="s">
        <v>2164</v>
      </c>
      <c r="B5" s="2">
        <v>133203</v>
      </c>
      <c r="C5" s="25" t="s">
        <v>2479</v>
      </c>
      <c r="D5" s="2">
        <v>311921</v>
      </c>
      <c r="E5" s="25" t="s">
        <v>167</v>
      </c>
      <c r="F5" s="2">
        <v>29760021</v>
      </c>
      <c r="G5" s="25"/>
    </row>
    <row r="6" spans="1:7" x14ac:dyDescent="0.3">
      <c r="A6" s="16"/>
      <c r="B6" s="16"/>
      <c r="C6" s="16"/>
      <c r="D6" s="16"/>
      <c r="E6" s="16"/>
      <c r="F6" s="16"/>
      <c r="G6" s="16"/>
    </row>
    <row r="7" spans="1:7" x14ac:dyDescent="0.3">
      <c r="A7" s="103" t="s">
        <v>2165</v>
      </c>
      <c r="B7" s="103"/>
      <c r="C7" s="103"/>
      <c r="D7" s="103"/>
      <c r="E7" s="103"/>
      <c r="F7" s="103"/>
      <c r="G7" s="103"/>
    </row>
    <row r="8" spans="1:7" x14ac:dyDescent="0.3">
      <c r="A8" t="s">
        <v>2166</v>
      </c>
      <c r="B8" s="2">
        <v>39208</v>
      </c>
      <c r="C8" s="25" t="s">
        <v>2479</v>
      </c>
      <c r="D8" s="2">
        <v>97861</v>
      </c>
      <c r="E8" s="25" t="s">
        <v>167</v>
      </c>
      <c r="F8" s="2">
        <v>10381206</v>
      </c>
      <c r="G8" s="25"/>
    </row>
    <row r="9" spans="1:7" x14ac:dyDescent="0.3">
      <c r="A9" s="16"/>
      <c r="B9" s="16"/>
      <c r="C9" s="16"/>
      <c r="D9" s="16"/>
      <c r="E9" s="16"/>
      <c r="F9" s="16"/>
      <c r="G9" s="16"/>
    </row>
    <row r="10" spans="1:7" x14ac:dyDescent="0.3">
      <c r="A10" s="103" t="s">
        <v>2167</v>
      </c>
      <c r="B10" s="103"/>
      <c r="C10" s="103"/>
      <c r="D10" s="103"/>
      <c r="E10" s="103"/>
      <c r="F10" s="103"/>
      <c r="G10" s="103"/>
    </row>
    <row r="11" spans="1:7" x14ac:dyDescent="0.3">
      <c r="A11" t="s">
        <v>2168</v>
      </c>
      <c r="B11" s="2">
        <v>43988</v>
      </c>
      <c r="C11" s="25" t="s">
        <v>2479</v>
      </c>
      <c r="D11" s="2">
        <v>105013</v>
      </c>
      <c r="E11" s="25" t="s">
        <v>167</v>
      </c>
      <c r="F11" s="2">
        <v>11182882</v>
      </c>
      <c r="G11" s="25"/>
    </row>
    <row r="12" spans="1:7" x14ac:dyDescent="0.3">
      <c r="A12" s="16"/>
      <c r="B12" s="16"/>
      <c r="C12" s="16"/>
      <c r="D12" s="16"/>
      <c r="E12" s="16"/>
      <c r="F12" s="16"/>
      <c r="G12" s="16"/>
    </row>
    <row r="13" spans="1:7" x14ac:dyDescent="0.3">
      <c r="A13" s="103" t="s">
        <v>2169</v>
      </c>
      <c r="B13" s="103"/>
      <c r="C13" s="103"/>
      <c r="D13" s="103"/>
      <c r="E13" s="103"/>
      <c r="F13" s="103"/>
      <c r="G13" s="103"/>
    </row>
    <row r="14" spans="1:7" x14ac:dyDescent="0.3">
      <c r="A14" t="s">
        <v>2170</v>
      </c>
      <c r="B14" s="2">
        <v>39208</v>
      </c>
      <c r="C14" s="25" t="s">
        <v>2479</v>
      </c>
      <c r="D14" s="2">
        <v>97861</v>
      </c>
      <c r="E14" s="25" t="s">
        <v>167</v>
      </c>
      <c r="F14" s="2">
        <v>10381206</v>
      </c>
      <c r="G14" s="25"/>
    </row>
    <row r="15" spans="1:7" x14ac:dyDescent="0.3">
      <c r="A15" t="s">
        <v>2133</v>
      </c>
      <c r="B15" s="2">
        <v>24345</v>
      </c>
      <c r="C15" s="25">
        <v>0.62091920016323177</v>
      </c>
      <c r="D15" s="2">
        <v>58775</v>
      </c>
      <c r="E15" s="25">
        <v>0.60059676479905166</v>
      </c>
      <c r="F15" s="2">
        <v>5773943</v>
      </c>
      <c r="G15" s="25">
        <v>0.55619192991642785</v>
      </c>
    </row>
    <row r="16" spans="1:7" x14ac:dyDescent="0.3">
      <c r="A16" t="s">
        <v>2124</v>
      </c>
      <c r="B16" s="2">
        <v>14863</v>
      </c>
      <c r="C16" s="25">
        <v>0.37908079983676801</v>
      </c>
      <c r="D16" s="2">
        <v>39086</v>
      </c>
      <c r="E16" s="25">
        <v>0.39940323520094828</v>
      </c>
      <c r="F16" s="2">
        <v>4607263</v>
      </c>
      <c r="G16" s="25">
        <v>0.4438080700835722</v>
      </c>
    </row>
    <row r="17" spans="1:7" x14ac:dyDescent="0.3">
      <c r="A17" s="16"/>
      <c r="B17" s="16"/>
      <c r="C17" s="16"/>
      <c r="D17" s="16"/>
      <c r="E17" s="16"/>
      <c r="F17" s="16"/>
      <c r="G17" s="16"/>
    </row>
    <row r="18" spans="1:7" x14ac:dyDescent="0.3">
      <c r="A18" s="103" t="s">
        <v>2171</v>
      </c>
      <c r="B18" s="103"/>
      <c r="C18" s="103"/>
      <c r="D18" s="103"/>
      <c r="E18" s="103"/>
      <c r="F18" s="103"/>
      <c r="G18" s="103"/>
    </row>
    <row r="19" spans="1:7" x14ac:dyDescent="0.3">
      <c r="A19" t="s">
        <v>2172</v>
      </c>
      <c r="B19" s="2">
        <v>13036</v>
      </c>
      <c r="C19" s="25" t="s">
        <v>2479</v>
      </c>
      <c r="D19" s="2">
        <v>37139</v>
      </c>
      <c r="E19" s="25" t="s">
        <v>167</v>
      </c>
      <c r="F19" s="2">
        <v>4553387</v>
      </c>
      <c r="G19" s="25"/>
    </row>
    <row r="20" spans="1:7" x14ac:dyDescent="0.3">
      <c r="A20" t="s">
        <v>2173</v>
      </c>
      <c r="B20" s="2">
        <v>3340</v>
      </c>
      <c r="C20" s="25">
        <v>0.25621356244246696</v>
      </c>
      <c r="D20" s="2">
        <v>10552</v>
      </c>
      <c r="E20" s="25">
        <v>0.28412181264977515</v>
      </c>
      <c r="F20" s="2">
        <v>815692</v>
      </c>
      <c r="G20" s="25">
        <v>0.17913961629002761</v>
      </c>
    </row>
    <row r="21" spans="1:7" x14ac:dyDescent="0.3">
      <c r="A21" t="s">
        <v>2174</v>
      </c>
      <c r="B21" s="2">
        <v>81</v>
      </c>
      <c r="C21" s="25">
        <v>6.2135624424670141E-3</v>
      </c>
      <c r="D21" s="2">
        <v>114</v>
      </c>
      <c r="E21" s="25">
        <v>3.069549530143515E-3</v>
      </c>
      <c r="F21" s="2">
        <v>6901</v>
      </c>
      <c r="G21" s="25">
        <v>1.5155751092538368E-3</v>
      </c>
    </row>
    <row r="22" spans="1:7" x14ac:dyDescent="0.3">
      <c r="A22" t="s">
        <v>2154</v>
      </c>
      <c r="B22" s="2">
        <v>64</v>
      </c>
      <c r="C22" s="25">
        <v>4.9094814360233201E-3</v>
      </c>
      <c r="D22" s="2">
        <v>185</v>
      </c>
      <c r="E22" s="25">
        <v>4.9812865182153531E-3</v>
      </c>
      <c r="F22" s="2">
        <v>14992</v>
      </c>
      <c r="G22" s="25">
        <v>3.2924941367821359E-3</v>
      </c>
    </row>
    <row r="23" spans="1:7" x14ac:dyDescent="0.3">
      <c r="A23" t="s">
        <v>2155</v>
      </c>
      <c r="B23" s="2">
        <v>90</v>
      </c>
      <c r="C23" s="25">
        <v>6.9039582694077938E-3</v>
      </c>
      <c r="D23" s="2">
        <v>531</v>
      </c>
      <c r="E23" s="25">
        <v>1.4297638600931636E-2</v>
      </c>
      <c r="F23" s="2">
        <v>40911</v>
      </c>
      <c r="G23" s="25">
        <v>8.9847403701903659E-3</v>
      </c>
    </row>
    <row r="24" spans="1:7" x14ac:dyDescent="0.3">
      <c r="A24" t="s">
        <v>2156</v>
      </c>
      <c r="B24" s="2">
        <v>121</v>
      </c>
      <c r="C24" s="25">
        <v>9.2819883399815895E-3</v>
      </c>
      <c r="D24" s="2">
        <v>685</v>
      </c>
      <c r="E24" s="25">
        <v>1.8444223053932524E-2</v>
      </c>
      <c r="F24" s="2">
        <v>33815</v>
      </c>
      <c r="G24" s="25">
        <v>7.4263399970176044E-3</v>
      </c>
    </row>
    <row r="25" spans="1:7" x14ac:dyDescent="0.3">
      <c r="A25" t="s">
        <v>2175</v>
      </c>
      <c r="B25" s="2">
        <v>2487</v>
      </c>
      <c r="C25" s="25">
        <v>0.19077938017796869</v>
      </c>
      <c r="D25" s="2">
        <v>7954</v>
      </c>
      <c r="E25" s="25">
        <v>0.21416839441018876</v>
      </c>
      <c r="F25" s="2">
        <v>614809</v>
      </c>
      <c r="G25" s="25">
        <v>0.13502234710117986</v>
      </c>
    </row>
    <row r="26" spans="1:7" x14ac:dyDescent="0.3">
      <c r="A26" t="s">
        <v>2160</v>
      </c>
      <c r="B26" s="2">
        <v>497</v>
      </c>
      <c r="C26" s="25">
        <v>3.8125191776618592E-2</v>
      </c>
      <c r="D26" s="2">
        <v>1083</v>
      </c>
      <c r="E26" s="25">
        <v>2.9160720536363392E-2</v>
      </c>
      <c r="F26" s="2">
        <v>104264</v>
      </c>
      <c r="G26" s="25">
        <v>2.289811957560383E-2</v>
      </c>
    </row>
    <row r="27" spans="1:7" x14ac:dyDescent="0.3">
      <c r="A27" t="s">
        <v>2176</v>
      </c>
      <c r="B27" s="2">
        <v>4642</v>
      </c>
      <c r="C27" s="25">
        <v>0.35609082540656645</v>
      </c>
      <c r="D27" s="2">
        <v>12069</v>
      </c>
      <c r="E27" s="25">
        <v>0.32496836209914104</v>
      </c>
      <c r="F27" s="2">
        <v>963099</v>
      </c>
      <c r="G27" s="25">
        <v>0.21151266079513997</v>
      </c>
    </row>
    <row r="28" spans="1:7" x14ac:dyDescent="0.3">
      <c r="A28" t="s">
        <v>2174</v>
      </c>
      <c r="B28" s="2">
        <v>573</v>
      </c>
      <c r="C28" s="25">
        <v>4.3955200981896286E-2</v>
      </c>
      <c r="D28" s="2">
        <v>1022</v>
      </c>
      <c r="E28" s="25">
        <v>2.7518242279005897E-2</v>
      </c>
      <c r="F28" s="2">
        <v>37339</v>
      </c>
      <c r="G28" s="25">
        <v>8.2002693818908866E-3</v>
      </c>
    </row>
    <row r="29" spans="1:7" x14ac:dyDescent="0.3">
      <c r="A29" t="s">
        <v>2154</v>
      </c>
      <c r="B29" s="2">
        <v>856</v>
      </c>
      <c r="C29" s="25">
        <v>6.5664314206811902E-2</v>
      </c>
      <c r="D29" s="2">
        <v>1743</v>
      </c>
      <c r="E29" s="25">
        <v>4.6931796763510059E-2</v>
      </c>
      <c r="F29" s="2">
        <v>46888</v>
      </c>
      <c r="G29" s="25">
        <v>1.0297389613489914E-2</v>
      </c>
    </row>
    <row r="30" spans="1:7" x14ac:dyDescent="0.3">
      <c r="A30" t="s">
        <v>2155</v>
      </c>
      <c r="B30" s="2">
        <v>748</v>
      </c>
      <c r="C30" s="25">
        <v>5.7379564283522554E-2</v>
      </c>
      <c r="D30" s="2">
        <v>2074</v>
      </c>
      <c r="E30" s="25">
        <v>5.5844260750154827E-2</v>
      </c>
      <c r="F30" s="2">
        <v>82147</v>
      </c>
      <c r="G30" s="25">
        <v>1.8040856180245608E-2</v>
      </c>
    </row>
    <row r="31" spans="1:7" x14ac:dyDescent="0.3">
      <c r="A31" t="s">
        <v>2156</v>
      </c>
      <c r="B31" s="2">
        <v>608</v>
      </c>
      <c r="C31" s="25">
        <v>4.6640073642221537E-2</v>
      </c>
      <c r="D31" s="2">
        <v>1895</v>
      </c>
      <c r="E31" s="25">
        <v>5.1024529470368077E-2</v>
      </c>
      <c r="F31" s="2">
        <v>103519</v>
      </c>
      <c r="G31" s="25">
        <v>2.2734505105759733E-2</v>
      </c>
    </row>
    <row r="32" spans="1:7" x14ac:dyDescent="0.3">
      <c r="A32" t="s">
        <v>2175</v>
      </c>
      <c r="B32" s="2">
        <v>1410</v>
      </c>
      <c r="C32" s="25">
        <v>0.10816201288738878</v>
      </c>
      <c r="D32" s="2">
        <v>4720</v>
      </c>
      <c r="E32" s="25">
        <v>0.12709012089717009</v>
      </c>
      <c r="F32" s="2">
        <v>662158</v>
      </c>
      <c r="G32" s="25">
        <v>0.14542098003090886</v>
      </c>
    </row>
    <row r="33" spans="1:7" x14ac:dyDescent="0.3">
      <c r="A33" t="s">
        <v>2160</v>
      </c>
      <c r="B33" s="2">
        <v>447</v>
      </c>
      <c r="C33" s="25">
        <v>3.4289659404725378E-2</v>
      </c>
      <c r="D33" s="2">
        <v>615</v>
      </c>
      <c r="E33" s="25">
        <v>1.6559411938932119E-2</v>
      </c>
      <c r="F33" s="2">
        <v>31048</v>
      </c>
      <c r="G33" s="25">
        <v>6.8186604828449678E-3</v>
      </c>
    </row>
    <row r="34" spans="1:7" x14ac:dyDescent="0.3">
      <c r="A34" t="s">
        <v>2177</v>
      </c>
      <c r="B34" s="2">
        <v>3551</v>
      </c>
      <c r="C34" s="25">
        <v>0.27239950905185639</v>
      </c>
      <c r="D34" s="2">
        <v>9496</v>
      </c>
      <c r="E34" s="25">
        <v>0.25568809068634052</v>
      </c>
      <c r="F34" s="2">
        <v>1271800</v>
      </c>
      <c r="G34" s="25">
        <v>0.2793085674466062</v>
      </c>
    </row>
    <row r="35" spans="1:7" x14ac:dyDescent="0.3">
      <c r="A35" t="s">
        <v>2174</v>
      </c>
      <c r="B35" s="2">
        <v>1718</v>
      </c>
      <c r="C35" s="25">
        <v>0.131788892298251</v>
      </c>
      <c r="D35" s="2">
        <v>3786</v>
      </c>
      <c r="E35" s="25">
        <v>0.10194135544845041</v>
      </c>
      <c r="F35" s="2">
        <v>189949</v>
      </c>
      <c r="G35" s="25">
        <v>4.171597977505536E-2</v>
      </c>
    </row>
    <row r="36" spans="1:7" x14ac:dyDescent="0.3">
      <c r="A36" t="s">
        <v>2154</v>
      </c>
      <c r="B36" s="2">
        <v>730</v>
      </c>
      <c r="C36" s="25">
        <v>5.599877262964098E-2</v>
      </c>
      <c r="D36" s="2">
        <v>2339</v>
      </c>
      <c r="E36" s="25">
        <v>6.2979617114084924E-2</v>
      </c>
      <c r="F36" s="2">
        <v>245005</v>
      </c>
      <c r="G36" s="25">
        <v>5.3807198904903097E-2</v>
      </c>
    </row>
    <row r="37" spans="1:7" x14ac:dyDescent="0.3">
      <c r="A37" t="s">
        <v>2155</v>
      </c>
      <c r="B37" s="2">
        <v>334</v>
      </c>
      <c r="C37" s="25">
        <v>2.5621356244246701E-2</v>
      </c>
      <c r="D37" s="2">
        <v>1437</v>
      </c>
      <c r="E37" s="25">
        <v>3.8692479603651152E-2</v>
      </c>
      <c r="F37" s="2">
        <v>273454</v>
      </c>
      <c r="G37" s="25">
        <v>6.0055075485567121E-2</v>
      </c>
    </row>
    <row r="38" spans="1:7" x14ac:dyDescent="0.3">
      <c r="A38" t="s">
        <v>2156</v>
      </c>
      <c r="B38" s="2">
        <v>203</v>
      </c>
      <c r="C38" s="25">
        <v>1.5572261429886469E-2</v>
      </c>
      <c r="D38" s="2">
        <v>718</v>
      </c>
      <c r="E38" s="25">
        <v>1.9332776865289857E-2</v>
      </c>
      <c r="F38" s="2">
        <v>202195</v>
      </c>
      <c r="G38" s="25">
        <v>4.4405406349163817E-2</v>
      </c>
    </row>
    <row r="39" spans="1:7" x14ac:dyDescent="0.3">
      <c r="A39" t="s">
        <v>2175</v>
      </c>
      <c r="B39" s="2">
        <v>88</v>
      </c>
      <c r="C39" s="25">
        <v>6.750536974532065E-3</v>
      </c>
      <c r="D39" s="2">
        <v>606</v>
      </c>
      <c r="E39" s="25">
        <v>1.631707908128921E-2</v>
      </c>
      <c r="F39" s="2">
        <v>327813</v>
      </c>
      <c r="G39" s="25">
        <v>7.1993221748996958E-2</v>
      </c>
    </row>
    <row r="40" spans="1:7" x14ac:dyDescent="0.3">
      <c r="A40" t="s">
        <v>2160</v>
      </c>
      <c r="B40" s="2">
        <v>478</v>
      </c>
      <c r="C40" s="25">
        <v>3.6667689475299171E-2</v>
      </c>
      <c r="D40" s="2">
        <v>610</v>
      </c>
      <c r="E40" s="25">
        <v>1.6424782573574947E-2</v>
      </c>
      <c r="F40" s="2">
        <v>33384</v>
      </c>
      <c r="G40" s="25">
        <v>7.331685182919879E-3</v>
      </c>
    </row>
    <row r="41" spans="1:7" x14ac:dyDescent="0.3">
      <c r="A41" t="s">
        <v>2178</v>
      </c>
      <c r="B41" s="2">
        <v>988</v>
      </c>
      <c r="C41" s="25">
        <v>7.5790119668610004E-2</v>
      </c>
      <c r="D41" s="2">
        <v>3041</v>
      </c>
      <c r="E41" s="25">
        <v>8.1881580010231839E-2</v>
      </c>
      <c r="F41" s="2">
        <v>767494</v>
      </c>
      <c r="G41" s="25">
        <v>0.16855452874969776</v>
      </c>
    </row>
    <row r="42" spans="1:7" x14ac:dyDescent="0.3">
      <c r="A42" t="s">
        <v>2174</v>
      </c>
      <c r="B42" s="2">
        <v>789</v>
      </c>
      <c r="C42" s="25">
        <v>6.0524700828474991E-2</v>
      </c>
      <c r="D42" s="2">
        <v>2240</v>
      </c>
      <c r="E42" s="25">
        <v>6.0313955680012923E-2</v>
      </c>
      <c r="F42" s="2">
        <v>313950</v>
      </c>
      <c r="G42" s="25">
        <v>6.8948674909468488E-2</v>
      </c>
    </row>
    <row r="43" spans="1:7" x14ac:dyDescent="0.3">
      <c r="A43" t="s">
        <v>2154</v>
      </c>
      <c r="B43" s="2">
        <v>74</v>
      </c>
      <c r="C43" s="25">
        <v>5.6765879104019642E-3</v>
      </c>
      <c r="D43" s="2">
        <v>432</v>
      </c>
      <c r="E43" s="25">
        <v>1.1631977166859635E-2</v>
      </c>
      <c r="F43" s="2">
        <v>203483</v>
      </c>
      <c r="G43" s="25">
        <v>4.468827270776677E-2</v>
      </c>
    </row>
    <row r="44" spans="1:7" x14ac:dyDescent="0.3">
      <c r="A44" t="s">
        <v>2155</v>
      </c>
      <c r="B44" s="2">
        <v>16</v>
      </c>
      <c r="C44" s="25">
        <v>1.22737035900583E-3</v>
      </c>
      <c r="D44" s="2">
        <v>138</v>
      </c>
      <c r="E44" s="25">
        <v>3.7157704838579391E-3</v>
      </c>
      <c r="F44" s="2">
        <v>124471</v>
      </c>
      <c r="G44" s="25">
        <v>2.733591500129464E-2</v>
      </c>
    </row>
    <row r="45" spans="1:7" x14ac:dyDescent="0.3">
      <c r="A45" t="s">
        <v>2156</v>
      </c>
      <c r="B45" s="2">
        <v>0</v>
      </c>
      <c r="C45" s="25">
        <v>0</v>
      </c>
      <c r="D45" s="2">
        <v>42</v>
      </c>
      <c r="E45" s="25">
        <v>1.1308866690002424E-3</v>
      </c>
      <c r="F45" s="2">
        <v>58883</v>
      </c>
      <c r="G45" s="25">
        <v>1.2931692386348887E-2</v>
      </c>
    </row>
    <row r="46" spans="1:7" x14ac:dyDescent="0.3">
      <c r="A46" t="s">
        <v>2175</v>
      </c>
      <c r="B46" s="2">
        <v>16</v>
      </c>
      <c r="C46" s="25">
        <v>1.22737035900583E-3</v>
      </c>
      <c r="D46" s="2">
        <v>24</v>
      </c>
      <c r="E46" s="25">
        <v>6.4622095371442414E-4</v>
      </c>
      <c r="F46" s="2">
        <v>51483</v>
      </c>
      <c r="G46" s="25">
        <v>1.1306528524810212E-2</v>
      </c>
    </row>
    <row r="47" spans="1:7" x14ac:dyDescent="0.3">
      <c r="A47" t="s">
        <v>2160</v>
      </c>
      <c r="B47" s="2">
        <v>93</v>
      </c>
      <c r="C47" s="25">
        <v>7.134090211721387E-3</v>
      </c>
      <c r="D47" s="2">
        <v>165</v>
      </c>
      <c r="E47" s="25">
        <v>4.4427690567866666E-3</v>
      </c>
      <c r="F47" s="2">
        <v>15224</v>
      </c>
      <c r="G47" s="25">
        <v>3.3434452200087538E-3</v>
      </c>
    </row>
    <row r="48" spans="1:7" x14ac:dyDescent="0.3">
      <c r="A48" t="s">
        <v>2179</v>
      </c>
      <c r="B48" s="2">
        <v>515</v>
      </c>
      <c r="C48" s="25">
        <v>3.9505983430500151E-2</v>
      </c>
      <c r="D48" s="2">
        <v>1981</v>
      </c>
      <c r="E48" s="25">
        <v>5.3340154554511431E-2</v>
      </c>
      <c r="F48" s="2">
        <v>735302</v>
      </c>
      <c r="G48" s="25">
        <v>0.16148462671852842</v>
      </c>
    </row>
    <row r="49" spans="1:7" x14ac:dyDescent="0.3">
      <c r="A49" t="s">
        <v>2174</v>
      </c>
      <c r="B49" s="2">
        <v>446</v>
      </c>
      <c r="C49" s="25">
        <v>3.421294875728751E-2</v>
      </c>
      <c r="D49" s="2">
        <v>1855</v>
      </c>
      <c r="E49" s="25">
        <v>4.9947494547510705E-2</v>
      </c>
      <c r="F49" s="2">
        <v>523770</v>
      </c>
      <c r="G49" s="25">
        <v>0.11502865888623129</v>
      </c>
    </row>
    <row r="50" spans="1:7" x14ac:dyDescent="0.3">
      <c r="A50" t="s">
        <v>2154</v>
      </c>
      <c r="B50" s="2">
        <v>0</v>
      </c>
      <c r="C50" s="25">
        <v>0</v>
      </c>
      <c r="D50" s="2">
        <v>27</v>
      </c>
      <c r="E50" s="25">
        <v>7.2699857292872721E-4</v>
      </c>
      <c r="F50" s="2">
        <v>129864</v>
      </c>
      <c r="G50" s="25">
        <v>2.8520308069575461E-2</v>
      </c>
    </row>
    <row r="51" spans="1:7" x14ac:dyDescent="0.3">
      <c r="A51" t="s">
        <v>2155</v>
      </c>
      <c r="B51" s="2">
        <v>16</v>
      </c>
      <c r="C51" s="25">
        <v>1.22737035900583E-3</v>
      </c>
      <c r="D51" s="2">
        <v>28</v>
      </c>
      <c r="E51" s="25">
        <v>7.5392444600016161E-4</v>
      </c>
      <c r="F51" s="2">
        <v>45371</v>
      </c>
      <c r="G51" s="25">
        <v>9.9642310218744853E-3</v>
      </c>
    </row>
    <row r="52" spans="1:7" x14ac:dyDescent="0.3">
      <c r="A52" t="s">
        <v>2156</v>
      </c>
      <c r="B52" s="2">
        <v>0</v>
      </c>
      <c r="C52" s="25" t="s">
        <v>2479</v>
      </c>
      <c r="D52" s="2">
        <v>0</v>
      </c>
      <c r="E52" s="25">
        <v>0</v>
      </c>
      <c r="F52" s="2">
        <v>22360</v>
      </c>
      <c r="G52" s="25">
        <v>4.9106302627033461E-3</v>
      </c>
    </row>
    <row r="53" spans="1:7" x14ac:dyDescent="0.3">
      <c r="A53" t="s">
        <v>2175</v>
      </c>
      <c r="B53" s="2">
        <v>0</v>
      </c>
      <c r="C53" s="25" t="s">
        <v>2479</v>
      </c>
      <c r="D53" s="2">
        <v>0</v>
      </c>
      <c r="E53" s="25">
        <v>0</v>
      </c>
      <c r="F53" s="2">
        <v>1540</v>
      </c>
      <c r="G53" s="25">
        <v>3.382097765904809E-4</v>
      </c>
    </row>
    <row r="54" spans="1:7" x14ac:dyDescent="0.3">
      <c r="A54" t="s">
        <v>2160</v>
      </c>
      <c r="B54" s="2">
        <v>53</v>
      </c>
      <c r="C54" s="25">
        <v>4.0656643142068117E-3</v>
      </c>
      <c r="D54" s="2">
        <v>71</v>
      </c>
      <c r="E54" s="25">
        <v>1.9117369880718381E-3</v>
      </c>
      <c r="F54" s="2">
        <v>12397</v>
      </c>
      <c r="G54" s="25">
        <v>2.7225887015533711E-3</v>
      </c>
    </row>
    <row r="55" spans="1:7" x14ac:dyDescent="0.3">
      <c r="A55" s="16"/>
      <c r="B55" s="16"/>
      <c r="C55" s="16"/>
      <c r="D55" s="16"/>
      <c r="E55" s="16"/>
      <c r="F55" s="16"/>
      <c r="G55" s="16"/>
    </row>
    <row r="56" spans="1:7" x14ac:dyDescent="0.3">
      <c r="A56" s="103" t="s">
        <v>2180</v>
      </c>
      <c r="B56" s="103"/>
      <c r="C56" s="103"/>
      <c r="D56" s="103"/>
      <c r="E56" s="103"/>
      <c r="F56" s="103"/>
      <c r="G56" s="103"/>
    </row>
    <row r="57" spans="1:7" x14ac:dyDescent="0.3">
      <c r="A57" t="s">
        <v>2181</v>
      </c>
      <c r="B57" s="2">
        <v>16643</v>
      </c>
      <c r="C57" s="25" t="s">
        <v>2479</v>
      </c>
      <c r="D57" s="2">
        <v>46627</v>
      </c>
      <c r="E57" s="25" t="s">
        <v>167</v>
      </c>
      <c r="F57" s="2">
        <v>4773895</v>
      </c>
      <c r="G57" s="25"/>
    </row>
    <row r="58" spans="1:7" x14ac:dyDescent="0.3">
      <c r="A58" t="s">
        <v>2173</v>
      </c>
      <c r="B58" s="2">
        <v>2230</v>
      </c>
      <c r="C58" s="25">
        <v>0.13399026617797272</v>
      </c>
      <c r="D58" s="2">
        <v>5153</v>
      </c>
      <c r="E58" s="25">
        <v>0.11051536663306667</v>
      </c>
      <c r="F58" s="2">
        <v>270097</v>
      </c>
      <c r="G58" s="25">
        <v>5.6577909652390762E-2</v>
      </c>
    </row>
    <row r="59" spans="1:7" x14ac:dyDescent="0.3">
      <c r="A59" t="s">
        <v>2174</v>
      </c>
      <c r="B59" s="2">
        <v>601</v>
      </c>
      <c r="C59" s="25">
        <v>3.6111278014780999E-2</v>
      </c>
      <c r="D59" s="2">
        <v>1151</v>
      </c>
      <c r="E59" s="25">
        <v>2.4685268192249126E-2</v>
      </c>
      <c r="F59" s="2">
        <v>38743</v>
      </c>
      <c r="G59" s="25">
        <v>8.1155953367219019E-3</v>
      </c>
    </row>
    <row r="60" spans="1:7" x14ac:dyDescent="0.3">
      <c r="A60" t="s">
        <v>2154</v>
      </c>
      <c r="B60" s="2">
        <v>249</v>
      </c>
      <c r="C60" s="25">
        <v>1.4961244967854352E-2</v>
      </c>
      <c r="D60" s="2">
        <v>562</v>
      </c>
      <c r="E60" s="25">
        <v>1.2053102279794968E-2</v>
      </c>
      <c r="F60" s="2">
        <v>23028</v>
      </c>
      <c r="G60" s="25">
        <v>4.8237340787763454E-3</v>
      </c>
    </row>
    <row r="61" spans="1:7" x14ac:dyDescent="0.3">
      <c r="A61" t="s">
        <v>2155</v>
      </c>
      <c r="B61" s="2">
        <v>169</v>
      </c>
      <c r="C61" s="25">
        <v>1.0154419275371029E-2</v>
      </c>
      <c r="D61" s="2">
        <v>437</v>
      </c>
      <c r="E61" s="25">
        <v>9.3722521285950194E-3</v>
      </c>
      <c r="F61" s="2">
        <v>18966</v>
      </c>
      <c r="G61" s="25">
        <v>3.9728565458603511E-3</v>
      </c>
    </row>
    <row r="62" spans="1:7" x14ac:dyDescent="0.3">
      <c r="A62" t="s">
        <v>2156</v>
      </c>
      <c r="B62" s="2">
        <v>78</v>
      </c>
      <c r="C62" s="25">
        <v>4.6866550501712435E-3</v>
      </c>
      <c r="D62" s="2">
        <v>223</v>
      </c>
      <c r="E62" s="25">
        <v>4.782636669740708E-3</v>
      </c>
      <c r="F62" s="2">
        <v>15558</v>
      </c>
      <c r="G62" s="25">
        <v>3.2589740662498862E-3</v>
      </c>
    </row>
    <row r="63" spans="1:7" x14ac:dyDescent="0.3">
      <c r="A63" t="s">
        <v>2175</v>
      </c>
      <c r="B63" s="2">
        <v>962</v>
      </c>
      <c r="C63" s="25">
        <v>5.7802078952112E-2</v>
      </c>
      <c r="D63" s="2">
        <v>2410</v>
      </c>
      <c r="E63" s="25">
        <v>5.1686790915135006E-2</v>
      </c>
      <c r="F63" s="2">
        <v>140098</v>
      </c>
      <c r="G63" s="25">
        <v>2.9346686510700382E-2</v>
      </c>
    </row>
    <row r="64" spans="1:7" x14ac:dyDescent="0.3">
      <c r="A64" t="s">
        <v>2160</v>
      </c>
      <c r="B64" s="2">
        <v>171</v>
      </c>
      <c r="C64" s="25">
        <v>1.0274589917683111E-2</v>
      </c>
      <c r="D64" s="2">
        <v>370</v>
      </c>
      <c r="E64" s="25">
        <v>7.9353164475518476E-3</v>
      </c>
      <c r="F64" s="2">
        <v>33704</v>
      </c>
      <c r="G64" s="25">
        <v>7.0600631140818977E-3</v>
      </c>
    </row>
    <row r="65" spans="1:7" x14ac:dyDescent="0.3">
      <c r="A65" t="s">
        <v>2176</v>
      </c>
      <c r="B65" s="2">
        <v>3385</v>
      </c>
      <c r="C65" s="25">
        <v>0.20338881211320076</v>
      </c>
      <c r="D65" s="2">
        <v>7845</v>
      </c>
      <c r="E65" s="25">
        <v>0.16825015548930877</v>
      </c>
      <c r="F65" s="2">
        <v>424383</v>
      </c>
      <c r="G65" s="25">
        <v>8.8896592824098564E-2</v>
      </c>
    </row>
    <row r="66" spans="1:7" x14ac:dyDescent="0.3">
      <c r="A66" t="s">
        <v>2174</v>
      </c>
      <c r="B66" s="2">
        <v>1758</v>
      </c>
      <c r="C66" s="25">
        <v>0.1056299945923211</v>
      </c>
      <c r="D66" s="2">
        <v>3807</v>
      </c>
      <c r="E66" s="25">
        <v>8.1647972204945629E-2</v>
      </c>
      <c r="F66" s="2">
        <v>186111</v>
      </c>
      <c r="G66" s="25">
        <v>3.8985147348234515E-2</v>
      </c>
    </row>
    <row r="67" spans="1:7" x14ac:dyDescent="0.3">
      <c r="A67" t="s">
        <v>2154</v>
      </c>
      <c r="B67" s="2">
        <v>277</v>
      </c>
      <c r="C67" s="25">
        <v>1.6643633960223517E-2</v>
      </c>
      <c r="D67" s="2">
        <v>612</v>
      </c>
      <c r="E67" s="25">
        <v>1.3125442340274948E-2</v>
      </c>
      <c r="F67" s="2">
        <v>39494</v>
      </c>
      <c r="G67" s="25">
        <v>8.2729092282088322E-3</v>
      </c>
    </row>
    <row r="68" spans="1:7" x14ac:dyDescent="0.3">
      <c r="A68" t="s">
        <v>2155</v>
      </c>
      <c r="B68" s="2">
        <v>306</v>
      </c>
      <c r="C68" s="25">
        <v>1.8386108273748723E-2</v>
      </c>
      <c r="D68" s="2">
        <v>655</v>
      </c>
      <c r="E68" s="25">
        <v>1.404765479228773E-2</v>
      </c>
      <c r="F68" s="2">
        <v>29375</v>
      </c>
      <c r="G68" s="25">
        <v>6.1532564080274072E-3</v>
      </c>
    </row>
    <row r="69" spans="1:7" x14ac:dyDescent="0.3">
      <c r="A69" t="s">
        <v>2156</v>
      </c>
      <c r="B69" s="2">
        <v>244</v>
      </c>
      <c r="C69" s="25">
        <v>1.4660818362074142E-2</v>
      </c>
      <c r="D69" s="2">
        <v>637</v>
      </c>
      <c r="E69" s="25">
        <v>1.3661612370514938E-2</v>
      </c>
      <c r="F69" s="2">
        <v>21757</v>
      </c>
      <c r="G69" s="25">
        <v>4.5574944568324187E-3</v>
      </c>
    </row>
    <row r="70" spans="1:7" x14ac:dyDescent="0.3">
      <c r="A70" t="s">
        <v>2175</v>
      </c>
      <c r="B70" s="2">
        <v>800</v>
      </c>
      <c r="C70" s="25">
        <v>4.8068256924833255E-2</v>
      </c>
      <c r="D70" s="2">
        <v>2134</v>
      </c>
      <c r="E70" s="25">
        <v>4.5767473781285518E-2</v>
      </c>
      <c r="F70" s="2">
        <v>147445</v>
      </c>
      <c r="G70" s="25">
        <v>3.0885681398522592E-2</v>
      </c>
    </row>
    <row r="71" spans="1:7" x14ac:dyDescent="0.3">
      <c r="A71" t="s">
        <v>2160</v>
      </c>
      <c r="B71" s="2">
        <v>0</v>
      </c>
      <c r="C71" s="25" t="s">
        <v>2479</v>
      </c>
      <c r="D71" s="2">
        <v>0</v>
      </c>
      <c r="E71" s="25">
        <v>0</v>
      </c>
      <c r="F71" s="2">
        <v>201</v>
      </c>
      <c r="G71" s="25">
        <v>4.2103984272800301E-5</v>
      </c>
    </row>
    <row r="72" spans="1:7" x14ac:dyDescent="0.3">
      <c r="A72" t="s">
        <v>2177</v>
      </c>
      <c r="B72" s="2">
        <v>4485</v>
      </c>
      <c r="C72" s="25">
        <v>0.26948266538484644</v>
      </c>
      <c r="D72" s="2">
        <v>12366</v>
      </c>
      <c r="E72" s="25">
        <v>0.2652111437579085</v>
      </c>
      <c r="F72" s="2">
        <v>823120</v>
      </c>
      <c r="G72" s="25">
        <v>0.17242105241108152</v>
      </c>
    </row>
    <row r="73" spans="1:7" x14ac:dyDescent="0.3">
      <c r="A73" t="s">
        <v>2174</v>
      </c>
      <c r="B73" s="2">
        <v>2580</v>
      </c>
      <c r="C73" s="25">
        <v>0.15502012858258726</v>
      </c>
      <c r="D73" s="2">
        <v>5750</v>
      </c>
      <c r="E73" s="25">
        <v>0.12331910695519763</v>
      </c>
      <c r="F73" s="2">
        <v>373299</v>
      </c>
      <c r="G73" s="25">
        <v>7.819589664205015E-2</v>
      </c>
    </row>
    <row r="74" spans="1:7" x14ac:dyDescent="0.3">
      <c r="A74" t="s">
        <v>2154</v>
      </c>
      <c r="B74" s="2">
        <v>567</v>
      </c>
      <c r="C74" s="25">
        <v>3.4068377095475576E-2</v>
      </c>
      <c r="D74" s="2">
        <v>1582</v>
      </c>
      <c r="E74" s="25">
        <v>3.3928839513586551E-2</v>
      </c>
      <c r="F74" s="2">
        <v>62424</v>
      </c>
      <c r="G74" s="25">
        <v>1.3076114996245204E-2</v>
      </c>
    </row>
    <row r="75" spans="1:7" x14ac:dyDescent="0.3">
      <c r="A75" t="s">
        <v>2155</v>
      </c>
      <c r="B75" s="2">
        <v>429</v>
      </c>
      <c r="C75" s="25">
        <v>2.5776602775941838E-2</v>
      </c>
      <c r="D75" s="2">
        <v>1815</v>
      </c>
      <c r="E75" s="25">
        <v>3.8925944195423251E-2</v>
      </c>
      <c r="F75" s="2">
        <v>62766</v>
      </c>
      <c r="G75" s="25">
        <v>1.3147754611276536E-2</v>
      </c>
    </row>
    <row r="76" spans="1:7" x14ac:dyDescent="0.3">
      <c r="A76" t="s">
        <v>2156</v>
      </c>
      <c r="B76" s="2">
        <v>341</v>
      </c>
      <c r="C76" s="25">
        <v>2.0489094514210184E-2</v>
      </c>
      <c r="D76" s="2">
        <v>1374</v>
      </c>
      <c r="E76" s="25">
        <v>2.9467904861989833E-2</v>
      </c>
      <c r="F76" s="2">
        <v>63240</v>
      </c>
      <c r="G76" s="25">
        <v>1.3247044604039259E-2</v>
      </c>
    </row>
    <row r="77" spans="1:7" x14ac:dyDescent="0.3">
      <c r="A77" t="s">
        <v>2175</v>
      </c>
      <c r="B77" s="2">
        <v>568</v>
      </c>
      <c r="C77" s="25">
        <v>3.4128462416631616E-2</v>
      </c>
      <c r="D77" s="2">
        <v>1845</v>
      </c>
      <c r="E77" s="25">
        <v>3.9569348231711238E-2</v>
      </c>
      <c r="F77" s="2">
        <v>261153</v>
      </c>
      <c r="G77" s="25">
        <v>5.4704387088530433E-2</v>
      </c>
    </row>
    <row r="78" spans="1:7" x14ac:dyDescent="0.3">
      <c r="A78" t="s">
        <v>2160</v>
      </c>
      <c r="B78" s="2">
        <v>0</v>
      </c>
      <c r="C78" s="25" t="s">
        <v>2479</v>
      </c>
      <c r="D78" s="2">
        <v>0</v>
      </c>
      <c r="E78" s="25">
        <v>0</v>
      </c>
      <c r="F78" s="2">
        <v>238</v>
      </c>
      <c r="G78" s="25">
        <v>4.9854468939932696E-5</v>
      </c>
    </row>
    <row r="79" spans="1:7" x14ac:dyDescent="0.3">
      <c r="A79" t="s">
        <v>2178</v>
      </c>
      <c r="B79" s="2">
        <v>3195</v>
      </c>
      <c r="C79" s="25">
        <v>0.19197260109355285</v>
      </c>
      <c r="D79" s="2">
        <v>9681</v>
      </c>
      <c r="E79" s="25">
        <v>0.2076264825101336</v>
      </c>
      <c r="F79" s="2">
        <v>924133</v>
      </c>
      <c r="G79" s="25">
        <v>0.19358050397002866</v>
      </c>
    </row>
    <row r="80" spans="1:7" x14ac:dyDescent="0.3">
      <c r="A80" t="s">
        <v>2174</v>
      </c>
      <c r="B80" s="2">
        <v>2215</v>
      </c>
      <c r="C80" s="25">
        <v>0.1330889863606321</v>
      </c>
      <c r="D80" s="2">
        <v>5542</v>
      </c>
      <c r="E80" s="25">
        <v>0.11885817230360092</v>
      </c>
      <c r="F80" s="2">
        <v>375618</v>
      </c>
      <c r="G80" s="25">
        <v>7.8681663505376642E-2</v>
      </c>
    </row>
    <row r="81" spans="1:7" x14ac:dyDescent="0.3">
      <c r="A81" t="s">
        <v>2154</v>
      </c>
      <c r="B81" s="2">
        <v>426</v>
      </c>
      <c r="C81" s="25">
        <v>2.5596346812473712E-2</v>
      </c>
      <c r="D81" s="2">
        <v>2054</v>
      </c>
      <c r="E81" s="25">
        <v>4.4051729684517552E-2</v>
      </c>
      <c r="F81" s="2">
        <v>110688</v>
      </c>
      <c r="G81" s="25">
        <v>2.3186098563122984E-2</v>
      </c>
    </row>
    <row r="82" spans="1:7" x14ac:dyDescent="0.3">
      <c r="A82" t="s">
        <v>2155</v>
      </c>
      <c r="B82" s="2">
        <v>292</v>
      </c>
      <c r="C82" s="25">
        <v>1.754491377756414E-2</v>
      </c>
      <c r="D82" s="2">
        <v>1227</v>
      </c>
      <c r="E82" s="25">
        <v>2.6315225084178696E-2</v>
      </c>
      <c r="F82" s="2">
        <v>119682</v>
      </c>
      <c r="G82" s="25">
        <v>2.507009475491187E-2</v>
      </c>
    </row>
    <row r="83" spans="1:7" x14ac:dyDescent="0.3">
      <c r="A83" t="s">
        <v>2156</v>
      </c>
      <c r="B83" s="2">
        <v>89</v>
      </c>
      <c r="C83" s="25">
        <v>5.3475935828877002E-3</v>
      </c>
      <c r="D83" s="2">
        <v>456</v>
      </c>
      <c r="E83" s="25">
        <v>9.7797413515774128E-3</v>
      </c>
      <c r="F83" s="2">
        <v>105735</v>
      </c>
      <c r="G83" s="25">
        <v>2.21485809805201E-2</v>
      </c>
    </row>
    <row r="84" spans="1:7" x14ac:dyDescent="0.3">
      <c r="A84" t="s">
        <v>2175</v>
      </c>
      <c r="B84" s="2">
        <v>165</v>
      </c>
      <c r="C84" s="25">
        <v>9.9140779907468599E-3</v>
      </c>
      <c r="D84" s="2">
        <v>394</v>
      </c>
      <c r="E84" s="25">
        <v>8.4500396765822376E-3</v>
      </c>
      <c r="F84" s="2">
        <v>212139</v>
      </c>
      <c r="G84" s="25">
        <v>4.4437299102724294E-2</v>
      </c>
    </row>
    <row r="85" spans="1:7" x14ac:dyDescent="0.3">
      <c r="A85" t="s">
        <v>2160</v>
      </c>
      <c r="B85" s="2">
        <v>8</v>
      </c>
      <c r="C85" s="25" t="s">
        <v>2479</v>
      </c>
      <c r="D85" s="2">
        <v>8</v>
      </c>
      <c r="E85" s="25">
        <v>1.7157440967679671E-4</v>
      </c>
      <c r="F85" s="2">
        <v>271</v>
      </c>
      <c r="G85" s="25">
        <v>5.6767063372780507E-5</v>
      </c>
    </row>
    <row r="86" spans="1:7" x14ac:dyDescent="0.3">
      <c r="A86" t="s">
        <v>2179</v>
      </c>
      <c r="B86" s="2">
        <v>3348</v>
      </c>
      <c r="C86" s="25">
        <v>0.20116565523042726</v>
      </c>
      <c r="D86" s="2">
        <v>11582</v>
      </c>
      <c r="E86" s="25">
        <v>0.24839685160958244</v>
      </c>
      <c r="F86" s="2">
        <v>2332162</v>
      </c>
      <c r="G86" s="25">
        <v>0.4885239411424005</v>
      </c>
    </row>
    <row r="87" spans="1:7" x14ac:dyDescent="0.3">
      <c r="A87" t="s">
        <v>2174</v>
      </c>
      <c r="B87" s="2">
        <v>2586</v>
      </c>
      <c r="C87" s="25">
        <v>0.15538064050952352</v>
      </c>
      <c r="D87" s="2">
        <v>8729</v>
      </c>
      <c r="E87" s="25">
        <v>0.1872091277585948</v>
      </c>
      <c r="F87" s="2">
        <v>1225423</v>
      </c>
      <c r="G87" s="25">
        <v>0.25669249114192916</v>
      </c>
    </row>
    <row r="88" spans="1:7" x14ac:dyDescent="0.3">
      <c r="A88" t="s">
        <v>2154</v>
      </c>
      <c r="B88" s="2">
        <v>371</v>
      </c>
      <c r="C88" s="25">
        <v>2.2291654148891425E-2</v>
      </c>
      <c r="D88" s="2">
        <v>1691</v>
      </c>
      <c r="E88" s="25">
        <v>3.6266540845432904E-2</v>
      </c>
      <c r="F88" s="2">
        <v>370964</v>
      </c>
      <c r="G88" s="25">
        <v>7.7706778217786529E-2</v>
      </c>
    </row>
    <row r="89" spans="1:7" x14ac:dyDescent="0.3">
      <c r="A89" t="s">
        <v>2155</v>
      </c>
      <c r="B89" s="2">
        <v>214</v>
      </c>
      <c r="C89" s="25">
        <v>1.28582587273929E-2</v>
      </c>
      <c r="D89" s="2">
        <v>706</v>
      </c>
      <c r="E89" s="25">
        <v>1.514144165397731E-2</v>
      </c>
      <c r="F89" s="2">
        <v>294120</v>
      </c>
      <c r="G89" s="25">
        <v>6.1610068926945399E-2</v>
      </c>
    </row>
    <row r="90" spans="1:7" x14ac:dyDescent="0.3">
      <c r="A90" t="s">
        <v>2156</v>
      </c>
      <c r="B90" s="2">
        <v>119</v>
      </c>
      <c r="C90" s="25">
        <v>7.1501532175689483E-3</v>
      </c>
      <c r="D90" s="2">
        <v>335</v>
      </c>
      <c r="E90" s="25">
        <v>7.1846784052158616E-3</v>
      </c>
      <c r="F90" s="2">
        <v>191462</v>
      </c>
      <c r="G90" s="25">
        <v>4.0106035009148715E-2</v>
      </c>
    </row>
    <row r="91" spans="1:7" x14ac:dyDescent="0.3">
      <c r="A91" t="s">
        <v>2175</v>
      </c>
      <c r="B91" s="2">
        <v>58</v>
      </c>
      <c r="C91" s="25">
        <v>3.4849486270504115E-3</v>
      </c>
      <c r="D91" s="2">
        <v>121</v>
      </c>
      <c r="E91" s="25">
        <v>2.5950629463615503E-3</v>
      </c>
      <c r="F91" s="2">
        <v>248683</v>
      </c>
      <c r="G91" s="25">
        <v>5.2092264283148247E-2</v>
      </c>
    </row>
    <row r="92" spans="1:7" x14ac:dyDescent="0.3">
      <c r="A92" t="s">
        <v>2160</v>
      </c>
      <c r="B92" s="2">
        <v>0</v>
      </c>
      <c r="C92" s="25" t="s">
        <v>2479</v>
      </c>
      <c r="D92" s="2">
        <v>0</v>
      </c>
      <c r="E92" s="25">
        <v>0</v>
      </c>
      <c r="F92" s="2">
        <v>1510</v>
      </c>
      <c r="G92" s="25">
        <v>3.1630356344243012E-4</v>
      </c>
    </row>
    <row r="93" spans="1:7" x14ac:dyDescent="0.3">
      <c r="A93" s="16"/>
      <c r="B93" s="16"/>
      <c r="C93" s="16"/>
      <c r="D93" s="16"/>
      <c r="E93" s="16"/>
      <c r="F93" s="16"/>
      <c r="G93" s="16"/>
    </row>
    <row r="94" spans="1:7" x14ac:dyDescent="0.3">
      <c r="A94" s="103" t="s">
        <v>2182</v>
      </c>
      <c r="B94" s="103"/>
      <c r="C94" s="103"/>
      <c r="D94" s="103"/>
      <c r="E94" s="103"/>
      <c r="F94" s="103"/>
      <c r="G94" s="103"/>
    </row>
    <row r="95" spans="1:7" x14ac:dyDescent="0.3">
      <c r="A95" t="s">
        <v>2183</v>
      </c>
      <c r="B95" s="13" t="e">
        <v>#N/A</v>
      </c>
      <c r="C95" s="25" t="e">
        <v>#N/A</v>
      </c>
      <c r="D95" s="13">
        <v>73400</v>
      </c>
      <c r="E95" s="25" t="s">
        <v>167</v>
      </c>
      <c r="F95" s="13">
        <v>374266</v>
      </c>
      <c r="G95" s="25"/>
    </row>
    <row r="96" spans="1:7" x14ac:dyDescent="0.3">
      <c r="A96" s="16"/>
      <c r="B96" s="16"/>
      <c r="C96" s="16"/>
      <c r="D96" s="16"/>
      <c r="E96" s="16"/>
      <c r="F96" s="16"/>
      <c r="G96" s="16"/>
    </row>
    <row r="97" spans="1:7" x14ac:dyDescent="0.3">
      <c r="A97" s="103" t="s">
        <v>2184</v>
      </c>
      <c r="B97" s="103"/>
      <c r="C97" s="103"/>
      <c r="D97" s="103"/>
      <c r="E97" s="103"/>
      <c r="F97" s="103"/>
      <c r="G97" s="103"/>
    </row>
    <row r="98" spans="1:7" x14ac:dyDescent="0.3">
      <c r="A98" t="s">
        <v>2185</v>
      </c>
      <c r="B98" s="13" t="e">
        <v>#N/A</v>
      </c>
      <c r="C98" s="25" t="e">
        <v>#N/A</v>
      </c>
      <c r="D98" s="13">
        <v>403</v>
      </c>
      <c r="E98" s="25" t="s">
        <v>167</v>
      </c>
      <c r="F98" s="13">
        <v>1194</v>
      </c>
      <c r="G98" s="25"/>
    </row>
    <row r="99" spans="1:7" x14ac:dyDescent="0.3">
      <c r="A99" s="16"/>
      <c r="B99" s="16"/>
      <c r="C99" s="16"/>
      <c r="D99" s="16"/>
      <c r="E99" s="16"/>
      <c r="F99" s="16"/>
      <c r="G99" s="16"/>
    </row>
    <row r="100" spans="1:7" x14ac:dyDescent="0.3">
      <c r="A100" s="103" t="s">
        <v>2186</v>
      </c>
      <c r="B100" s="103"/>
      <c r="C100" s="103"/>
      <c r="D100" s="103"/>
      <c r="E100" s="103"/>
      <c r="F100" s="103"/>
      <c r="G100" s="103"/>
    </row>
    <row r="101" spans="1:7" x14ac:dyDescent="0.3">
      <c r="A101" t="s">
        <v>2187</v>
      </c>
      <c r="B101" s="13" t="e">
        <v>#N/A</v>
      </c>
      <c r="C101" s="25" t="e">
        <v>#N/A</v>
      </c>
      <c r="D101" s="13">
        <v>668</v>
      </c>
      <c r="E101" s="25" t="s">
        <v>167</v>
      </c>
      <c r="F101" s="13">
        <v>2075</v>
      </c>
      <c r="G101" s="25"/>
    </row>
    <row r="102" spans="1:7" x14ac:dyDescent="0.3">
      <c r="A102" t="s">
        <v>2188</v>
      </c>
      <c r="B102" s="13" t="e">
        <v>#N/A</v>
      </c>
      <c r="C102" s="25" t="e">
        <v>#N/A</v>
      </c>
      <c r="D102" s="13">
        <v>162</v>
      </c>
      <c r="E102" s="25" t="s">
        <v>167</v>
      </c>
      <c r="F102" s="13">
        <v>368</v>
      </c>
      <c r="G102" s="25"/>
    </row>
    <row r="103" spans="1:7" x14ac:dyDescent="0.3">
      <c r="A103" s="16"/>
      <c r="B103" s="16"/>
      <c r="C103" s="16"/>
      <c r="D103" s="16"/>
      <c r="E103" s="16"/>
      <c r="F103" s="16"/>
      <c r="G103" s="16"/>
    </row>
    <row r="108" spans="1:7" x14ac:dyDescent="0.3">
      <c r="A108" s="29" t="s">
        <v>2189</v>
      </c>
    </row>
    <row r="109" spans="1:7" ht="24" x14ac:dyDescent="0.3">
      <c r="A109" s="30" t="s">
        <v>2190</v>
      </c>
    </row>
    <row r="110" spans="1:7" x14ac:dyDescent="0.3">
      <c r="A110" s="31" t="s">
        <v>2191</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8" t="s">
        <v>2192</v>
      </c>
      <c r="C1" s="368"/>
      <c r="D1" s="368"/>
      <c r="E1" s="368"/>
      <c r="F1" s="368"/>
      <c r="G1" s="368"/>
    </row>
    <row r="2" spans="1:7" ht="28.2" customHeight="1" x14ac:dyDescent="0.3">
      <c r="A2" t="s">
        <v>167</v>
      </c>
      <c r="B2" s="369" t="str">
        <f>Population!B3</f>
        <v>Unincorporated Tulare County</v>
      </c>
      <c r="C2" s="369"/>
      <c r="D2" s="369" t="str">
        <f>Population!B4</f>
        <v>Tulare County</v>
      </c>
      <c r="E2" s="369"/>
      <c r="F2" s="369" t="s">
        <v>168</v>
      </c>
      <c r="G2" s="369"/>
    </row>
    <row r="3" spans="1:7" x14ac:dyDescent="0.3">
      <c r="A3" s="16"/>
      <c r="B3" s="16"/>
      <c r="C3" s="16"/>
      <c r="D3" s="16"/>
      <c r="E3" s="16"/>
      <c r="F3" s="16"/>
      <c r="G3" s="16"/>
    </row>
    <row r="4" spans="1:7" x14ac:dyDescent="0.3">
      <c r="A4" s="192" t="s">
        <v>2193</v>
      </c>
      <c r="B4" s="192"/>
      <c r="C4" s="192"/>
      <c r="D4" s="192"/>
      <c r="E4" s="192"/>
      <c r="F4" s="192"/>
      <c r="G4" s="192"/>
    </row>
    <row r="5" spans="1:7" x14ac:dyDescent="0.3">
      <c r="A5" t="s">
        <v>165</v>
      </c>
      <c r="B5" s="2">
        <v>121467</v>
      </c>
      <c r="C5" s="25" t="s">
        <v>2479</v>
      </c>
      <c r="D5" s="2">
        <v>245738</v>
      </c>
      <c r="E5" s="25" t="s">
        <v>167</v>
      </c>
      <c r="F5" s="2">
        <v>23667902</v>
      </c>
      <c r="G5" s="25"/>
    </row>
    <row r="6" spans="1:7" x14ac:dyDescent="0.3">
      <c r="A6" t="s">
        <v>2194</v>
      </c>
      <c r="B6" s="2">
        <v>9228</v>
      </c>
      <c r="C6" s="25" t="s">
        <v>2479</v>
      </c>
      <c r="D6" s="2">
        <v>58957</v>
      </c>
      <c r="E6" s="25" t="s">
        <v>167</v>
      </c>
      <c r="F6" s="2">
        <v>19771903</v>
      </c>
      <c r="G6" s="25"/>
    </row>
    <row r="7" spans="1:7" x14ac:dyDescent="0.3">
      <c r="A7" t="s">
        <v>2195</v>
      </c>
      <c r="B7" s="2">
        <v>92519</v>
      </c>
      <c r="C7" s="25" t="s">
        <v>2479</v>
      </c>
      <c r="D7" s="2">
        <v>92519</v>
      </c>
      <c r="E7" s="25" t="s">
        <v>167</v>
      </c>
      <c r="F7" s="2">
        <v>2060296</v>
      </c>
      <c r="G7" s="25"/>
    </row>
    <row r="8" spans="1:7" x14ac:dyDescent="0.3">
      <c r="A8" s="16"/>
      <c r="B8" s="16"/>
      <c r="C8" s="16" t="s">
        <v>2479</v>
      </c>
      <c r="D8" s="16"/>
      <c r="E8" s="16"/>
      <c r="F8" s="16"/>
      <c r="G8" s="16"/>
    </row>
    <row r="9" spans="1:7" x14ac:dyDescent="0.3">
      <c r="A9" s="192" t="s">
        <v>2196</v>
      </c>
      <c r="B9" s="192"/>
      <c r="C9" s="192" t="s">
        <v>2479</v>
      </c>
      <c r="D9" s="192"/>
      <c r="E9" s="192"/>
      <c r="F9" s="192"/>
      <c r="G9" s="192"/>
    </row>
    <row r="10" spans="1:7" x14ac:dyDescent="0.3">
      <c r="A10" t="s">
        <v>2166</v>
      </c>
      <c r="B10" s="2">
        <v>37578</v>
      </c>
      <c r="C10" s="25" t="s">
        <v>2479</v>
      </c>
      <c r="D10" s="2">
        <v>80646</v>
      </c>
      <c r="E10" s="25" t="s">
        <v>167</v>
      </c>
      <c r="F10" s="2">
        <v>8629866</v>
      </c>
      <c r="G10" s="25"/>
    </row>
    <row r="11" spans="1:7" x14ac:dyDescent="0.3">
      <c r="A11" s="16"/>
      <c r="B11" s="16"/>
      <c r="C11" s="16" t="s">
        <v>2479</v>
      </c>
      <c r="D11" s="16"/>
      <c r="E11" s="16"/>
      <c r="F11" s="16"/>
      <c r="G11" s="16"/>
    </row>
    <row r="12" spans="1:7" x14ac:dyDescent="0.3">
      <c r="A12" s="192" t="s">
        <v>2197</v>
      </c>
      <c r="B12" s="192"/>
      <c r="C12" s="192" t="s">
        <v>2479</v>
      </c>
      <c r="D12" s="192"/>
      <c r="E12" s="192"/>
      <c r="F12" s="192"/>
      <c r="G12" s="192"/>
    </row>
    <row r="13" spans="1:7" x14ac:dyDescent="0.3">
      <c r="A13" t="s">
        <v>2198</v>
      </c>
      <c r="B13" s="2">
        <v>37578</v>
      </c>
      <c r="C13" s="25" t="s">
        <v>2479</v>
      </c>
      <c r="D13" s="2">
        <v>80646</v>
      </c>
      <c r="E13" s="25" t="s">
        <v>167</v>
      </c>
      <c r="F13" s="2">
        <v>8629866</v>
      </c>
      <c r="G13" s="25"/>
    </row>
    <row r="14" spans="1:7" x14ac:dyDescent="0.3">
      <c r="A14" t="s">
        <v>2124</v>
      </c>
      <c r="B14" s="2">
        <v>12942</v>
      </c>
      <c r="C14" s="25">
        <v>0.34440364042790994</v>
      </c>
      <c r="D14" s="2">
        <v>29525</v>
      </c>
      <c r="E14" s="25">
        <v>0.36610619249559806</v>
      </c>
      <c r="F14" s="2">
        <v>3804614</v>
      </c>
      <c r="G14" s="25">
        <v>0.44086594160326475</v>
      </c>
    </row>
    <row r="15" spans="1:7" x14ac:dyDescent="0.3">
      <c r="A15" t="s">
        <v>2133</v>
      </c>
      <c r="B15" s="2">
        <v>24636</v>
      </c>
      <c r="C15" s="25">
        <v>0.65559635957209006</v>
      </c>
      <c r="D15" s="2">
        <v>51121</v>
      </c>
      <c r="E15" s="25">
        <v>0.63389380750440194</v>
      </c>
      <c r="F15" s="2">
        <v>4825252</v>
      </c>
      <c r="G15" s="25">
        <v>0.55913405839673525</v>
      </c>
    </row>
    <row r="16" spans="1:7" x14ac:dyDescent="0.3">
      <c r="A16" s="16"/>
      <c r="B16" s="16"/>
      <c r="C16" s="16"/>
      <c r="D16" s="16"/>
      <c r="E16" s="16"/>
      <c r="F16" s="16"/>
      <c r="G16" s="16"/>
    </row>
    <row r="17" spans="1:7" x14ac:dyDescent="0.3">
      <c r="A17" s="103" t="s">
        <v>2495</v>
      </c>
      <c r="B17" s="192"/>
      <c r="C17" s="192"/>
      <c r="D17" s="192"/>
      <c r="E17" s="192"/>
      <c r="F17" s="192"/>
      <c r="G17" s="192"/>
    </row>
    <row r="18" spans="1:7" x14ac:dyDescent="0.3">
      <c r="A18" t="s">
        <v>2496</v>
      </c>
      <c r="B18" s="13" t="e">
        <v>#N/A</v>
      </c>
      <c r="C18" s="25" t="e">
        <v>#N/A</v>
      </c>
      <c r="D18" s="13">
        <v>48900</v>
      </c>
      <c r="E18" s="25" t="s">
        <v>167</v>
      </c>
      <c r="F18" s="13">
        <v>84700</v>
      </c>
      <c r="G18" s="25"/>
    </row>
    <row r="19" spans="1:7" x14ac:dyDescent="0.3">
      <c r="A19" s="16"/>
      <c r="B19" s="16"/>
      <c r="C19" s="16"/>
      <c r="D19" s="16"/>
      <c r="E19" s="16"/>
      <c r="F19" s="16"/>
      <c r="G19" s="16"/>
    </row>
    <row r="20" spans="1:7" x14ac:dyDescent="0.3">
      <c r="A20" s="192" t="s">
        <v>2199</v>
      </c>
      <c r="B20" s="192"/>
      <c r="C20" s="192"/>
      <c r="D20" s="192"/>
      <c r="E20" s="192"/>
      <c r="F20" s="192"/>
      <c r="G20" s="192"/>
    </row>
    <row r="21" spans="1:7" x14ac:dyDescent="0.3">
      <c r="A21" t="s">
        <v>2200</v>
      </c>
      <c r="B21" s="2">
        <v>40787</v>
      </c>
      <c r="C21" s="25" t="s">
        <v>2479</v>
      </c>
      <c r="D21" s="2">
        <v>86693</v>
      </c>
      <c r="E21" s="25" t="s">
        <v>167</v>
      </c>
      <c r="F21" s="2">
        <v>9220421</v>
      </c>
      <c r="G21" s="25"/>
    </row>
    <row r="22" spans="1:7" x14ac:dyDescent="0.3">
      <c r="A22" t="s">
        <v>2201</v>
      </c>
      <c r="B22" s="2">
        <v>32591</v>
      </c>
      <c r="C22" s="25">
        <v>0.79905362002598868</v>
      </c>
      <c r="D22" s="2">
        <v>68609</v>
      </c>
      <c r="E22" s="25">
        <v>0.79140184328607843</v>
      </c>
      <c r="F22" s="2">
        <v>6439899</v>
      </c>
      <c r="G22" s="25">
        <v>0.69843871554238146</v>
      </c>
    </row>
    <row r="23" spans="1:7" x14ac:dyDescent="0.3">
      <c r="A23" t="s">
        <v>2202</v>
      </c>
      <c r="B23" s="2">
        <v>3824</v>
      </c>
      <c r="C23" s="25">
        <v>9.375536322847966E-2</v>
      </c>
      <c r="D23" s="2">
        <v>8676</v>
      </c>
      <c r="E23" s="25">
        <v>0.10007728420979779</v>
      </c>
      <c r="F23" s="2">
        <v>1148225</v>
      </c>
      <c r="G23" s="25">
        <v>0.12453064778712382</v>
      </c>
    </row>
    <row r="24" spans="1:7" x14ac:dyDescent="0.3">
      <c r="A24" t="s">
        <v>2203</v>
      </c>
      <c r="B24" s="2">
        <v>917</v>
      </c>
      <c r="C24" s="25">
        <v>2.2482653786745778E-2</v>
      </c>
      <c r="D24" s="2">
        <v>3680</v>
      </c>
      <c r="E24" s="25">
        <v>4.2448640605354526E-2</v>
      </c>
      <c r="F24" s="2">
        <v>1251049</v>
      </c>
      <c r="G24" s="25">
        <v>0.13568241623674235</v>
      </c>
    </row>
    <row r="25" spans="1:7" x14ac:dyDescent="0.3">
      <c r="A25" t="s">
        <v>2204</v>
      </c>
      <c r="B25" s="2">
        <v>3455</v>
      </c>
      <c r="C25" s="25">
        <v>8.4708362958785893E-2</v>
      </c>
      <c r="D25" s="2">
        <v>5728</v>
      </c>
      <c r="E25" s="25">
        <v>6.6072231898769221E-2</v>
      </c>
      <c r="F25" s="2">
        <v>381248</v>
      </c>
      <c r="G25" s="25">
        <v>4.1348220433752428E-2</v>
      </c>
    </row>
    <row r="26" spans="1:7" x14ac:dyDescent="0.3">
      <c r="A26" s="16"/>
      <c r="B26" s="16"/>
      <c r="C26" s="16"/>
      <c r="D26" s="16"/>
      <c r="E26" s="16"/>
      <c r="F26" s="16"/>
      <c r="G26" s="16"/>
    </row>
    <row r="27" spans="1:7" x14ac:dyDescent="0.3">
      <c r="A27" s="192" t="s">
        <v>2205</v>
      </c>
      <c r="B27" s="192"/>
      <c r="C27" s="192"/>
      <c r="D27" s="192"/>
      <c r="E27" s="192"/>
      <c r="F27" s="192"/>
      <c r="G27" s="192"/>
    </row>
    <row r="28" spans="1:7" x14ac:dyDescent="0.3">
      <c r="A28" t="s">
        <v>2206</v>
      </c>
      <c r="B28" s="2">
        <v>9901</v>
      </c>
      <c r="C28" s="25" t="s">
        <v>2479</v>
      </c>
      <c r="D28" s="2">
        <v>26176</v>
      </c>
      <c r="E28" s="25" t="s">
        <v>167</v>
      </c>
      <c r="F28" s="2">
        <v>3707451</v>
      </c>
      <c r="G28" s="25"/>
    </row>
    <row r="29" spans="1:7" x14ac:dyDescent="0.3">
      <c r="A29" t="s">
        <v>2207</v>
      </c>
      <c r="B29" s="2">
        <v>1949</v>
      </c>
      <c r="C29" s="25">
        <v>0.19684880315119685</v>
      </c>
      <c r="D29" s="2">
        <v>5638</v>
      </c>
      <c r="E29" s="25">
        <v>0.21538814180929094</v>
      </c>
      <c r="F29" s="2">
        <v>673157</v>
      </c>
      <c r="G29" s="25">
        <v>0.18156868425233402</v>
      </c>
    </row>
    <row r="30" spans="1:7" x14ac:dyDescent="0.3">
      <c r="A30" t="s">
        <v>2174</v>
      </c>
      <c r="B30" s="2">
        <v>32</v>
      </c>
      <c r="C30" s="25">
        <v>3.2319967680032322E-3</v>
      </c>
      <c r="D30" s="2">
        <v>140</v>
      </c>
      <c r="E30" s="25">
        <v>5.3484107579462106E-3</v>
      </c>
      <c r="F30" s="2">
        <v>11172</v>
      </c>
      <c r="G30" s="25">
        <v>3.0133911412450224E-3</v>
      </c>
    </row>
    <row r="31" spans="1:7" x14ac:dyDescent="0.3">
      <c r="A31" t="s">
        <v>2154</v>
      </c>
      <c r="B31" s="2">
        <v>91</v>
      </c>
      <c r="C31" s="25">
        <v>9.1909908090091908E-3</v>
      </c>
      <c r="D31" s="2">
        <v>216</v>
      </c>
      <c r="E31" s="25">
        <v>8.2518337408312957E-3</v>
      </c>
      <c r="F31" s="2">
        <v>21307</v>
      </c>
      <c r="G31" s="25">
        <v>5.7470752816422927E-3</v>
      </c>
    </row>
    <row r="32" spans="1:7" x14ac:dyDescent="0.3">
      <c r="A32" t="s">
        <v>2208</v>
      </c>
      <c r="B32" s="2">
        <v>242</v>
      </c>
      <c r="C32" s="25">
        <v>2.444197555802444E-2</v>
      </c>
      <c r="D32" s="2">
        <v>685</v>
      </c>
      <c r="E32" s="25">
        <v>2.61690097799511E-2</v>
      </c>
      <c r="F32" s="2">
        <v>43505</v>
      </c>
      <c r="G32" s="25">
        <v>1.1734477407793117E-2</v>
      </c>
    </row>
    <row r="33" spans="1:7" x14ac:dyDescent="0.3">
      <c r="A33" t="s">
        <v>2175</v>
      </c>
      <c r="B33" s="2">
        <v>1231</v>
      </c>
      <c r="C33" s="25">
        <v>0.12433087566912433</v>
      </c>
      <c r="D33" s="2">
        <v>3938</v>
      </c>
      <c r="E33" s="25">
        <v>0.15044315403422984</v>
      </c>
      <c r="F33" s="2">
        <v>502074</v>
      </c>
      <c r="G33" s="25">
        <v>0.1354229631086156</v>
      </c>
    </row>
    <row r="34" spans="1:7" x14ac:dyDescent="0.3">
      <c r="A34" t="s">
        <v>2160</v>
      </c>
      <c r="B34" s="2">
        <v>353</v>
      </c>
      <c r="C34" s="25">
        <v>3.5652964347035646E-2</v>
      </c>
      <c r="D34" s="2">
        <v>659</v>
      </c>
      <c r="E34" s="25">
        <v>2.5175733496332519E-2</v>
      </c>
      <c r="F34" s="2">
        <v>95099</v>
      </c>
      <c r="G34" s="25">
        <v>2.5650777313037987E-2</v>
      </c>
    </row>
    <row r="35" spans="1:7" x14ac:dyDescent="0.3">
      <c r="A35" t="s">
        <v>2209</v>
      </c>
      <c r="B35" s="2">
        <v>3349</v>
      </c>
      <c r="C35" s="25">
        <v>0.33824866175133816</v>
      </c>
      <c r="D35" s="2">
        <v>8145</v>
      </c>
      <c r="E35" s="25">
        <v>0.31116289731051344</v>
      </c>
      <c r="F35" s="2">
        <v>794588</v>
      </c>
      <c r="G35" s="25">
        <v>0.21432191551553884</v>
      </c>
    </row>
    <row r="36" spans="1:7" x14ac:dyDescent="0.3">
      <c r="A36" t="s">
        <v>2174</v>
      </c>
      <c r="B36" s="2">
        <v>371</v>
      </c>
      <c r="C36" s="25">
        <v>3.747096252903747E-2</v>
      </c>
      <c r="D36" s="2">
        <v>774</v>
      </c>
      <c r="E36" s="25">
        <v>2.9569070904645476E-2</v>
      </c>
      <c r="F36" s="2">
        <v>47871</v>
      </c>
      <c r="G36" s="25">
        <v>1.2912105918594744E-2</v>
      </c>
    </row>
    <row r="37" spans="1:7" x14ac:dyDescent="0.3">
      <c r="A37" t="s">
        <v>2154</v>
      </c>
      <c r="B37" s="2">
        <v>499</v>
      </c>
      <c r="C37" s="25">
        <v>5.0398949601050402E-2</v>
      </c>
      <c r="D37" s="2">
        <v>907</v>
      </c>
      <c r="E37" s="25">
        <v>3.4650061124694376E-2</v>
      </c>
      <c r="F37" s="2">
        <v>60871</v>
      </c>
      <c r="G37" s="25">
        <v>1.6418558195374664E-2</v>
      </c>
    </row>
    <row r="38" spans="1:7" x14ac:dyDescent="0.3">
      <c r="A38" t="s">
        <v>2208</v>
      </c>
      <c r="B38" s="2">
        <v>942</v>
      </c>
      <c r="C38" s="25">
        <v>9.5141904858095136E-2</v>
      </c>
      <c r="D38" s="2">
        <v>2282</v>
      </c>
      <c r="E38" s="25">
        <v>8.7179095354523228E-2</v>
      </c>
      <c r="F38" s="2">
        <v>183326</v>
      </c>
      <c r="G38" s="25">
        <v>4.9447990007150465E-2</v>
      </c>
    </row>
    <row r="39" spans="1:7" x14ac:dyDescent="0.3">
      <c r="A39" t="s">
        <v>2175</v>
      </c>
      <c r="B39" s="2">
        <v>1139</v>
      </c>
      <c r="C39" s="25">
        <v>0.11503888496111506</v>
      </c>
      <c r="D39" s="2">
        <v>3670</v>
      </c>
      <c r="E39" s="25">
        <v>0.14020476772616136</v>
      </c>
      <c r="F39" s="2">
        <v>481852</v>
      </c>
      <c r="G39" s="25">
        <v>0.12996854172853531</v>
      </c>
    </row>
    <row r="40" spans="1:7" x14ac:dyDescent="0.3">
      <c r="A40" t="s">
        <v>2160</v>
      </c>
      <c r="B40" s="2">
        <v>398</v>
      </c>
      <c r="C40" s="25">
        <v>4.0197959802040197E-2</v>
      </c>
      <c r="D40" s="2">
        <v>512</v>
      </c>
      <c r="E40" s="25">
        <v>1.9559902200488997E-2</v>
      </c>
      <c r="F40" s="2">
        <v>20668</v>
      </c>
      <c r="G40" s="25">
        <v>5.5747196658836491E-3</v>
      </c>
    </row>
    <row r="41" spans="1:7" x14ac:dyDescent="0.3">
      <c r="A41" t="s">
        <v>2210</v>
      </c>
      <c r="B41" s="2">
        <v>2168</v>
      </c>
      <c r="C41" s="25">
        <v>0.21896778103221898</v>
      </c>
      <c r="D41" s="2">
        <v>5562</v>
      </c>
      <c r="E41" s="25">
        <v>0.21248471882640588</v>
      </c>
      <c r="F41" s="2">
        <v>731430</v>
      </c>
      <c r="G41" s="25">
        <v>0.19728649144654911</v>
      </c>
    </row>
    <row r="42" spans="1:7" x14ac:dyDescent="0.3">
      <c r="A42" t="s">
        <v>2174</v>
      </c>
      <c r="B42" s="2">
        <v>921</v>
      </c>
      <c r="C42" s="25">
        <v>9.3020906979093015E-2</v>
      </c>
      <c r="D42" s="2">
        <v>1852</v>
      </c>
      <c r="E42" s="25">
        <v>7.0751833740831299E-2</v>
      </c>
      <c r="F42" s="2">
        <v>139380</v>
      </c>
      <c r="G42" s="25">
        <v>3.7594562949045042E-2</v>
      </c>
    </row>
    <row r="43" spans="1:7" x14ac:dyDescent="0.3">
      <c r="A43" t="s">
        <v>2154</v>
      </c>
      <c r="B43" s="2">
        <v>458</v>
      </c>
      <c r="C43" s="25">
        <v>4.6257953742046255E-2</v>
      </c>
      <c r="D43" s="2">
        <v>1339</v>
      </c>
      <c r="E43" s="25">
        <v>5.1153728606356967E-2</v>
      </c>
      <c r="F43" s="2">
        <v>145967</v>
      </c>
      <c r="G43" s="25">
        <v>3.9371255344979608E-2</v>
      </c>
    </row>
    <row r="44" spans="1:7" x14ac:dyDescent="0.3">
      <c r="A44" t="s">
        <v>2208</v>
      </c>
      <c r="B44" s="2">
        <v>413</v>
      </c>
      <c r="C44" s="25">
        <v>4.1712958287041718E-2</v>
      </c>
      <c r="D44" s="2">
        <v>1582</v>
      </c>
      <c r="E44" s="25">
        <v>6.0437041564792175E-2</v>
      </c>
      <c r="F44" s="2">
        <v>257390</v>
      </c>
      <c r="G44" s="25">
        <v>6.9425057809260324E-2</v>
      </c>
    </row>
    <row r="45" spans="1:7" x14ac:dyDescent="0.3">
      <c r="A45" t="s">
        <v>2175</v>
      </c>
      <c r="B45" s="2">
        <v>149</v>
      </c>
      <c r="C45" s="25">
        <v>1.5048984951015049E-2</v>
      </c>
      <c r="D45" s="2">
        <v>488</v>
      </c>
      <c r="E45" s="25">
        <v>1.8643031784841075E-2</v>
      </c>
      <c r="F45" s="2">
        <v>172397</v>
      </c>
      <c r="G45" s="25">
        <v>4.6500142550771409E-2</v>
      </c>
    </row>
    <row r="46" spans="1:7" x14ac:dyDescent="0.3">
      <c r="A46" t="s">
        <v>2160</v>
      </c>
      <c r="B46" s="2">
        <v>227</v>
      </c>
      <c r="C46" s="25">
        <v>2.2926977073022926E-2</v>
      </c>
      <c r="D46" s="2">
        <v>301</v>
      </c>
      <c r="E46" s="25">
        <v>1.1499083129584352E-2</v>
      </c>
      <c r="F46" s="2">
        <v>16296</v>
      </c>
      <c r="G46" s="25">
        <v>4.3954727924927399E-3</v>
      </c>
    </row>
    <row r="47" spans="1:7" x14ac:dyDescent="0.3">
      <c r="A47" t="s">
        <v>2211</v>
      </c>
      <c r="B47" s="2">
        <v>1140</v>
      </c>
      <c r="C47" s="25">
        <v>0.11513988486011514</v>
      </c>
      <c r="D47" s="2">
        <v>3071</v>
      </c>
      <c r="E47" s="25">
        <v>0.11732121026894865</v>
      </c>
      <c r="F47" s="2">
        <v>550966</v>
      </c>
      <c r="G47" s="25">
        <v>0.14861046039448667</v>
      </c>
    </row>
    <row r="48" spans="1:7" x14ac:dyDescent="0.3">
      <c r="A48" t="s">
        <v>2174</v>
      </c>
      <c r="B48" s="2">
        <v>696</v>
      </c>
      <c r="C48" s="25">
        <v>7.0295929704070295E-2</v>
      </c>
      <c r="D48" s="2">
        <v>1720</v>
      </c>
      <c r="E48" s="25">
        <v>6.5709046454767731E-2</v>
      </c>
      <c r="F48" s="2">
        <v>230302</v>
      </c>
      <c r="G48" s="25">
        <v>6.211869017284382E-2</v>
      </c>
    </row>
    <row r="49" spans="1:7" x14ac:dyDescent="0.3">
      <c r="A49" t="s">
        <v>2154</v>
      </c>
      <c r="B49" s="2">
        <v>195</v>
      </c>
      <c r="C49" s="25">
        <v>1.9694980305019694E-2</v>
      </c>
      <c r="D49" s="2">
        <v>651</v>
      </c>
      <c r="E49" s="25">
        <v>2.4870110024449877E-2</v>
      </c>
      <c r="F49" s="2">
        <v>137522</v>
      </c>
      <c r="G49" s="25">
        <v>3.709341000056373E-2</v>
      </c>
    </row>
    <row r="50" spans="1:7" x14ac:dyDescent="0.3">
      <c r="A50" t="s">
        <v>2208</v>
      </c>
      <c r="B50" s="2">
        <v>99</v>
      </c>
      <c r="C50" s="25">
        <v>9.9989900010099986E-3</v>
      </c>
      <c r="D50" s="2">
        <v>459</v>
      </c>
      <c r="E50" s="25">
        <v>1.7535146699266504E-2</v>
      </c>
      <c r="F50" s="2">
        <v>129365</v>
      </c>
      <c r="G50" s="25">
        <v>3.4893246060433432E-2</v>
      </c>
    </row>
    <row r="51" spans="1:7" x14ac:dyDescent="0.3">
      <c r="A51" t="s">
        <v>2175</v>
      </c>
      <c r="B51" s="2">
        <v>0</v>
      </c>
      <c r="C51" s="25">
        <v>0</v>
      </c>
      <c r="D51" s="2">
        <v>58</v>
      </c>
      <c r="E51" s="25">
        <v>2.2157701711491441E-3</v>
      </c>
      <c r="F51" s="2">
        <v>42922</v>
      </c>
      <c r="G51" s="25">
        <v>1.1577226509534449E-2</v>
      </c>
    </row>
    <row r="52" spans="1:7" x14ac:dyDescent="0.3">
      <c r="A52" t="s">
        <v>2160</v>
      </c>
      <c r="B52" s="2">
        <v>150</v>
      </c>
      <c r="C52" s="25">
        <v>1.514998485001515E-2</v>
      </c>
      <c r="D52" s="2">
        <v>183</v>
      </c>
      <c r="E52" s="25">
        <v>6.9911369193154035E-3</v>
      </c>
      <c r="F52" s="2">
        <v>10855</v>
      </c>
      <c r="G52" s="25">
        <v>2.9278876511112354E-3</v>
      </c>
    </row>
    <row r="53" spans="1:7" x14ac:dyDescent="0.3">
      <c r="A53" t="s">
        <v>2212</v>
      </c>
      <c r="B53" s="2">
        <v>1295</v>
      </c>
      <c r="C53" s="25">
        <v>0.13079486920513078</v>
      </c>
      <c r="D53" s="2">
        <v>3760</v>
      </c>
      <c r="E53" s="25">
        <v>0.14364303178484109</v>
      </c>
      <c r="F53" s="2">
        <v>957310</v>
      </c>
      <c r="G53" s="25">
        <v>0.25821244839109136</v>
      </c>
    </row>
    <row r="54" spans="1:7" x14ac:dyDescent="0.3">
      <c r="A54" t="s">
        <v>2174</v>
      </c>
      <c r="B54" s="2">
        <v>1000</v>
      </c>
      <c r="C54" s="25">
        <v>0.10099989900010101</v>
      </c>
      <c r="D54" s="2">
        <v>3027</v>
      </c>
      <c r="E54" s="25">
        <v>0.11564028117359414</v>
      </c>
      <c r="F54" s="2">
        <v>707802</v>
      </c>
      <c r="G54" s="25">
        <v>0.1909133795699525</v>
      </c>
    </row>
    <row r="55" spans="1:7" x14ac:dyDescent="0.3">
      <c r="A55" t="s">
        <v>2154</v>
      </c>
      <c r="B55" s="2">
        <v>70</v>
      </c>
      <c r="C55" s="25">
        <v>7.0699929300070703E-3</v>
      </c>
      <c r="D55" s="2">
        <v>358</v>
      </c>
      <c r="E55" s="25">
        <v>1.3676650366748167E-2</v>
      </c>
      <c r="F55" s="2">
        <v>142527</v>
      </c>
      <c r="G55" s="25">
        <v>3.8443394127123998E-2</v>
      </c>
    </row>
    <row r="56" spans="1:7" x14ac:dyDescent="0.3">
      <c r="A56" t="s">
        <v>2208</v>
      </c>
      <c r="B56" s="2">
        <v>24</v>
      </c>
      <c r="C56" s="25">
        <v>2.4239975760024239E-3</v>
      </c>
      <c r="D56" s="2">
        <v>94</v>
      </c>
      <c r="E56" s="25">
        <v>3.591075794621027E-3</v>
      </c>
      <c r="F56" s="2">
        <v>81086</v>
      </c>
      <c r="G56" s="25">
        <v>2.1871091485767446E-2</v>
      </c>
    </row>
    <row r="57" spans="1:7" x14ac:dyDescent="0.3">
      <c r="A57" t="s">
        <v>2175</v>
      </c>
      <c r="B57" s="2">
        <v>0</v>
      </c>
      <c r="C57" s="25" t="s">
        <v>2479</v>
      </c>
      <c r="D57" s="2">
        <v>0</v>
      </c>
      <c r="E57" s="25">
        <v>0</v>
      </c>
      <c r="F57" s="2">
        <v>5773</v>
      </c>
      <c r="G57" s="25">
        <v>1.5571345379884994E-3</v>
      </c>
    </row>
    <row r="58" spans="1:7" x14ac:dyDescent="0.3">
      <c r="A58" t="s">
        <v>2160</v>
      </c>
      <c r="B58" s="2">
        <v>201</v>
      </c>
      <c r="C58" s="25">
        <v>2.03009796990203E-2</v>
      </c>
      <c r="D58" s="2">
        <v>281</v>
      </c>
      <c r="E58" s="25">
        <v>1.0735024449877751E-2</v>
      </c>
      <c r="F58" s="2">
        <v>20122</v>
      </c>
      <c r="G58" s="25">
        <v>5.4274486702588923E-3</v>
      </c>
    </row>
    <row r="59" spans="1:7" x14ac:dyDescent="0.3">
      <c r="A59" s="16"/>
      <c r="B59" s="16"/>
      <c r="C59" s="16"/>
      <c r="D59" s="16"/>
      <c r="E59" s="16"/>
      <c r="F59" s="16"/>
      <c r="G59" s="16"/>
    </row>
    <row r="60" spans="1:7" x14ac:dyDescent="0.3">
      <c r="A60" s="192" t="s">
        <v>2213</v>
      </c>
      <c r="B60" s="192"/>
      <c r="C60" s="192"/>
      <c r="D60" s="192"/>
      <c r="E60" s="192"/>
      <c r="F60" s="192"/>
      <c r="G60" s="192"/>
    </row>
    <row r="61" spans="1:7" x14ac:dyDescent="0.3">
      <c r="A61" t="s">
        <v>2214</v>
      </c>
      <c r="B61" s="2" t="e">
        <v>#N/A</v>
      </c>
      <c r="C61" s="25" t="e">
        <v>#N/A</v>
      </c>
      <c r="D61" s="2">
        <v>402</v>
      </c>
      <c r="E61" s="25" t="s">
        <v>167</v>
      </c>
      <c r="F61" s="2">
        <v>509</v>
      </c>
      <c r="G61" s="25"/>
    </row>
    <row r="62" spans="1:7" x14ac:dyDescent="0.3">
      <c r="A62" t="s">
        <v>2215</v>
      </c>
      <c r="B62" s="2" t="e">
        <v>#N/A</v>
      </c>
      <c r="C62" s="25" t="e">
        <v>#N/A</v>
      </c>
      <c r="D62" s="2">
        <v>312</v>
      </c>
      <c r="E62" s="25">
        <v>0.77611940298507465</v>
      </c>
      <c r="F62" s="2">
        <v>411</v>
      </c>
      <c r="G62" s="25">
        <v>0.80746561886051083</v>
      </c>
    </row>
    <row r="63" spans="1:7" x14ac:dyDescent="0.3">
      <c r="A63" t="s">
        <v>2216</v>
      </c>
      <c r="B63" s="2" t="e">
        <v>#N/A</v>
      </c>
      <c r="C63" s="25" t="e">
        <v>#N/A</v>
      </c>
      <c r="D63" s="2">
        <v>90</v>
      </c>
      <c r="E63" s="25">
        <v>0.22388059701492538</v>
      </c>
      <c r="F63" s="2">
        <v>98</v>
      </c>
      <c r="G63" s="25">
        <v>0.1925343811394892</v>
      </c>
    </row>
    <row r="64" spans="1:7" x14ac:dyDescent="0.3">
      <c r="A64" s="16"/>
      <c r="B64" s="16"/>
      <c r="C64" s="16"/>
      <c r="D64" s="16"/>
      <c r="E64" s="16"/>
      <c r="F64" s="16"/>
      <c r="G64" s="16"/>
    </row>
    <row r="65" spans="1:7" x14ac:dyDescent="0.3">
      <c r="A65" s="192" t="s">
        <v>2217</v>
      </c>
      <c r="B65" s="192"/>
      <c r="C65" s="192"/>
      <c r="D65" s="192"/>
      <c r="E65" s="192"/>
      <c r="F65" s="192"/>
      <c r="G65" s="192"/>
    </row>
    <row r="66" spans="1:7" x14ac:dyDescent="0.3">
      <c r="A66" t="s">
        <v>2214</v>
      </c>
      <c r="B66" s="2">
        <v>16356</v>
      </c>
      <c r="C66" s="25" t="s">
        <v>2479</v>
      </c>
      <c r="D66" s="2">
        <v>38992</v>
      </c>
      <c r="E66" s="25" t="s">
        <v>167</v>
      </c>
      <c r="F66" s="2">
        <v>3831493</v>
      </c>
      <c r="G66" s="25"/>
    </row>
    <row r="67" spans="1:7" x14ac:dyDescent="0.3">
      <c r="A67" t="s">
        <v>2207</v>
      </c>
      <c r="B67" s="2">
        <v>1537</v>
      </c>
      <c r="C67" s="25">
        <v>9.3971631205673756E-2</v>
      </c>
      <c r="D67" s="2">
        <v>3311</v>
      </c>
      <c r="E67" s="25">
        <v>8.4914854329093153E-2</v>
      </c>
      <c r="F67" s="2">
        <v>219034</v>
      </c>
      <c r="G67" s="25">
        <v>5.7166749358539867E-2</v>
      </c>
    </row>
    <row r="68" spans="1:7" x14ac:dyDescent="0.3">
      <c r="A68" t="s">
        <v>2174</v>
      </c>
      <c r="B68" s="2">
        <v>296</v>
      </c>
      <c r="C68" s="25">
        <v>1.8097334311567626E-2</v>
      </c>
      <c r="D68" s="2">
        <v>655</v>
      </c>
      <c r="E68" s="25">
        <v>1.6798317603610998E-2</v>
      </c>
      <c r="F68" s="2">
        <v>29306</v>
      </c>
      <c r="G68" s="25">
        <v>7.6487155268194409E-3</v>
      </c>
    </row>
    <row r="69" spans="1:7" x14ac:dyDescent="0.3">
      <c r="A69" t="s">
        <v>2154</v>
      </c>
      <c r="B69" s="2">
        <v>153</v>
      </c>
      <c r="C69" s="25">
        <v>9.3543653705062367E-3</v>
      </c>
      <c r="D69" s="2">
        <v>372</v>
      </c>
      <c r="E69" s="25">
        <v>9.5404185473943366E-3</v>
      </c>
      <c r="F69" s="2">
        <v>18456</v>
      </c>
      <c r="G69" s="25">
        <v>4.8169212367085105E-3</v>
      </c>
    </row>
    <row r="70" spans="1:7" x14ac:dyDescent="0.3">
      <c r="A70" t="s">
        <v>2208</v>
      </c>
      <c r="B70" s="2">
        <v>218</v>
      </c>
      <c r="C70" s="25">
        <v>1.3328442161897774E-2</v>
      </c>
      <c r="D70" s="2">
        <v>463</v>
      </c>
      <c r="E70" s="25">
        <v>1.1874230611407468E-2</v>
      </c>
      <c r="F70" s="2">
        <v>25767</v>
      </c>
      <c r="G70" s="25">
        <v>6.7250546979989263E-3</v>
      </c>
    </row>
    <row r="71" spans="1:7" x14ac:dyDescent="0.3">
      <c r="A71" t="s">
        <v>2175</v>
      </c>
      <c r="B71" s="2">
        <v>682</v>
      </c>
      <c r="C71" s="25">
        <v>4.169723648813891E-2</v>
      </c>
      <c r="D71" s="2">
        <v>1469</v>
      </c>
      <c r="E71" s="25">
        <v>3.767439474764054E-2</v>
      </c>
      <c r="F71" s="2">
        <v>114601</v>
      </c>
      <c r="G71" s="25">
        <v>2.9910272575207626E-2</v>
      </c>
    </row>
    <row r="72" spans="1:7" x14ac:dyDescent="0.3">
      <c r="A72" t="s">
        <v>2160</v>
      </c>
      <c r="B72" s="2">
        <v>188</v>
      </c>
      <c r="C72" s="25">
        <v>1.1494252873563218E-2</v>
      </c>
      <c r="D72" s="2">
        <v>352</v>
      </c>
      <c r="E72" s="25">
        <v>9.0274928190398028E-3</v>
      </c>
      <c r="F72" s="2">
        <v>30904</v>
      </c>
      <c r="G72" s="25">
        <v>8.0657853218053643E-3</v>
      </c>
    </row>
    <row r="73" spans="1:7" x14ac:dyDescent="0.3">
      <c r="A73" t="s">
        <v>2209</v>
      </c>
      <c r="B73" s="2">
        <v>2895</v>
      </c>
      <c r="C73" s="25">
        <v>0.17699926632428467</v>
      </c>
      <c r="D73" s="2">
        <v>5861</v>
      </c>
      <c r="E73" s="25">
        <v>0.15031288469429627</v>
      </c>
      <c r="F73" s="2">
        <v>332591</v>
      </c>
      <c r="G73" s="25">
        <v>8.6804543294219771E-2</v>
      </c>
    </row>
    <row r="74" spans="1:7" x14ac:dyDescent="0.3">
      <c r="A74" t="s">
        <v>2174</v>
      </c>
      <c r="B74" s="2">
        <v>1451</v>
      </c>
      <c r="C74" s="25">
        <v>8.8713621912448026E-2</v>
      </c>
      <c r="D74" s="2">
        <v>3017</v>
      </c>
      <c r="E74" s="25">
        <v>7.7374846122281488E-2</v>
      </c>
      <c r="F74" s="2">
        <v>144315</v>
      </c>
      <c r="G74" s="25">
        <v>3.7665474007129857E-2</v>
      </c>
    </row>
    <row r="75" spans="1:7" x14ac:dyDescent="0.3">
      <c r="A75" t="s">
        <v>2154</v>
      </c>
      <c r="B75" s="2">
        <v>254</v>
      </c>
      <c r="C75" s="25">
        <v>1.5529469307899241E-2</v>
      </c>
      <c r="D75" s="2">
        <v>480</v>
      </c>
      <c r="E75" s="25">
        <v>1.2310217480508822E-2</v>
      </c>
      <c r="F75" s="2">
        <v>31203</v>
      </c>
      <c r="G75" s="25">
        <v>8.1438227865743198E-3</v>
      </c>
    </row>
    <row r="76" spans="1:7" x14ac:dyDescent="0.3">
      <c r="A76" t="s">
        <v>2208</v>
      </c>
      <c r="B76" s="2">
        <v>504</v>
      </c>
      <c r="C76" s="25">
        <v>3.081438004402055E-2</v>
      </c>
      <c r="D76" s="2">
        <v>950</v>
      </c>
      <c r="E76" s="25">
        <v>2.4363972096840377E-2</v>
      </c>
      <c r="F76" s="2">
        <v>46361</v>
      </c>
      <c r="G76" s="25">
        <v>1.2099982957035287E-2</v>
      </c>
    </row>
    <row r="77" spans="1:7" x14ac:dyDescent="0.3">
      <c r="A77" t="s">
        <v>2175</v>
      </c>
      <c r="B77" s="2">
        <v>686</v>
      </c>
      <c r="C77" s="25">
        <v>4.1941795059916853E-2</v>
      </c>
      <c r="D77" s="2">
        <v>1414</v>
      </c>
      <c r="E77" s="25">
        <v>3.6263848994665573E-2</v>
      </c>
      <c r="F77" s="2">
        <v>110712</v>
      </c>
      <c r="G77" s="25">
        <v>2.889526354348031E-2</v>
      </c>
    </row>
    <row r="78" spans="1:7" x14ac:dyDescent="0.3">
      <c r="A78" t="s">
        <v>2160</v>
      </c>
      <c r="B78" s="2">
        <v>0</v>
      </c>
      <c r="C78" s="25" t="s">
        <v>2479</v>
      </c>
      <c r="D78" s="2">
        <v>0</v>
      </c>
      <c r="E78" s="25">
        <v>0</v>
      </c>
      <c r="F78" s="2">
        <v>0</v>
      </c>
      <c r="G78" s="25">
        <v>0</v>
      </c>
    </row>
    <row r="79" spans="1:7" x14ac:dyDescent="0.3">
      <c r="A79" t="s">
        <v>2210</v>
      </c>
      <c r="B79" s="2">
        <v>3066</v>
      </c>
      <c r="C79" s="25">
        <v>0.18745414526779164</v>
      </c>
      <c r="D79" s="2">
        <v>6580</v>
      </c>
      <c r="E79" s="25">
        <v>0.16875256462864177</v>
      </c>
      <c r="F79" s="2">
        <v>390533</v>
      </c>
      <c r="G79" s="25">
        <v>0.10192710778800848</v>
      </c>
    </row>
    <row r="80" spans="1:7" x14ac:dyDescent="0.3">
      <c r="A80" t="s">
        <v>2174</v>
      </c>
      <c r="B80" s="2">
        <v>1856</v>
      </c>
      <c r="C80" s="25">
        <v>0.11347517730496454</v>
      </c>
      <c r="D80" s="2">
        <v>3954</v>
      </c>
      <c r="E80" s="25">
        <v>0.10140541649569143</v>
      </c>
      <c r="F80" s="2">
        <v>195755</v>
      </c>
      <c r="G80" s="25">
        <v>5.1091049885775598E-2</v>
      </c>
    </row>
    <row r="81" spans="1:7" x14ac:dyDescent="0.3">
      <c r="A81" t="s">
        <v>2154</v>
      </c>
      <c r="B81" s="2">
        <v>373</v>
      </c>
      <c r="C81" s="25">
        <v>2.2805086818292981E-2</v>
      </c>
      <c r="D81" s="2">
        <v>761</v>
      </c>
      <c r="E81" s="25">
        <v>1.9516823963890029E-2</v>
      </c>
      <c r="F81" s="2">
        <v>41110</v>
      </c>
      <c r="G81" s="25">
        <v>1.0729498918567774E-2</v>
      </c>
    </row>
    <row r="82" spans="1:7" x14ac:dyDescent="0.3">
      <c r="A82" t="s">
        <v>2208</v>
      </c>
      <c r="B82" s="2">
        <v>394</v>
      </c>
      <c r="C82" s="25">
        <v>2.4089019320127171E-2</v>
      </c>
      <c r="D82" s="2">
        <v>839</v>
      </c>
      <c r="E82" s="25">
        <v>2.1517234304472714E-2</v>
      </c>
      <c r="F82" s="2">
        <v>56433</v>
      </c>
      <c r="G82" s="25">
        <v>1.4728723241827663E-2</v>
      </c>
    </row>
    <row r="83" spans="1:7" x14ac:dyDescent="0.3">
      <c r="A83" t="s">
        <v>2175</v>
      </c>
      <c r="B83" s="2">
        <v>443</v>
      </c>
      <c r="C83" s="25">
        <v>2.7084861824406944E-2</v>
      </c>
      <c r="D83" s="2">
        <v>1026</v>
      </c>
      <c r="E83" s="25">
        <v>2.6313089864587608E-2</v>
      </c>
      <c r="F83" s="2">
        <v>97235</v>
      </c>
      <c r="G83" s="25">
        <v>2.537783574183745E-2</v>
      </c>
    </row>
    <row r="84" spans="1:7" x14ac:dyDescent="0.3">
      <c r="A84" t="s">
        <v>2160</v>
      </c>
      <c r="B84" s="2">
        <v>0</v>
      </c>
      <c r="C84" s="25" t="s">
        <v>2479</v>
      </c>
      <c r="D84" s="2">
        <v>0</v>
      </c>
      <c r="E84" s="25">
        <v>0</v>
      </c>
      <c r="F84" s="2">
        <v>0</v>
      </c>
      <c r="G84" s="25">
        <v>0</v>
      </c>
    </row>
    <row r="85" spans="1:7" x14ac:dyDescent="0.3">
      <c r="A85" t="s">
        <v>2211</v>
      </c>
      <c r="B85" s="2">
        <v>2485</v>
      </c>
      <c r="C85" s="25">
        <v>0.15193201271704573</v>
      </c>
      <c r="D85" s="2">
        <v>6003</v>
      </c>
      <c r="E85" s="25">
        <v>0.15395465736561345</v>
      </c>
      <c r="F85" s="2">
        <v>446637</v>
      </c>
      <c r="G85" s="25">
        <v>0.11656996371910375</v>
      </c>
    </row>
    <row r="86" spans="1:7" x14ac:dyDescent="0.3">
      <c r="A86" t="s">
        <v>2174</v>
      </c>
      <c r="B86" s="2">
        <v>1699</v>
      </c>
      <c r="C86" s="25">
        <v>0.10387625336268036</v>
      </c>
      <c r="D86" s="2">
        <v>3616</v>
      </c>
      <c r="E86" s="25">
        <v>9.2736971686499789E-2</v>
      </c>
      <c r="F86" s="2">
        <v>237048</v>
      </c>
      <c r="G86" s="25">
        <v>6.1868310864720361E-2</v>
      </c>
    </row>
    <row r="87" spans="1:7" x14ac:dyDescent="0.3">
      <c r="A87" t="s">
        <v>2154</v>
      </c>
      <c r="B87" s="2">
        <v>371</v>
      </c>
      <c r="C87" s="25">
        <v>2.2682807532404009E-2</v>
      </c>
      <c r="D87" s="2">
        <v>908</v>
      </c>
      <c r="E87" s="25">
        <v>2.3286828067295855E-2</v>
      </c>
      <c r="F87" s="2">
        <v>50566</v>
      </c>
      <c r="G87" s="25">
        <v>1.3197466366244177E-2</v>
      </c>
    </row>
    <row r="88" spans="1:7" x14ac:dyDescent="0.3">
      <c r="A88" t="s">
        <v>2208</v>
      </c>
      <c r="B88" s="2">
        <v>272</v>
      </c>
      <c r="C88" s="25">
        <v>1.6629982880899976E-2</v>
      </c>
      <c r="D88" s="2">
        <v>929</v>
      </c>
      <c r="E88" s="25">
        <v>2.3825400082068116E-2</v>
      </c>
      <c r="F88" s="2">
        <v>75051</v>
      </c>
      <c r="G88" s="25">
        <v>1.9587925646738752E-2</v>
      </c>
    </row>
    <row r="89" spans="1:7" x14ac:dyDescent="0.3">
      <c r="A89" t="s">
        <v>2175</v>
      </c>
      <c r="B89" s="2">
        <v>143</v>
      </c>
      <c r="C89" s="25">
        <v>8.7429689410613853E-3</v>
      </c>
      <c r="D89" s="2">
        <v>550</v>
      </c>
      <c r="E89" s="25">
        <v>1.4105457529749692E-2</v>
      </c>
      <c r="F89" s="2">
        <v>83972</v>
      </c>
      <c r="G89" s="25">
        <v>2.1916260841400467E-2</v>
      </c>
    </row>
    <row r="90" spans="1:7" x14ac:dyDescent="0.3">
      <c r="A90" t="s">
        <v>2160</v>
      </c>
      <c r="B90" s="2">
        <v>0</v>
      </c>
      <c r="C90" s="25" t="s">
        <v>2479</v>
      </c>
      <c r="D90" s="2">
        <v>0</v>
      </c>
      <c r="E90" s="25">
        <v>0</v>
      </c>
      <c r="F90" s="2">
        <v>0</v>
      </c>
      <c r="G90" s="25">
        <v>0</v>
      </c>
    </row>
    <row r="91" spans="1:7" x14ac:dyDescent="0.3">
      <c r="A91" t="s">
        <v>2212</v>
      </c>
      <c r="B91" s="2">
        <v>6373</v>
      </c>
      <c r="C91" s="25">
        <v>0.3896429444852042</v>
      </c>
      <c r="D91" s="2">
        <v>17237</v>
      </c>
      <c r="E91" s="25">
        <v>0.44206503898235533</v>
      </c>
      <c r="F91" s="2">
        <v>2442698</v>
      </c>
      <c r="G91" s="25">
        <v>0.63753163584012806</v>
      </c>
    </row>
    <row r="92" spans="1:7" x14ac:dyDescent="0.3">
      <c r="A92" t="s">
        <v>2174</v>
      </c>
      <c r="B92" s="2">
        <v>4958</v>
      </c>
      <c r="C92" s="25">
        <v>0.30313034971875763</v>
      </c>
      <c r="D92" s="2">
        <v>13037</v>
      </c>
      <c r="E92" s="25">
        <v>0.33435063602790316</v>
      </c>
      <c r="F92" s="2">
        <v>1678486</v>
      </c>
      <c r="G92" s="25">
        <v>0.43807622772637195</v>
      </c>
    </row>
    <row r="93" spans="1:7" x14ac:dyDescent="0.3">
      <c r="A93" t="s">
        <v>2154</v>
      </c>
      <c r="B93" s="2">
        <v>621</v>
      </c>
      <c r="C93" s="25">
        <v>3.7967718268525311E-2</v>
      </c>
      <c r="D93" s="2">
        <v>1955</v>
      </c>
      <c r="E93" s="25">
        <v>5.0138489946655727E-2</v>
      </c>
      <c r="F93" s="2">
        <v>287092</v>
      </c>
      <c r="G93" s="25">
        <v>7.4929537911200675E-2</v>
      </c>
    </row>
    <row r="94" spans="1:7" x14ac:dyDescent="0.3">
      <c r="A94" t="s">
        <v>2208</v>
      </c>
      <c r="B94" s="2">
        <v>618</v>
      </c>
      <c r="C94" s="25">
        <v>3.7784299339691858E-2</v>
      </c>
      <c r="D94" s="2">
        <v>1821</v>
      </c>
      <c r="E94" s="25">
        <v>4.6701887566680346E-2</v>
      </c>
      <c r="F94" s="2">
        <v>323081</v>
      </c>
      <c r="G94" s="25">
        <v>8.4322482123809175E-2</v>
      </c>
    </row>
    <row r="95" spans="1:7" x14ac:dyDescent="0.3">
      <c r="A95" t="s">
        <v>2175</v>
      </c>
      <c r="B95" s="2">
        <v>176</v>
      </c>
      <c r="C95" s="25">
        <v>1.0760577158229395E-2</v>
      </c>
      <c r="D95" s="2">
        <v>424</v>
      </c>
      <c r="E95" s="25">
        <v>1.0874025441116127E-2</v>
      </c>
      <c r="F95" s="2">
        <v>154039</v>
      </c>
      <c r="G95" s="25">
        <v>4.0203388078746329E-2</v>
      </c>
    </row>
    <row r="96" spans="1:7" x14ac:dyDescent="0.3">
      <c r="A96" t="s">
        <v>2160</v>
      </c>
      <c r="B96" s="2">
        <v>0</v>
      </c>
      <c r="C96" s="25" t="s">
        <v>2479</v>
      </c>
      <c r="D96" s="2">
        <v>0</v>
      </c>
      <c r="E96" s="25">
        <v>0</v>
      </c>
      <c r="F96" s="2">
        <v>0</v>
      </c>
      <c r="G96" s="25">
        <v>0</v>
      </c>
    </row>
    <row r="97" spans="1:7" x14ac:dyDescent="0.3">
      <c r="A97" s="16"/>
      <c r="B97" s="16"/>
      <c r="C97" s="16"/>
      <c r="D97" s="16"/>
      <c r="E97" s="16"/>
      <c r="F97" s="16"/>
      <c r="G97" s="16"/>
    </row>
    <row r="98" spans="1:7" x14ac:dyDescent="0.3">
      <c r="A98" s="192" t="s">
        <v>2218</v>
      </c>
      <c r="B98" s="192"/>
      <c r="C98" s="192"/>
      <c r="D98" s="192"/>
      <c r="E98" s="192"/>
      <c r="F98" s="192"/>
      <c r="G98" s="192"/>
    </row>
    <row r="99" spans="1:7" x14ac:dyDescent="0.3">
      <c r="A99" t="s">
        <v>1392</v>
      </c>
      <c r="B99" s="2" t="e">
        <v>#N/A</v>
      </c>
      <c r="C99" s="25" t="e">
        <v>#N/A</v>
      </c>
      <c r="D99" s="2">
        <v>226</v>
      </c>
      <c r="E99" s="25" t="s">
        <v>167</v>
      </c>
      <c r="F99" s="2">
        <v>283</v>
      </c>
      <c r="G99" s="25"/>
    </row>
    <row r="100" spans="1:7" x14ac:dyDescent="0.3">
      <c r="A100" s="16"/>
      <c r="B100" s="16"/>
      <c r="C100" s="16"/>
      <c r="D100" s="16"/>
      <c r="E100" s="16"/>
      <c r="F100" s="16"/>
      <c r="G100" s="16"/>
    </row>
    <row r="101" spans="1:7" x14ac:dyDescent="0.3">
      <c r="A101" s="192" t="s">
        <v>2219</v>
      </c>
      <c r="B101" s="192"/>
      <c r="C101" s="192"/>
      <c r="D101" s="192"/>
      <c r="E101" s="192"/>
      <c r="F101" s="192"/>
      <c r="G101" s="192"/>
    </row>
    <row r="102" spans="1:7" x14ac:dyDescent="0.3">
      <c r="A102" t="s">
        <v>2187</v>
      </c>
      <c r="B102" s="2" t="e">
        <v>#N/A</v>
      </c>
      <c r="C102" s="25" t="e">
        <v>#N/A</v>
      </c>
      <c r="D102" s="2">
        <v>312</v>
      </c>
      <c r="E102" s="25" t="s">
        <v>167</v>
      </c>
      <c r="F102" s="2">
        <v>411</v>
      </c>
      <c r="G102" s="25"/>
    </row>
    <row r="103" spans="1:7" x14ac:dyDescent="0.3">
      <c r="A103" t="s">
        <v>2188</v>
      </c>
      <c r="B103" s="2" t="e">
        <v>#N/A</v>
      </c>
      <c r="C103" s="25" t="e">
        <v>#N/A</v>
      </c>
      <c r="D103" s="2">
        <v>90</v>
      </c>
      <c r="E103" s="25" t="s">
        <v>167</v>
      </c>
      <c r="F103" s="2">
        <v>98</v>
      </c>
      <c r="G103" s="25"/>
    </row>
    <row r="104" spans="1:7" x14ac:dyDescent="0.3">
      <c r="A104" s="16"/>
      <c r="B104" s="16"/>
      <c r="C104" s="16"/>
      <c r="D104" s="16"/>
      <c r="E104" s="16"/>
      <c r="F104" s="16"/>
      <c r="G104" s="16"/>
    </row>
    <row r="109" spans="1:7" x14ac:dyDescent="0.3">
      <c r="A109" s="29" t="s">
        <v>2189</v>
      </c>
    </row>
    <row r="110" spans="1:7" ht="24" x14ac:dyDescent="0.3">
      <c r="A110" s="30" t="s">
        <v>2190</v>
      </c>
    </row>
    <row r="111" spans="1:7" x14ac:dyDescent="0.3">
      <c r="A111" s="31" t="s">
        <v>2191</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80" zoomScaleNormal="8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37.7773437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72" t="s">
        <v>2436</v>
      </c>
    </row>
    <row r="2" spans="1:21" s="24" customFormat="1" ht="72" x14ac:dyDescent="0.3">
      <c r="A2" s="113" t="s">
        <v>2220</v>
      </c>
      <c r="B2" s="114" t="s">
        <v>2221</v>
      </c>
      <c r="C2" s="114" t="s">
        <v>2222</v>
      </c>
      <c r="D2" s="114" t="s">
        <v>2223</v>
      </c>
      <c r="E2" s="115" t="s">
        <v>2224</v>
      </c>
      <c r="F2" s="106" t="s">
        <v>2225</v>
      </c>
      <c r="G2" s="117" t="s">
        <v>2226</v>
      </c>
      <c r="H2" s="62" t="s">
        <v>2227</v>
      </c>
      <c r="I2" s="107" t="s">
        <v>2228</v>
      </c>
      <c r="J2" s="106" t="s">
        <v>2229</v>
      </c>
      <c r="K2" s="117" t="s">
        <v>2230</v>
      </c>
      <c r="L2" s="62" t="s">
        <v>2231</v>
      </c>
      <c r="M2" s="107" t="s">
        <v>2232</v>
      </c>
      <c r="N2" s="106" t="s">
        <v>2233</v>
      </c>
      <c r="O2" s="117" t="s">
        <v>2234</v>
      </c>
      <c r="P2" s="106" t="s">
        <v>2235</v>
      </c>
      <c r="Q2" s="117" t="s">
        <v>2236</v>
      </c>
      <c r="R2" s="106" t="s">
        <v>2237</v>
      </c>
      <c r="S2" s="117" t="s">
        <v>2238</v>
      </c>
      <c r="T2" s="113" t="s">
        <v>2239</v>
      </c>
      <c r="U2" s="115" t="s">
        <v>2240</v>
      </c>
    </row>
    <row r="3" spans="1:21" x14ac:dyDescent="0.3">
      <c r="A3" s="108" t="s">
        <v>2241</v>
      </c>
      <c r="B3" t="s">
        <v>2242</v>
      </c>
      <c r="C3" t="s">
        <v>2243</v>
      </c>
      <c r="D3">
        <v>2015</v>
      </c>
      <c r="E3" s="109" t="s">
        <v>2244</v>
      </c>
      <c r="F3" s="108">
        <v>398</v>
      </c>
      <c r="G3">
        <v>0</v>
      </c>
      <c r="H3">
        <v>0</v>
      </c>
      <c r="I3" s="109">
        <v>0</v>
      </c>
      <c r="J3" s="108">
        <v>239</v>
      </c>
      <c r="K3">
        <v>26</v>
      </c>
      <c r="L3">
        <v>9</v>
      </c>
      <c r="M3" s="109">
        <v>17</v>
      </c>
      <c r="N3" s="108">
        <v>183</v>
      </c>
      <c r="O3" s="109">
        <v>60</v>
      </c>
      <c r="P3" s="108">
        <v>349</v>
      </c>
      <c r="Q3" s="109">
        <v>0</v>
      </c>
      <c r="R3" s="108">
        <v>1169</v>
      </c>
      <c r="S3" s="109">
        <v>86</v>
      </c>
      <c r="T3" s="108">
        <v>2016</v>
      </c>
      <c r="U3" s="109">
        <v>2016</v>
      </c>
    </row>
    <row r="4" spans="1:21" x14ac:dyDescent="0.3">
      <c r="A4" s="108" t="s">
        <v>2241</v>
      </c>
      <c r="B4" t="s">
        <v>2242</v>
      </c>
      <c r="C4" t="s">
        <v>2243</v>
      </c>
      <c r="D4">
        <v>2016</v>
      </c>
      <c r="E4" s="109" t="s">
        <v>2244</v>
      </c>
      <c r="F4" s="108">
        <v>398</v>
      </c>
      <c r="G4">
        <v>0</v>
      </c>
      <c r="H4">
        <v>0</v>
      </c>
      <c r="I4" s="109">
        <v>0</v>
      </c>
      <c r="J4" s="108">
        <v>239</v>
      </c>
      <c r="K4">
        <v>24</v>
      </c>
      <c r="L4">
        <v>11</v>
      </c>
      <c r="M4" s="109">
        <v>13</v>
      </c>
      <c r="N4" s="108">
        <v>183</v>
      </c>
      <c r="O4" s="109">
        <v>29</v>
      </c>
      <c r="P4" s="108">
        <v>349</v>
      </c>
      <c r="Q4" s="109">
        <v>0</v>
      </c>
      <c r="R4" s="108">
        <v>1169</v>
      </c>
      <c r="S4" s="109">
        <v>53</v>
      </c>
      <c r="T4" s="108">
        <v>2016</v>
      </c>
      <c r="U4" s="109">
        <v>2016</v>
      </c>
    </row>
    <row r="5" spans="1:21" x14ac:dyDescent="0.3">
      <c r="A5" s="108" t="s">
        <v>2241</v>
      </c>
      <c r="B5" t="s">
        <v>2242</v>
      </c>
      <c r="C5" t="s">
        <v>2243</v>
      </c>
      <c r="D5">
        <v>2017</v>
      </c>
      <c r="E5" s="109" t="s">
        <v>2244</v>
      </c>
      <c r="F5" s="108">
        <v>398</v>
      </c>
      <c r="G5">
        <v>0</v>
      </c>
      <c r="H5">
        <v>0</v>
      </c>
      <c r="I5" s="109">
        <v>0</v>
      </c>
      <c r="J5" s="108">
        <v>239</v>
      </c>
      <c r="K5">
        <v>6</v>
      </c>
      <c r="L5">
        <v>0</v>
      </c>
      <c r="M5" s="109">
        <v>6</v>
      </c>
      <c r="N5" s="108">
        <v>183</v>
      </c>
      <c r="O5" s="109">
        <v>79</v>
      </c>
      <c r="P5" s="108">
        <v>349</v>
      </c>
      <c r="Q5" s="109">
        <v>0</v>
      </c>
      <c r="R5" s="108">
        <v>1169</v>
      </c>
      <c r="S5" s="109">
        <v>85</v>
      </c>
      <c r="T5" s="108">
        <v>2017</v>
      </c>
      <c r="U5" s="109">
        <v>2016</v>
      </c>
    </row>
    <row r="6" spans="1:21" x14ac:dyDescent="0.3">
      <c r="A6" s="108" t="s">
        <v>2241</v>
      </c>
      <c r="B6" t="s">
        <v>2242</v>
      </c>
      <c r="C6" t="s">
        <v>2245</v>
      </c>
      <c r="D6">
        <v>2018</v>
      </c>
      <c r="E6" s="109" t="s">
        <v>2244</v>
      </c>
      <c r="F6" s="108">
        <v>398</v>
      </c>
      <c r="G6">
        <v>0</v>
      </c>
      <c r="H6">
        <v>0</v>
      </c>
      <c r="I6" s="109">
        <v>0</v>
      </c>
      <c r="J6" s="108">
        <v>239</v>
      </c>
      <c r="K6">
        <v>0</v>
      </c>
      <c r="L6">
        <v>0</v>
      </c>
      <c r="M6" s="109">
        <v>0</v>
      </c>
      <c r="N6" s="108">
        <v>183</v>
      </c>
      <c r="O6" s="109">
        <v>102</v>
      </c>
      <c r="P6" s="108">
        <v>349</v>
      </c>
      <c r="Q6" s="109">
        <v>0</v>
      </c>
      <c r="R6" s="108">
        <v>1169</v>
      </c>
      <c r="S6" s="109">
        <v>102</v>
      </c>
      <c r="T6" s="108">
        <v>2018</v>
      </c>
      <c r="U6" s="109">
        <v>2016</v>
      </c>
    </row>
    <row r="7" spans="1:21" x14ac:dyDescent="0.3">
      <c r="A7" s="108" t="s">
        <v>2241</v>
      </c>
      <c r="B7" t="s">
        <v>2242</v>
      </c>
      <c r="C7" t="s">
        <v>2245</v>
      </c>
      <c r="D7">
        <v>2019</v>
      </c>
      <c r="E7" s="109" t="s">
        <v>2244</v>
      </c>
      <c r="F7" s="108">
        <v>398</v>
      </c>
      <c r="G7">
        <v>0</v>
      </c>
      <c r="H7">
        <v>0</v>
      </c>
      <c r="I7" s="109">
        <v>0</v>
      </c>
      <c r="J7" s="108">
        <v>239</v>
      </c>
      <c r="K7">
        <v>0</v>
      </c>
      <c r="L7">
        <v>0</v>
      </c>
      <c r="M7" s="109">
        <v>0</v>
      </c>
      <c r="N7" s="108">
        <v>183</v>
      </c>
      <c r="O7" s="109">
        <v>111</v>
      </c>
      <c r="P7" s="108">
        <v>349</v>
      </c>
      <c r="Q7" s="109">
        <v>0</v>
      </c>
      <c r="R7" s="108">
        <v>1169</v>
      </c>
      <c r="S7" s="109">
        <v>111</v>
      </c>
      <c r="T7" s="108">
        <v>2019</v>
      </c>
      <c r="U7" s="109">
        <v>2016</v>
      </c>
    </row>
    <row r="8" spans="1:21" x14ac:dyDescent="0.3">
      <c r="A8" s="108" t="s">
        <v>2246</v>
      </c>
      <c r="B8" t="s">
        <v>2247</v>
      </c>
      <c r="C8" t="s">
        <v>2248</v>
      </c>
      <c r="D8">
        <v>2016</v>
      </c>
      <c r="E8" s="109" t="s">
        <v>2244</v>
      </c>
      <c r="F8" s="108">
        <v>429</v>
      </c>
      <c r="G8">
        <v>0</v>
      </c>
      <c r="H8">
        <v>0</v>
      </c>
      <c r="I8" s="109">
        <v>0</v>
      </c>
      <c r="J8" s="108">
        <v>307</v>
      </c>
      <c r="K8">
        <v>0</v>
      </c>
      <c r="L8">
        <v>0</v>
      </c>
      <c r="M8" s="109">
        <v>0</v>
      </c>
      <c r="N8" s="108">
        <v>281</v>
      </c>
      <c r="O8" s="109">
        <v>0</v>
      </c>
      <c r="P8" s="108">
        <v>748</v>
      </c>
      <c r="Q8" s="109">
        <v>235</v>
      </c>
      <c r="R8" s="108">
        <v>1765</v>
      </c>
      <c r="S8" s="109">
        <v>235</v>
      </c>
      <c r="T8" s="108">
        <v>2016</v>
      </c>
      <c r="U8" s="109">
        <v>2016</v>
      </c>
    </row>
    <row r="9" spans="1:21" x14ac:dyDescent="0.3">
      <c r="A9" s="108" t="s">
        <v>2246</v>
      </c>
      <c r="B9" t="s">
        <v>2247</v>
      </c>
      <c r="C9" t="s">
        <v>2248</v>
      </c>
      <c r="D9">
        <v>2017</v>
      </c>
      <c r="E9" s="109" t="s">
        <v>2244</v>
      </c>
      <c r="F9" s="108">
        <v>429</v>
      </c>
      <c r="G9">
        <v>0</v>
      </c>
      <c r="H9">
        <v>0</v>
      </c>
      <c r="I9" s="109">
        <v>0</v>
      </c>
      <c r="J9" s="108">
        <v>307</v>
      </c>
      <c r="K9">
        <v>0</v>
      </c>
      <c r="L9">
        <v>0</v>
      </c>
      <c r="M9" s="109">
        <v>0</v>
      </c>
      <c r="N9" s="108">
        <v>281</v>
      </c>
      <c r="O9" s="109">
        <v>0</v>
      </c>
      <c r="P9" s="108">
        <v>748</v>
      </c>
      <c r="Q9" s="109">
        <v>133</v>
      </c>
      <c r="R9" s="108">
        <v>1765</v>
      </c>
      <c r="S9" s="109">
        <v>133</v>
      </c>
      <c r="T9" s="108">
        <v>2017</v>
      </c>
      <c r="U9" s="109">
        <v>2016</v>
      </c>
    </row>
    <row r="10" spans="1:21" x14ac:dyDescent="0.3">
      <c r="A10" s="108" t="s">
        <v>2246</v>
      </c>
      <c r="B10" t="s">
        <v>2247</v>
      </c>
      <c r="C10" t="s">
        <v>2249</v>
      </c>
      <c r="D10">
        <v>2018</v>
      </c>
      <c r="E10" s="109" t="s">
        <v>2244</v>
      </c>
      <c r="F10" s="108">
        <v>429</v>
      </c>
      <c r="G10">
        <v>0</v>
      </c>
      <c r="H10">
        <v>0</v>
      </c>
      <c r="I10" s="109">
        <v>0</v>
      </c>
      <c r="J10" s="108">
        <v>307</v>
      </c>
      <c r="K10">
        <v>0</v>
      </c>
      <c r="L10">
        <v>0</v>
      </c>
      <c r="M10" s="109">
        <v>0</v>
      </c>
      <c r="N10" s="108">
        <v>281</v>
      </c>
      <c r="O10" s="109">
        <v>0</v>
      </c>
      <c r="P10" s="108">
        <v>748</v>
      </c>
      <c r="Q10" s="109">
        <v>16</v>
      </c>
      <c r="R10" s="108">
        <v>1765</v>
      </c>
      <c r="S10" s="109">
        <v>16</v>
      </c>
      <c r="T10" s="108">
        <v>2018</v>
      </c>
      <c r="U10" s="109">
        <v>2016</v>
      </c>
    </row>
    <row r="11" spans="1:21" x14ac:dyDescent="0.3">
      <c r="A11" s="108" t="s">
        <v>2250</v>
      </c>
      <c r="B11" t="s">
        <v>2251</v>
      </c>
      <c r="C11" t="s">
        <v>2252</v>
      </c>
      <c r="D11">
        <v>2017</v>
      </c>
      <c r="E11" s="109" t="s">
        <v>2244</v>
      </c>
      <c r="F11" s="108">
        <v>145</v>
      </c>
      <c r="G11">
        <v>0</v>
      </c>
      <c r="H11">
        <v>0</v>
      </c>
      <c r="I11" s="109">
        <v>0</v>
      </c>
      <c r="J11" s="108">
        <v>108</v>
      </c>
      <c r="K11">
        <v>2</v>
      </c>
      <c r="L11">
        <v>2</v>
      </c>
      <c r="M11" s="109">
        <v>0</v>
      </c>
      <c r="N11" s="108">
        <v>115</v>
      </c>
      <c r="O11" s="109">
        <v>6</v>
      </c>
      <c r="P11" s="108">
        <v>271</v>
      </c>
      <c r="Q11" s="109">
        <v>0</v>
      </c>
      <c r="R11" s="108">
        <v>639</v>
      </c>
      <c r="S11" s="109">
        <v>8</v>
      </c>
      <c r="T11" s="108">
        <v>2017</v>
      </c>
      <c r="U11" s="109">
        <v>2016</v>
      </c>
    </row>
    <row r="12" spans="1:21" x14ac:dyDescent="0.3">
      <c r="A12" s="108" t="s">
        <v>2250</v>
      </c>
      <c r="B12" t="s">
        <v>2251</v>
      </c>
      <c r="C12" t="s">
        <v>2253</v>
      </c>
      <c r="D12">
        <v>2018</v>
      </c>
      <c r="E12" s="109" t="s">
        <v>2244</v>
      </c>
      <c r="F12" s="108">
        <v>145</v>
      </c>
      <c r="G12">
        <v>0</v>
      </c>
      <c r="H12">
        <v>0</v>
      </c>
      <c r="I12" s="109">
        <v>0</v>
      </c>
      <c r="J12" s="108">
        <v>108</v>
      </c>
      <c r="K12">
        <v>36</v>
      </c>
      <c r="L12">
        <v>36</v>
      </c>
      <c r="M12" s="109">
        <v>0</v>
      </c>
      <c r="N12" s="108">
        <v>115</v>
      </c>
      <c r="O12" s="109">
        <v>15</v>
      </c>
      <c r="P12" s="108">
        <v>271</v>
      </c>
      <c r="Q12" s="109">
        <v>0</v>
      </c>
      <c r="R12" s="108">
        <v>639</v>
      </c>
      <c r="S12" s="109">
        <v>51</v>
      </c>
      <c r="T12" s="108">
        <v>2018</v>
      </c>
      <c r="U12" s="109">
        <v>2016</v>
      </c>
    </row>
    <row r="13" spans="1:21" x14ac:dyDescent="0.3">
      <c r="A13" s="108" t="s">
        <v>2250</v>
      </c>
      <c r="B13" t="s">
        <v>2251</v>
      </c>
      <c r="C13" t="s">
        <v>2253</v>
      </c>
      <c r="D13">
        <v>2019</v>
      </c>
      <c r="E13" s="109" t="s">
        <v>2244</v>
      </c>
      <c r="F13" s="108">
        <v>145</v>
      </c>
      <c r="G13">
        <v>0</v>
      </c>
      <c r="H13">
        <v>0</v>
      </c>
      <c r="I13" s="109">
        <v>0</v>
      </c>
      <c r="J13" s="108">
        <v>108</v>
      </c>
      <c r="K13">
        <v>1</v>
      </c>
      <c r="L13">
        <v>1</v>
      </c>
      <c r="M13" s="109">
        <v>0</v>
      </c>
      <c r="N13" s="108">
        <v>115</v>
      </c>
      <c r="O13" s="109">
        <v>16</v>
      </c>
      <c r="P13" s="108">
        <v>271</v>
      </c>
      <c r="Q13" s="109">
        <v>0</v>
      </c>
      <c r="R13" s="108">
        <v>639</v>
      </c>
      <c r="S13" s="109">
        <v>17</v>
      </c>
      <c r="T13" s="108">
        <v>2019</v>
      </c>
      <c r="U13" s="109">
        <v>2016</v>
      </c>
    </row>
    <row r="14" spans="1:21" x14ac:dyDescent="0.3">
      <c r="A14" s="108" t="s">
        <v>2241</v>
      </c>
      <c r="B14" t="s">
        <v>2254</v>
      </c>
      <c r="C14" t="s">
        <v>2243</v>
      </c>
      <c r="D14">
        <v>2017</v>
      </c>
      <c r="E14" s="109" t="s">
        <v>2244</v>
      </c>
      <c r="F14" s="108">
        <v>9706</v>
      </c>
      <c r="G14">
        <v>182</v>
      </c>
      <c r="H14">
        <v>182</v>
      </c>
      <c r="I14" s="109">
        <v>0</v>
      </c>
      <c r="J14" s="108">
        <v>5800</v>
      </c>
      <c r="K14">
        <v>76</v>
      </c>
      <c r="L14">
        <v>76</v>
      </c>
      <c r="M14" s="109">
        <v>0</v>
      </c>
      <c r="N14" s="108">
        <v>6453</v>
      </c>
      <c r="O14" s="109">
        <v>4388</v>
      </c>
      <c r="P14" s="108">
        <v>14331</v>
      </c>
      <c r="Q14" s="109">
        <v>3117</v>
      </c>
      <c r="R14" s="108">
        <v>36290</v>
      </c>
      <c r="S14" s="109">
        <v>7763</v>
      </c>
      <c r="T14" s="108">
        <v>2017</v>
      </c>
      <c r="U14" s="109">
        <v>2016</v>
      </c>
    </row>
    <row r="15" spans="1:21" x14ac:dyDescent="0.3">
      <c r="A15" s="108" t="s">
        <v>2241</v>
      </c>
      <c r="B15" t="s">
        <v>2254</v>
      </c>
      <c r="C15" t="s">
        <v>2245</v>
      </c>
      <c r="D15">
        <v>2018</v>
      </c>
      <c r="E15" s="109" t="s">
        <v>2244</v>
      </c>
      <c r="F15" s="108">
        <v>9706</v>
      </c>
      <c r="G15">
        <v>0</v>
      </c>
      <c r="H15">
        <v>0</v>
      </c>
      <c r="I15" s="109">
        <v>0</v>
      </c>
      <c r="J15" s="108">
        <v>5800</v>
      </c>
      <c r="K15">
        <v>1</v>
      </c>
      <c r="L15">
        <v>1</v>
      </c>
      <c r="M15" s="109">
        <v>0</v>
      </c>
      <c r="N15" s="108">
        <v>6453</v>
      </c>
      <c r="O15" s="109">
        <v>1</v>
      </c>
      <c r="P15" s="108">
        <v>14331</v>
      </c>
      <c r="Q15" s="109">
        <v>1178</v>
      </c>
      <c r="R15" s="108">
        <v>36290</v>
      </c>
      <c r="S15" s="109">
        <v>1180</v>
      </c>
      <c r="T15" s="108">
        <v>2018</v>
      </c>
      <c r="U15" s="109">
        <v>2016</v>
      </c>
    </row>
    <row r="16" spans="1:21" x14ac:dyDescent="0.3">
      <c r="A16" s="108" t="s">
        <v>2241</v>
      </c>
      <c r="B16" t="s">
        <v>2254</v>
      </c>
      <c r="C16" t="s">
        <v>2245</v>
      </c>
      <c r="D16">
        <v>2019</v>
      </c>
      <c r="E16" s="109" t="s">
        <v>2244</v>
      </c>
      <c r="F16" s="108">
        <v>9706</v>
      </c>
      <c r="G16">
        <v>3</v>
      </c>
      <c r="H16">
        <v>3</v>
      </c>
      <c r="I16" s="109">
        <v>0</v>
      </c>
      <c r="J16" s="108">
        <v>5800</v>
      </c>
      <c r="K16">
        <v>13</v>
      </c>
      <c r="L16">
        <v>13</v>
      </c>
      <c r="M16" s="109">
        <v>0</v>
      </c>
      <c r="N16" s="108">
        <v>6453</v>
      </c>
      <c r="O16" s="109">
        <v>3</v>
      </c>
      <c r="P16" s="108">
        <v>14331</v>
      </c>
      <c r="Q16" s="109">
        <v>1673</v>
      </c>
      <c r="R16" s="108">
        <v>36290</v>
      </c>
      <c r="S16" s="109">
        <v>1692</v>
      </c>
      <c r="T16" s="108">
        <v>2019</v>
      </c>
      <c r="U16" s="109">
        <v>2016</v>
      </c>
    </row>
    <row r="17" spans="1:21" x14ac:dyDescent="0.3">
      <c r="A17" s="108" t="s">
        <v>2255</v>
      </c>
      <c r="B17" t="s">
        <v>2256</v>
      </c>
      <c r="C17" t="s">
        <v>2243</v>
      </c>
      <c r="D17">
        <v>2016</v>
      </c>
      <c r="E17" s="109" t="s">
        <v>2244</v>
      </c>
      <c r="F17" s="108">
        <v>622</v>
      </c>
      <c r="G17">
        <v>0</v>
      </c>
      <c r="H17">
        <v>0</v>
      </c>
      <c r="I17" s="109">
        <v>0</v>
      </c>
      <c r="J17" s="108">
        <v>399</v>
      </c>
      <c r="K17">
        <v>0</v>
      </c>
      <c r="L17">
        <v>0</v>
      </c>
      <c r="M17" s="109">
        <v>0</v>
      </c>
      <c r="N17" s="108">
        <v>446</v>
      </c>
      <c r="O17" s="109">
        <v>0</v>
      </c>
      <c r="P17" s="108">
        <v>1104</v>
      </c>
      <c r="Q17" s="109">
        <v>0</v>
      </c>
      <c r="R17" s="108">
        <v>2571</v>
      </c>
      <c r="S17" s="109">
        <v>0</v>
      </c>
      <c r="T17" s="108">
        <v>2016</v>
      </c>
      <c r="U17" s="109">
        <v>2016</v>
      </c>
    </row>
    <row r="18" spans="1:21" x14ac:dyDescent="0.3">
      <c r="A18" s="108" t="s">
        <v>2255</v>
      </c>
      <c r="B18" t="s">
        <v>2256</v>
      </c>
      <c r="C18" t="s">
        <v>2243</v>
      </c>
      <c r="D18">
        <v>2017</v>
      </c>
      <c r="E18" s="109" t="s">
        <v>2244</v>
      </c>
      <c r="F18" s="108">
        <v>622</v>
      </c>
      <c r="G18">
        <v>0</v>
      </c>
      <c r="H18">
        <v>0</v>
      </c>
      <c r="I18" s="109">
        <v>0</v>
      </c>
      <c r="J18" s="108">
        <v>399</v>
      </c>
      <c r="K18">
        <v>0</v>
      </c>
      <c r="L18">
        <v>0</v>
      </c>
      <c r="M18" s="109">
        <v>0</v>
      </c>
      <c r="N18" s="108">
        <v>446</v>
      </c>
      <c r="O18" s="109">
        <v>5</v>
      </c>
      <c r="P18" s="108">
        <v>1104</v>
      </c>
      <c r="Q18" s="109">
        <v>0</v>
      </c>
      <c r="R18" s="108">
        <v>2571</v>
      </c>
      <c r="S18" s="109">
        <v>5</v>
      </c>
      <c r="T18" s="108">
        <v>2017</v>
      </c>
      <c r="U18" s="109">
        <v>2016</v>
      </c>
    </row>
    <row r="19" spans="1:21" x14ac:dyDescent="0.3">
      <c r="A19" s="108" t="s">
        <v>2255</v>
      </c>
      <c r="B19" t="s">
        <v>2256</v>
      </c>
      <c r="C19" t="s">
        <v>2245</v>
      </c>
      <c r="D19">
        <v>2018</v>
      </c>
      <c r="E19" s="109" t="s">
        <v>2244</v>
      </c>
      <c r="F19" s="108">
        <v>622</v>
      </c>
      <c r="G19">
        <v>0</v>
      </c>
      <c r="H19">
        <v>0</v>
      </c>
      <c r="I19" s="109">
        <v>0</v>
      </c>
      <c r="J19" s="108">
        <v>399</v>
      </c>
      <c r="K19">
        <v>0</v>
      </c>
      <c r="L19">
        <v>0</v>
      </c>
      <c r="M19" s="109">
        <v>0</v>
      </c>
      <c r="N19" s="108">
        <v>446</v>
      </c>
      <c r="O19" s="109">
        <v>0</v>
      </c>
      <c r="P19" s="108">
        <v>1104</v>
      </c>
      <c r="Q19" s="109">
        <v>0</v>
      </c>
      <c r="R19" s="108">
        <v>2571</v>
      </c>
      <c r="S19" s="109">
        <v>0</v>
      </c>
      <c r="T19" s="108">
        <v>2018</v>
      </c>
      <c r="U19" s="109">
        <v>2016</v>
      </c>
    </row>
    <row r="20" spans="1:21" x14ac:dyDescent="0.3">
      <c r="A20" s="108" t="s">
        <v>2255</v>
      </c>
      <c r="B20" t="s">
        <v>2256</v>
      </c>
      <c r="C20" t="s">
        <v>2245</v>
      </c>
      <c r="D20">
        <v>2019</v>
      </c>
      <c r="E20" s="109" t="s">
        <v>2244</v>
      </c>
      <c r="F20" s="108">
        <v>622</v>
      </c>
      <c r="G20">
        <v>0</v>
      </c>
      <c r="H20">
        <v>0</v>
      </c>
      <c r="I20" s="109">
        <v>0</v>
      </c>
      <c r="J20" s="108">
        <v>399</v>
      </c>
      <c r="K20">
        <v>0</v>
      </c>
      <c r="L20">
        <v>0</v>
      </c>
      <c r="M20" s="109">
        <v>0</v>
      </c>
      <c r="N20" s="108">
        <v>446</v>
      </c>
      <c r="O20" s="109">
        <v>6</v>
      </c>
      <c r="P20" s="108">
        <v>1104</v>
      </c>
      <c r="Q20" s="109">
        <v>58</v>
      </c>
      <c r="R20" s="108">
        <v>2571</v>
      </c>
      <c r="S20" s="109">
        <v>64</v>
      </c>
      <c r="T20" s="108">
        <v>2019</v>
      </c>
      <c r="U20" s="109">
        <v>2016</v>
      </c>
    </row>
    <row r="21" spans="1:21" x14ac:dyDescent="0.3">
      <c r="A21" s="108" t="s">
        <v>2257</v>
      </c>
      <c r="B21" t="s">
        <v>2258</v>
      </c>
      <c r="C21" t="s">
        <v>2253</v>
      </c>
      <c r="D21">
        <v>2018</v>
      </c>
      <c r="E21" s="109" t="s">
        <v>2244</v>
      </c>
      <c r="F21" s="108">
        <v>0</v>
      </c>
      <c r="G21">
        <v>0</v>
      </c>
      <c r="H21">
        <v>0</v>
      </c>
      <c r="I21" s="109">
        <v>0</v>
      </c>
      <c r="J21" s="108">
        <v>0</v>
      </c>
      <c r="K21">
        <v>0</v>
      </c>
      <c r="L21">
        <v>0</v>
      </c>
      <c r="M21" s="109">
        <v>0</v>
      </c>
      <c r="N21" s="108">
        <v>0</v>
      </c>
      <c r="O21" s="109">
        <v>20</v>
      </c>
      <c r="P21" s="108">
        <v>0</v>
      </c>
      <c r="Q21" s="109">
        <v>0</v>
      </c>
      <c r="R21" s="108">
        <v>0</v>
      </c>
      <c r="S21" s="109">
        <v>20</v>
      </c>
      <c r="T21" s="108">
        <v>2018</v>
      </c>
      <c r="U21" s="109">
        <v>2016</v>
      </c>
    </row>
    <row r="22" spans="1:21" x14ac:dyDescent="0.3">
      <c r="A22" s="108" t="s">
        <v>2257</v>
      </c>
      <c r="B22" t="s">
        <v>2258</v>
      </c>
      <c r="C22" t="s">
        <v>2253</v>
      </c>
      <c r="D22">
        <v>2019</v>
      </c>
      <c r="E22" s="109" t="s">
        <v>2244</v>
      </c>
      <c r="F22" s="108">
        <v>0</v>
      </c>
      <c r="G22">
        <v>0</v>
      </c>
      <c r="H22">
        <v>0</v>
      </c>
      <c r="I22" s="109">
        <v>0</v>
      </c>
      <c r="J22" s="108">
        <v>0</v>
      </c>
      <c r="K22">
        <v>0</v>
      </c>
      <c r="L22">
        <v>0</v>
      </c>
      <c r="M22" s="109">
        <v>0</v>
      </c>
      <c r="N22" s="108">
        <v>0</v>
      </c>
      <c r="O22" s="109">
        <v>4</v>
      </c>
      <c r="P22" s="108">
        <v>0</v>
      </c>
      <c r="Q22" s="109">
        <v>5</v>
      </c>
      <c r="R22" s="108">
        <v>0</v>
      </c>
      <c r="S22" s="109">
        <v>9</v>
      </c>
      <c r="T22" s="108">
        <v>2019</v>
      </c>
      <c r="U22" s="109">
        <v>2016</v>
      </c>
    </row>
    <row r="23" spans="1:21" x14ac:dyDescent="0.3">
      <c r="A23" s="108" t="s">
        <v>2259</v>
      </c>
      <c r="B23" t="s">
        <v>2260</v>
      </c>
      <c r="C23" t="s">
        <v>2243</v>
      </c>
      <c r="D23">
        <v>2015</v>
      </c>
      <c r="E23" s="109" t="s">
        <v>2244</v>
      </c>
      <c r="F23" s="108">
        <v>2321</v>
      </c>
      <c r="G23">
        <v>0</v>
      </c>
      <c r="H23">
        <v>0</v>
      </c>
      <c r="I23" s="109">
        <v>0</v>
      </c>
      <c r="J23" s="108">
        <v>1145</v>
      </c>
      <c r="K23">
        <v>0</v>
      </c>
      <c r="L23">
        <v>0</v>
      </c>
      <c r="M23" s="109">
        <v>0</v>
      </c>
      <c r="N23" s="108">
        <v>1018</v>
      </c>
      <c r="O23" s="109">
        <v>456</v>
      </c>
      <c r="P23" s="108">
        <v>1844</v>
      </c>
      <c r="Q23" s="109">
        <v>1296</v>
      </c>
      <c r="R23" s="108">
        <v>6328</v>
      </c>
      <c r="S23" s="109">
        <v>1752</v>
      </c>
      <c r="T23" s="108">
        <v>2016</v>
      </c>
      <c r="U23" s="109">
        <v>2016</v>
      </c>
    </row>
    <row r="24" spans="1:21" x14ac:dyDescent="0.3">
      <c r="A24" s="108" t="s">
        <v>2259</v>
      </c>
      <c r="B24" t="s">
        <v>2260</v>
      </c>
      <c r="C24" t="s">
        <v>2243</v>
      </c>
      <c r="D24">
        <v>2016</v>
      </c>
      <c r="E24" s="109" t="s">
        <v>2244</v>
      </c>
      <c r="F24" s="108">
        <v>2321</v>
      </c>
      <c r="G24">
        <v>0</v>
      </c>
      <c r="H24">
        <v>0</v>
      </c>
      <c r="I24" s="109">
        <v>0</v>
      </c>
      <c r="J24" s="108">
        <v>1145</v>
      </c>
      <c r="K24">
        <v>5</v>
      </c>
      <c r="L24">
        <v>5</v>
      </c>
      <c r="M24" s="109">
        <v>0</v>
      </c>
      <c r="N24" s="108">
        <v>1018</v>
      </c>
      <c r="O24" s="109">
        <v>395</v>
      </c>
      <c r="P24" s="108">
        <v>1844</v>
      </c>
      <c r="Q24" s="109">
        <v>689</v>
      </c>
      <c r="R24" s="108">
        <v>6328</v>
      </c>
      <c r="S24" s="109">
        <v>1089</v>
      </c>
      <c r="T24" s="108">
        <v>2016</v>
      </c>
      <c r="U24" s="109">
        <v>2016</v>
      </c>
    </row>
    <row r="25" spans="1:21" x14ac:dyDescent="0.3">
      <c r="A25" s="108" t="s">
        <v>2259</v>
      </c>
      <c r="B25" t="s">
        <v>2260</v>
      </c>
      <c r="C25" t="s">
        <v>2243</v>
      </c>
      <c r="D25">
        <v>2017</v>
      </c>
      <c r="E25" s="109" t="s">
        <v>2244</v>
      </c>
      <c r="F25" s="108">
        <v>2321</v>
      </c>
      <c r="G25">
        <v>0</v>
      </c>
      <c r="H25">
        <v>0</v>
      </c>
      <c r="I25" s="109">
        <v>0</v>
      </c>
      <c r="J25" s="108">
        <v>1145</v>
      </c>
      <c r="K25">
        <v>20</v>
      </c>
      <c r="L25">
        <v>20</v>
      </c>
      <c r="M25" s="109">
        <v>0</v>
      </c>
      <c r="N25" s="108">
        <v>1018</v>
      </c>
      <c r="O25" s="109">
        <v>480</v>
      </c>
      <c r="P25" s="108">
        <v>1844</v>
      </c>
      <c r="Q25" s="109">
        <v>542</v>
      </c>
      <c r="R25" s="108">
        <v>6328</v>
      </c>
      <c r="S25" s="109">
        <v>1042</v>
      </c>
      <c r="T25" s="108">
        <v>2017</v>
      </c>
      <c r="U25" s="109">
        <v>2016</v>
      </c>
    </row>
    <row r="26" spans="1:21" x14ac:dyDescent="0.3">
      <c r="A26" s="108" t="s">
        <v>2259</v>
      </c>
      <c r="B26" t="s">
        <v>2260</v>
      </c>
      <c r="C26" t="s">
        <v>2245</v>
      </c>
      <c r="D26">
        <v>2018</v>
      </c>
      <c r="E26" s="109" t="s">
        <v>2244</v>
      </c>
      <c r="F26" s="108">
        <v>2321</v>
      </c>
      <c r="G26">
        <v>0</v>
      </c>
      <c r="H26">
        <v>0</v>
      </c>
      <c r="I26" s="109">
        <v>0</v>
      </c>
      <c r="J26" s="108">
        <v>1145</v>
      </c>
      <c r="K26">
        <v>2</v>
      </c>
      <c r="L26">
        <v>2</v>
      </c>
      <c r="M26" s="109">
        <v>0</v>
      </c>
      <c r="N26" s="108">
        <v>1018</v>
      </c>
      <c r="O26" s="109">
        <v>411</v>
      </c>
      <c r="P26" s="108">
        <v>1844</v>
      </c>
      <c r="Q26" s="109">
        <v>694</v>
      </c>
      <c r="R26" s="108">
        <v>6328</v>
      </c>
      <c r="S26" s="109">
        <v>1107</v>
      </c>
      <c r="T26" s="108">
        <v>2018</v>
      </c>
      <c r="U26" s="109">
        <v>2016</v>
      </c>
    </row>
    <row r="27" spans="1:21" x14ac:dyDescent="0.3">
      <c r="A27" s="108" t="s">
        <v>2259</v>
      </c>
      <c r="B27" t="s">
        <v>2260</v>
      </c>
      <c r="C27" t="s">
        <v>2245</v>
      </c>
      <c r="D27">
        <v>2019</v>
      </c>
      <c r="E27" s="109" t="s">
        <v>2244</v>
      </c>
      <c r="F27" s="108">
        <v>2321</v>
      </c>
      <c r="G27">
        <v>0</v>
      </c>
      <c r="H27">
        <v>0</v>
      </c>
      <c r="I27" s="109">
        <v>0</v>
      </c>
      <c r="J27" s="108">
        <v>1145</v>
      </c>
      <c r="K27">
        <v>60</v>
      </c>
      <c r="L27">
        <v>60</v>
      </c>
      <c r="M27" s="109">
        <v>0</v>
      </c>
      <c r="N27" s="108">
        <v>1018</v>
      </c>
      <c r="O27" s="109">
        <v>507</v>
      </c>
      <c r="P27" s="108">
        <v>1844</v>
      </c>
      <c r="Q27" s="109">
        <v>526</v>
      </c>
      <c r="R27" s="108">
        <v>6328</v>
      </c>
      <c r="S27" s="109">
        <v>1093</v>
      </c>
      <c r="T27" s="108">
        <v>2019</v>
      </c>
      <c r="U27" s="109">
        <v>2016</v>
      </c>
    </row>
    <row r="28" spans="1:21" x14ac:dyDescent="0.3">
      <c r="A28" s="108" t="s">
        <v>2259</v>
      </c>
      <c r="B28" t="s">
        <v>2261</v>
      </c>
      <c r="C28" t="s">
        <v>2243</v>
      </c>
      <c r="D28">
        <v>2015</v>
      </c>
      <c r="E28" s="109" t="s">
        <v>2244</v>
      </c>
      <c r="F28" s="108">
        <v>150</v>
      </c>
      <c r="G28">
        <v>36</v>
      </c>
      <c r="H28">
        <v>36</v>
      </c>
      <c r="I28" s="109">
        <v>0</v>
      </c>
      <c r="J28" s="108">
        <v>115</v>
      </c>
      <c r="K28">
        <v>32</v>
      </c>
      <c r="L28">
        <v>32</v>
      </c>
      <c r="M28" s="109">
        <v>0</v>
      </c>
      <c r="N28" s="108">
        <v>123</v>
      </c>
      <c r="O28" s="109">
        <v>24</v>
      </c>
      <c r="P28" s="108">
        <v>201</v>
      </c>
      <c r="Q28" s="109">
        <v>15</v>
      </c>
      <c r="R28" s="108">
        <v>589</v>
      </c>
      <c r="S28" s="109">
        <v>107</v>
      </c>
      <c r="T28" s="108">
        <v>2016</v>
      </c>
      <c r="U28" s="109">
        <v>2016</v>
      </c>
    </row>
    <row r="29" spans="1:21" x14ac:dyDescent="0.3">
      <c r="A29" s="108" t="s">
        <v>2259</v>
      </c>
      <c r="B29" t="s">
        <v>2261</v>
      </c>
      <c r="C29" t="s">
        <v>2243</v>
      </c>
      <c r="D29">
        <v>2016</v>
      </c>
      <c r="E29" s="109" t="s">
        <v>2244</v>
      </c>
      <c r="F29" s="108">
        <v>150</v>
      </c>
      <c r="G29">
        <v>0</v>
      </c>
      <c r="H29">
        <v>0</v>
      </c>
      <c r="I29" s="109">
        <v>0</v>
      </c>
      <c r="J29" s="108">
        <v>115</v>
      </c>
      <c r="K29">
        <v>0</v>
      </c>
      <c r="L29">
        <v>0</v>
      </c>
      <c r="M29" s="109">
        <v>0</v>
      </c>
      <c r="N29" s="108">
        <v>123</v>
      </c>
      <c r="O29" s="109">
        <v>0</v>
      </c>
      <c r="P29" s="108">
        <v>201</v>
      </c>
      <c r="Q29" s="109">
        <v>0</v>
      </c>
      <c r="R29" s="108">
        <v>589</v>
      </c>
      <c r="S29" s="109">
        <v>0</v>
      </c>
      <c r="T29" s="108">
        <v>2016</v>
      </c>
      <c r="U29" s="109">
        <v>2016</v>
      </c>
    </row>
    <row r="30" spans="1:21" x14ac:dyDescent="0.3">
      <c r="A30" s="108" t="s">
        <v>2259</v>
      </c>
      <c r="B30" t="s">
        <v>2261</v>
      </c>
      <c r="C30" t="s">
        <v>2243</v>
      </c>
      <c r="D30">
        <v>2017</v>
      </c>
      <c r="E30" s="109" t="s">
        <v>2244</v>
      </c>
      <c r="F30" s="108">
        <v>150</v>
      </c>
      <c r="G30">
        <v>0</v>
      </c>
      <c r="H30">
        <v>0</v>
      </c>
      <c r="I30" s="109">
        <v>0</v>
      </c>
      <c r="J30" s="108">
        <v>115</v>
      </c>
      <c r="K30">
        <v>0</v>
      </c>
      <c r="L30">
        <v>0</v>
      </c>
      <c r="M30" s="109">
        <v>0</v>
      </c>
      <c r="N30" s="108">
        <v>123</v>
      </c>
      <c r="O30" s="109">
        <v>3</v>
      </c>
      <c r="P30" s="108">
        <v>201</v>
      </c>
      <c r="Q30" s="109">
        <v>39</v>
      </c>
      <c r="R30" s="108">
        <v>589</v>
      </c>
      <c r="S30" s="109">
        <v>42</v>
      </c>
      <c r="T30" s="108">
        <v>2017</v>
      </c>
      <c r="U30" s="109">
        <v>2016</v>
      </c>
    </row>
    <row r="31" spans="1:21" x14ac:dyDescent="0.3">
      <c r="A31" s="108" t="s">
        <v>2259</v>
      </c>
      <c r="B31" t="s">
        <v>2261</v>
      </c>
      <c r="C31" t="s">
        <v>2245</v>
      </c>
      <c r="D31">
        <v>2018</v>
      </c>
      <c r="E31" s="109" t="s">
        <v>2244</v>
      </c>
      <c r="F31" s="108">
        <v>150</v>
      </c>
      <c r="G31">
        <v>0</v>
      </c>
      <c r="H31">
        <v>0</v>
      </c>
      <c r="I31" s="109">
        <v>0</v>
      </c>
      <c r="J31" s="108">
        <v>115</v>
      </c>
      <c r="K31">
        <v>0</v>
      </c>
      <c r="L31">
        <v>0</v>
      </c>
      <c r="M31" s="109">
        <v>0</v>
      </c>
      <c r="N31" s="108">
        <v>123</v>
      </c>
      <c r="O31" s="109">
        <v>14</v>
      </c>
      <c r="P31" s="108">
        <v>201</v>
      </c>
      <c r="Q31" s="109">
        <v>30</v>
      </c>
      <c r="R31" s="108">
        <v>589</v>
      </c>
      <c r="S31" s="109">
        <v>44</v>
      </c>
      <c r="T31" s="108">
        <v>2018</v>
      </c>
      <c r="U31" s="109">
        <v>2016</v>
      </c>
    </row>
    <row r="32" spans="1:21" x14ac:dyDescent="0.3">
      <c r="A32" s="108" t="s">
        <v>2259</v>
      </c>
      <c r="B32" t="s">
        <v>2261</v>
      </c>
      <c r="C32" t="s">
        <v>2245</v>
      </c>
      <c r="D32">
        <v>2019</v>
      </c>
      <c r="E32" s="109" t="s">
        <v>2244</v>
      </c>
      <c r="F32" s="108">
        <v>150</v>
      </c>
      <c r="G32">
        <v>0</v>
      </c>
      <c r="H32">
        <v>0</v>
      </c>
      <c r="I32" s="109">
        <v>0</v>
      </c>
      <c r="J32" s="108">
        <v>115</v>
      </c>
      <c r="K32">
        <v>0</v>
      </c>
      <c r="L32">
        <v>0</v>
      </c>
      <c r="M32" s="109">
        <v>0</v>
      </c>
      <c r="N32" s="108">
        <v>123</v>
      </c>
      <c r="O32" s="109">
        <v>0</v>
      </c>
      <c r="P32" s="108">
        <v>201</v>
      </c>
      <c r="Q32" s="109">
        <v>68</v>
      </c>
      <c r="R32" s="108">
        <v>589</v>
      </c>
      <c r="S32" s="109">
        <v>68</v>
      </c>
      <c r="T32" s="108">
        <v>2019</v>
      </c>
      <c r="U32" s="109">
        <v>2016</v>
      </c>
    </row>
    <row r="33" spans="1:21" x14ac:dyDescent="0.3">
      <c r="A33" s="108" t="s">
        <v>2250</v>
      </c>
      <c r="B33" t="s">
        <v>2262</v>
      </c>
      <c r="C33" t="s">
        <v>2253</v>
      </c>
      <c r="D33">
        <v>2018</v>
      </c>
      <c r="E33" s="109" t="s">
        <v>2244</v>
      </c>
      <c r="F33" s="108">
        <v>215</v>
      </c>
      <c r="G33">
        <v>0</v>
      </c>
      <c r="H33">
        <v>0</v>
      </c>
      <c r="I33" s="109">
        <v>0</v>
      </c>
      <c r="J33" s="108">
        <v>161</v>
      </c>
      <c r="K33">
        <v>0</v>
      </c>
      <c r="L33">
        <v>0</v>
      </c>
      <c r="M33" s="109">
        <v>0</v>
      </c>
      <c r="N33" s="108">
        <v>169</v>
      </c>
      <c r="O33" s="109">
        <v>0</v>
      </c>
      <c r="P33" s="108">
        <v>401</v>
      </c>
      <c r="Q33" s="109">
        <v>0</v>
      </c>
      <c r="R33" s="108">
        <v>946</v>
      </c>
      <c r="S33" s="109">
        <v>0</v>
      </c>
      <c r="T33" s="108">
        <v>2018</v>
      </c>
      <c r="U33" s="109">
        <v>2016</v>
      </c>
    </row>
    <row r="34" spans="1:21" x14ac:dyDescent="0.3">
      <c r="A34" s="108" t="s">
        <v>2250</v>
      </c>
      <c r="B34" t="s">
        <v>2262</v>
      </c>
      <c r="C34" t="s">
        <v>2253</v>
      </c>
      <c r="D34">
        <v>2019</v>
      </c>
      <c r="E34" s="109" t="s">
        <v>2244</v>
      </c>
      <c r="F34" s="108">
        <v>215</v>
      </c>
      <c r="G34">
        <v>0</v>
      </c>
      <c r="H34">
        <v>0</v>
      </c>
      <c r="I34" s="109">
        <v>0</v>
      </c>
      <c r="J34" s="108">
        <v>161</v>
      </c>
      <c r="K34">
        <v>0</v>
      </c>
      <c r="L34">
        <v>0</v>
      </c>
      <c r="M34" s="109">
        <v>0</v>
      </c>
      <c r="N34" s="108">
        <v>169</v>
      </c>
      <c r="O34" s="109">
        <v>0</v>
      </c>
      <c r="P34" s="108">
        <v>401</v>
      </c>
      <c r="Q34" s="109">
        <v>0</v>
      </c>
      <c r="R34" s="108">
        <v>946</v>
      </c>
      <c r="S34" s="109">
        <v>0</v>
      </c>
      <c r="T34" s="108">
        <v>2019</v>
      </c>
      <c r="U34" s="109">
        <v>2016</v>
      </c>
    </row>
    <row r="35" spans="1:21" x14ac:dyDescent="0.3">
      <c r="A35" s="108" t="s">
        <v>2241</v>
      </c>
      <c r="B35" t="s">
        <v>2263</v>
      </c>
      <c r="C35" t="s">
        <v>2243</v>
      </c>
      <c r="D35">
        <v>2015</v>
      </c>
      <c r="E35" s="109" t="s">
        <v>2244</v>
      </c>
      <c r="F35" s="108">
        <v>396</v>
      </c>
      <c r="G35">
        <v>0</v>
      </c>
      <c r="H35">
        <v>0</v>
      </c>
      <c r="I35" s="109">
        <v>0</v>
      </c>
      <c r="J35" s="108">
        <v>277</v>
      </c>
      <c r="K35">
        <v>0</v>
      </c>
      <c r="L35">
        <v>0</v>
      </c>
      <c r="M35" s="109">
        <v>0</v>
      </c>
      <c r="N35" s="108">
        <v>243</v>
      </c>
      <c r="O35" s="109">
        <v>2</v>
      </c>
      <c r="P35" s="108">
        <v>546</v>
      </c>
      <c r="Q35" s="109">
        <v>0</v>
      </c>
      <c r="R35" s="108">
        <v>1462</v>
      </c>
      <c r="S35" s="109">
        <v>2</v>
      </c>
      <c r="T35" s="108">
        <v>2016</v>
      </c>
      <c r="U35" s="109">
        <v>2016</v>
      </c>
    </row>
    <row r="36" spans="1:21" x14ac:dyDescent="0.3">
      <c r="A36" s="108" t="s">
        <v>2241</v>
      </c>
      <c r="B36" t="s">
        <v>2263</v>
      </c>
      <c r="C36" t="s">
        <v>2243</v>
      </c>
      <c r="D36">
        <v>2016</v>
      </c>
      <c r="E36" s="109" t="s">
        <v>2244</v>
      </c>
      <c r="F36" s="108">
        <v>396</v>
      </c>
      <c r="G36">
        <v>0</v>
      </c>
      <c r="H36">
        <v>0</v>
      </c>
      <c r="I36" s="109">
        <v>0</v>
      </c>
      <c r="J36" s="108">
        <v>277</v>
      </c>
      <c r="K36">
        <v>0</v>
      </c>
      <c r="L36">
        <v>0</v>
      </c>
      <c r="M36" s="109">
        <v>0</v>
      </c>
      <c r="N36" s="108">
        <v>243</v>
      </c>
      <c r="O36" s="109">
        <v>44</v>
      </c>
      <c r="P36" s="108">
        <v>546</v>
      </c>
      <c r="Q36" s="109">
        <v>1</v>
      </c>
      <c r="R36" s="108">
        <v>1462</v>
      </c>
      <c r="S36" s="109">
        <v>45</v>
      </c>
      <c r="T36" s="108">
        <v>2016</v>
      </c>
      <c r="U36" s="109">
        <v>2016</v>
      </c>
    </row>
    <row r="37" spans="1:21" x14ac:dyDescent="0.3">
      <c r="A37" s="108" t="s">
        <v>2241</v>
      </c>
      <c r="B37" t="s">
        <v>2263</v>
      </c>
      <c r="C37" t="s">
        <v>2243</v>
      </c>
      <c r="D37">
        <v>2017</v>
      </c>
      <c r="E37" s="109" t="s">
        <v>2244</v>
      </c>
      <c r="F37" s="108">
        <v>396</v>
      </c>
      <c r="G37">
        <v>0</v>
      </c>
      <c r="H37">
        <v>0</v>
      </c>
      <c r="I37" s="109">
        <v>0</v>
      </c>
      <c r="J37" s="108">
        <v>277</v>
      </c>
      <c r="K37">
        <v>0</v>
      </c>
      <c r="L37">
        <v>0</v>
      </c>
      <c r="M37" s="109">
        <v>0</v>
      </c>
      <c r="N37" s="108">
        <v>243</v>
      </c>
      <c r="O37" s="109">
        <v>9</v>
      </c>
      <c r="P37" s="108">
        <v>546</v>
      </c>
      <c r="Q37" s="109">
        <v>21</v>
      </c>
      <c r="R37" s="108">
        <v>1462</v>
      </c>
      <c r="S37" s="109">
        <v>30</v>
      </c>
      <c r="T37" s="108">
        <v>2017</v>
      </c>
      <c r="U37" s="109">
        <v>2016</v>
      </c>
    </row>
    <row r="38" spans="1:21" x14ac:dyDescent="0.3">
      <c r="A38" s="108" t="s">
        <v>2241</v>
      </c>
      <c r="B38" t="s">
        <v>2263</v>
      </c>
      <c r="C38" t="s">
        <v>2245</v>
      </c>
      <c r="D38">
        <v>2018</v>
      </c>
      <c r="E38" s="109" t="s">
        <v>2244</v>
      </c>
      <c r="F38" s="108">
        <v>396</v>
      </c>
      <c r="G38">
        <v>0</v>
      </c>
      <c r="H38">
        <v>0</v>
      </c>
      <c r="I38" s="109">
        <v>0</v>
      </c>
      <c r="J38" s="108">
        <v>277</v>
      </c>
      <c r="K38">
        <v>0</v>
      </c>
      <c r="L38">
        <v>0</v>
      </c>
      <c r="M38" s="109">
        <v>0</v>
      </c>
      <c r="N38" s="108">
        <v>243</v>
      </c>
      <c r="O38" s="109">
        <v>0</v>
      </c>
      <c r="P38" s="108">
        <v>546</v>
      </c>
      <c r="Q38" s="109">
        <v>68</v>
      </c>
      <c r="R38" s="108">
        <v>1462</v>
      </c>
      <c r="S38" s="109">
        <v>68</v>
      </c>
      <c r="T38" s="108">
        <v>2018</v>
      </c>
      <c r="U38" s="109">
        <v>2016</v>
      </c>
    </row>
    <row r="39" spans="1:21" x14ac:dyDescent="0.3">
      <c r="A39" s="108" t="s">
        <v>2241</v>
      </c>
      <c r="B39" t="s">
        <v>2263</v>
      </c>
      <c r="C39" t="s">
        <v>2245</v>
      </c>
      <c r="D39">
        <v>2019</v>
      </c>
      <c r="E39" s="109" t="s">
        <v>2244</v>
      </c>
      <c r="F39" s="108">
        <v>396</v>
      </c>
      <c r="G39">
        <v>0</v>
      </c>
      <c r="H39">
        <v>0</v>
      </c>
      <c r="I39" s="109">
        <v>0</v>
      </c>
      <c r="J39" s="108">
        <v>277</v>
      </c>
      <c r="K39">
        <v>0</v>
      </c>
      <c r="L39">
        <v>0</v>
      </c>
      <c r="M39" s="109">
        <v>0</v>
      </c>
      <c r="N39" s="108">
        <v>243</v>
      </c>
      <c r="O39" s="109">
        <v>63</v>
      </c>
      <c r="P39" s="108">
        <v>546</v>
      </c>
      <c r="Q39" s="109">
        <v>0</v>
      </c>
      <c r="R39" s="108">
        <v>1462</v>
      </c>
      <c r="S39" s="109">
        <v>63</v>
      </c>
      <c r="T39" s="108">
        <v>2019</v>
      </c>
      <c r="U39" s="109">
        <v>2016</v>
      </c>
    </row>
    <row r="40" spans="1:21" x14ac:dyDescent="0.3">
      <c r="A40" s="108" t="s">
        <v>2264</v>
      </c>
      <c r="B40" t="s">
        <v>2265</v>
      </c>
      <c r="C40" t="s">
        <v>2243</v>
      </c>
      <c r="D40">
        <v>2015</v>
      </c>
      <c r="E40" s="109" t="s">
        <v>2244</v>
      </c>
      <c r="F40" s="108">
        <v>211</v>
      </c>
      <c r="G40">
        <v>0</v>
      </c>
      <c r="H40">
        <v>0</v>
      </c>
      <c r="I40" s="109">
        <v>0</v>
      </c>
      <c r="J40" s="108">
        <v>163</v>
      </c>
      <c r="K40">
        <v>64</v>
      </c>
      <c r="L40">
        <v>0</v>
      </c>
      <c r="M40" s="109">
        <v>64</v>
      </c>
      <c r="N40" s="108">
        <v>121</v>
      </c>
      <c r="O40" s="109">
        <v>50</v>
      </c>
      <c r="P40" s="108">
        <v>470</v>
      </c>
      <c r="Q40" s="109">
        <v>0</v>
      </c>
      <c r="R40" s="108">
        <v>965</v>
      </c>
      <c r="S40" s="109">
        <v>114</v>
      </c>
      <c r="T40" s="108">
        <v>2016</v>
      </c>
      <c r="U40" s="109">
        <v>2016</v>
      </c>
    </row>
    <row r="41" spans="1:21" x14ac:dyDescent="0.3">
      <c r="A41" s="108" t="s">
        <v>2264</v>
      </c>
      <c r="B41" t="s">
        <v>2265</v>
      </c>
      <c r="C41" t="s">
        <v>2243</v>
      </c>
      <c r="D41">
        <v>2016</v>
      </c>
      <c r="E41" s="109" t="s">
        <v>2244</v>
      </c>
      <c r="F41" s="108">
        <v>211</v>
      </c>
      <c r="G41">
        <v>0</v>
      </c>
      <c r="H41">
        <v>0</v>
      </c>
      <c r="I41" s="109">
        <v>0</v>
      </c>
      <c r="J41" s="108">
        <v>163</v>
      </c>
      <c r="K41">
        <v>9</v>
      </c>
      <c r="L41">
        <v>0</v>
      </c>
      <c r="M41" s="109">
        <v>9</v>
      </c>
      <c r="N41" s="108">
        <v>121</v>
      </c>
      <c r="O41" s="109">
        <v>12</v>
      </c>
      <c r="P41" s="108">
        <v>470</v>
      </c>
      <c r="Q41" s="109">
        <v>0</v>
      </c>
      <c r="R41" s="108">
        <v>965</v>
      </c>
      <c r="S41" s="109">
        <v>21</v>
      </c>
      <c r="T41" s="108">
        <v>2016</v>
      </c>
      <c r="U41" s="109">
        <v>2016</v>
      </c>
    </row>
    <row r="42" spans="1:21" x14ac:dyDescent="0.3">
      <c r="A42" s="108" t="s">
        <v>2264</v>
      </c>
      <c r="B42" t="s">
        <v>2265</v>
      </c>
      <c r="C42" t="s">
        <v>2243</v>
      </c>
      <c r="D42">
        <v>2017</v>
      </c>
      <c r="E42" s="109" t="s">
        <v>2244</v>
      </c>
      <c r="F42" s="108">
        <v>211</v>
      </c>
      <c r="G42">
        <v>43</v>
      </c>
      <c r="H42">
        <v>43</v>
      </c>
      <c r="I42" s="109">
        <v>0</v>
      </c>
      <c r="J42" s="108">
        <v>163</v>
      </c>
      <c r="K42">
        <v>19</v>
      </c>
      <c r="L42">
        <v>0</v>
      </c>
      <c r="M42" s="109">
        <v>19</v>
      </c>
      <c r="N42" s="108">
        <v>121</v>
      </c>
      <c r="O42" s="109">
        <v>46</v>
      </c>
      <c r="P42" s="108">
        <v>470</v>
      </c>
      <c r="Q42" s="109">
        <v>11</v>
      </c>
      <c r="R42" s="108">
        <v>965</v>
      </c>
      <c r="S42" s="109">
        <v>119</v>
      </c>
      <c r="T42" s="108">
        <v>2017</v>
      </c>
      <c r="U42" s="109">
        <v>2016</v>
      </c>
    </row>
    <row r="43" spans="1:21" x14ac:dyDescent="0.3">
      <c r="A43" s="108" t="s">
        <v>2264</v>
      </c>
      <c r="B43" t="s">
        <v>2265</v>
      </c>
      <c r="C43" t="s">
        <v>2245</v>
      </c>
      <c r="D43">
        <v>2018</v>
      </c>
      <c r="E43" s="109" t="s">
        <v>2244</v>
      </c>
      <c r="F43" s="108">
        <v>211</v>
      </c>
      <c r="G43">
        <v>0</v>
      </c>
      <c r="H43">
        <v>0</v>
      </c>
      <c r="I43" s="109">
        <v>0</v>
      </c>
      <c r="J43" s="108">
        <v>163</v>
      </c>
      <c r="K43">
        <v>0</v>
      </c>
      <c r="L43">
        <v>0</v>
      </c>
      <c r="M43" s="109">
        <v>0</v>
      </c>
      <c r="N43" s="108">
        <v>121</v>
      </c>
      <c r="O43" s="109">
        <v>69</v>
      </c>
      <c r="P43" s="108">
        <v>470</v>
      </c>
      <c r="Q43" s="109">
        <v>30</v>
      </c>
      <c r="R43" s="108">
        <v>965</v>
      </c>
      <c r="S43" s="109">
        <v>99</v>
      </c>
      <c r="T43" s="108">
        <v>2018</v>
      </c>
      <c r="U43" s="109">
        <v>2016</v>
      </c>
    </row>
    <row r="44" spans="1:21" x14ac:dyDescent="0.3">
      <c r="A44" s="108" t="s">
        <v>2264</v>
      </c>
      <c r="B44" t="s">
        <v>2265</v>
      </c>
      <c r="C44" t="s">
        <v>2245</v>
      </c>
      <c r="D44">
        <v>2019</v>
      </c>
      <c r="E44" s="109" t="s">
        <v>2244</v>
      </c>
      <c r="F44" s="108">
        <v>211</v>
      </c>
      <c r="G44">
        <v>2</v>
      </c>
      <c r="H44">
        <v>0</v>
      </c>
      <c r="I44" s="109">
        <v>2</v>
      </c>
      <c r="J44" s="108">
        <v>163</v>
      </c>
      <c r="K44">
        <v>0</v>
      </c>
      <c r="L44">
        <v>0</v>
      </c>
      <c r="M44" s="109">
        <v>0</v>
      </c>
      <c r="N44" s="108">
        <v>121</v>
      </c>
      <c r="O44" s="109">
        <v>25</v>
      </c>
      <c r="P44" s="108">
        <v>470</v>
      </c>
      <c r="Q44" s="109">
        <v>202</v>
      </c>
      <c r="R44" s="108">
        <v>965</v>
      </c>
      <c r="S44" s="109">
        <v>229</v>
      </c>
      <c r="T44" s="108">
        <v>2019</v>
      </c>
      <c r="U44" s="109">
        <v>2016</v>
      </c>
    </row>
    <row r="45" spans="1:21" x14ac:dyDescent="0.3">
      <c r="A45" s="108" t="s">
        <v>2246</v>
      </c>
      <c r="B45" t="s">
        <v>2266</v>
      </c>
      <c r="C45" t="s">
        <v>2249</v>
      </c>
      <c r="D45">
        <v>2018</v>
      </c>
      <c r="E45" s="109" t="s">
        <v>2244</v>
      </c>
      <c r="F45" s="108">
        <v>71</v>
      </c>
      <c r="G45">
        <v>0</v>
      </c>
      <c r="H45">
        <v>0</v>
      </c>
      <c r="I45" s="109">
        <v>0</v>
      </c>
      <c r="J45" s="108">
        <v>27</v>
      </c>
      <c r="K45">
        <v>3</v>
      </c>
      <c r="L45">
        <v>0</v>
      </c>
      <c r="M45" s="109">
        <v>3</v>
      </c>
      <c r="N45" s="108">
        <v>47</v>
      </c>
      <c r="O45" s="109">
        <v>0</v>
      </c>
      <c r="P45" s="108">
        <v>124</v>
      </c>
      <c r="Q45" s="109">
        <v>0</v>
      </c>
      <c r="R45" s="108">
        <v>269</v>
      </c>
      <c r="S45" s="109">
        <v>3</v>
      </c>
      <c r="T45" s="108">
        <v>2018</v>
      </c>
      <c r="U45" s="109">
        <v>2016</v>
      </c>
    </row>
    <row r="46" spans="1:21" x14ac:dyDescent="0.3">
      <c r="A46" s="108" t="s">
        <v>2246</v>
      </c>
      <c r="B46" t="s">
        <v>2266</v>
      </c>
      <c r="C46" t="s">
        <v>2249</v>
      </c>
      <c r="D46">
        <v>2019</v>
      </c>
      <c r="E46" s="109" t="s">
        <v>2244</v>
      </c>
      <c r="F46" s="108">
        <v>71</v>
      </c>
      <c r="G46">
        <v>0</v>
      </c>
      <c r="H46">
        <v>0</v>
      </c>
      <c r="I46" s="109">
        <v>0</v>
      </c>
      <c r="J46" s="108">
        <v>27</v>
      </c>
      <c r="K46">
        <v>0</v>
      </c>
      <c r="L46">
        <v>0</v>
      </c>
      <c r="M46" s="109">
        <v>0</v>
      </c>
      <c r="N46" s="108">
        <v>47</v>
      </c>
      <c r="O46" s="109">
        <v>0</v>
      </c>
      <c r="P46" s="108">
        <v>124</v>
      </c>
      <c r="Q46" s="109">
        <v>0</v>
      </c>
      <c r="R46" s="108">
        <v>269</v>
      </c>
      <c r="S46" s="109">
        <v>0</v>
      </c>
      <c r="T46" s="108">
        <v>2019</v>
      </c>
      <c r="U46" s="109">
        <v>2016</v>
      </c>
    </row>
    <row r="47" spans="1:21" x14ac:dyDescent="0.3">
      <c r="A47" s="108" t="s">
        <v>2267</v>
      </c>
      <c r="B47" t="s">
        <v>2268</v>
      </c>
      <c r="C47" t="s">
        <v>2245</v>
      </c>
      <c r="D47">
        <v>2018</v>
      </c>
      <c r="E47" s="109" t="s">
        <v>2244</v>
      </c>
      <c r="F47" s="108">
        <v>103</v>
      </c>
      <c r="G47">
        <v>0</v>
      </c>
      <c r="H47">
        <v>0</v>
      </c>
      <c r="I47" s="109">
        <v>0</v>
      </c>
      <c r="J47" s="108">
        <v>66</v>
      </c>
      <c r="K47">
        <v>0</v>
      </c>
      <c r="L47">
        <v>0</v>
      </c>
      <c r="M47" s="109">
        <v>0</v>
      </c>
      <c r="N47" s="108">
        <v>64</v>
      </c>
      <c r="O47" s="109">
        <v>0</v>
      </c>
      <c r="P47" s="108">
        <v>192</v>
      </c>
      <c r="Q47" s="109">
        <v>8</v>
      </c>
      <c r="R47" s="108">
        <v>425</v>
      </c>
      <c r="S47" s="109">
        <v>8</v>
      </c>
      <c r="T47" s="108">
        <v>2018</v>
      </c>
      <c r="U47" s="109">
        <v>2016</v>
      </c>
    </row>
    <row r="48" spans="1:21" x14ac:dyDescent="0.3">
      <c r="A48" s="108" t="s">
        <v>2267</v>
      </c>
      <c r="B48" t="s">
        <v>2268</v>
      </c>
      <c r="C48" t="s">
        <v>2245</v>
      </c>
      <c r="D48">
        <v>2019</v>
      </c>
      <c r="E48" s="109" t="s">
        <v>2244</v>
      </c>
      <c r="F48" s="108">
        <v>103</v>
      </c>
      <c r="G48">
        <v>0</v>
      </c>
      <c r="H48">
        <v>0</v>
      </c>
      <c r="I48" s="109">
        <v>0</v>
      </c>
      <c r="J48" s="108">
        <v>66</v>
      </c>
      <c r="K48">
        <v>0</v>
      </c>
      <c r="L48">
        <v>0</v>
      </c>
      <c r="M48" s="109">
        <v>0</v>
      </c>
      <c r="N48" s="108">
        <v>64</v>
      </c>
      <c r="O48" s="109">
        <v>1</v>
      </c>
      <c r="P48" s="108">
        <v>192</v>
      </c>
      <c r="Q48" s="109">
        <v>9</v>
      </c>
      <c r="R48" s="108">
        <v>425</v>
      </c>
      <c r="S48" s="109">
        <v>10</v>
      </c>
      <c r="T48" s="108">
        <v>2019</v>
      </c>
      <c r="U48" s="109">
        <v>2016</v>
      </c>
    </row>
    <row r="49" spans="1:21" x14ac:dyDescent="0.3">
      <c r="A49" s="108" t="s">
        <v>2264</v>
      </c>
      <c r="B49" t="s">
        <v>2269</v>
      </c>
      <c r="C49" t="s">
        <v>2243</v>
      </c>
      <c r="D49">
        <v>2017</v>
      </c>
      <c r="E49" s="109" t="s">
        <v>2244</v>
      </c>
      <c r="F49" s="108">
        <v>143</v>
      </c>
      <c r="G49">
        <v>0</v>
      </c>
      <c r="H49">
        <v>0</v>
      </c>
      <c r="I49" s="109">
        <v>0</v>
      </c>
      <c r="J49" s="108">
        <v>125</v>
      </c>
      <c r="K49">
        <v>2</v>
      </c>
      <c r="L49">
        <v>0</v>
      </c>
      <c r="M49" s="109">
        <v>2</v>
      </c>
      <c r="N49" s="108">
        <v>85</v>
      </c>
      <c r="O49" s="109">
        <v>2</v>
      </c>
      <c r="P49" s="108">
        <v>272</v>
      </c>
      <c r="Q49" s="109">
        <v>6</v>
      </c>
      <c r="R49" s="108">
        <v>625</v>
      </c>
      <c r="S49" s="109">
        <v>10</v>
      </c>
      <c r="T49" s="108">
        <v>2017</v>
      </c>
      <c r="U49" s="109">
        <v>2016</v>
      </c>
    </row>
    <row r="50" spans="1:21" x14ac:dyDescent="0.3">
      <c r="A50" s="108" t="s">
        <v>2264</v>
      </c>
      <c r="B50" t="s">
        <v>2269</v>
      </c>
      <c r="C50" t="s">
        <v>2245</v>
      </c>
      <c r="D50">
        <v>2018</v>
      </c>
      <c r="E50" s="109" t="s">
        <v>2244</v>
      </c>
      <c r="F50" s="108">
        <v>143</v>
      </c>
      <c r="G50">
        <v>0</v>
      </c>
      <c r="H50">
        <v>0</v>
      </c>
      <c r="I50" s="109">
        <v>0</v>
      </c>
      <c r="J50" s="108">
        <v>125</v>
      </c>
      <c r="K50">
        <v>0</v>
      </c>
      <c r="L50">
        <v>0</v>
      </c>
      <c r="M50" s="109">
        <v>0</v>
      </c>
      <c r="N50" s="108">
        <v>85</v>
      </c>
      <c r="O50" s="109">
        <v>0</v>
      </c>
      <c r="P50" s="108">
        <v>272</v>
      </c>
      <c r="Q50" s="109">
        <v>0</v>
      </c>
      <c r="R50" s="108">
        <v>625</v>
      </c>
      <c r="S50" s="109">
        <v>0</v>
      </c>
      <c r="T50" s="108">
        <v>2018</v>
      </c>
      <c r="U50" s="109">
        <v>2016</v>
      </c>
    </row>
    <row r="51" spans="1:21" x14ac:dyDescent="0.3">
      <c r="A51" s="108" t="s">
        <v>2264</v>
      </c>
      <c r="B51" t="s">
        <v>2269</v>
      </c>
      <c r="C51" t="s">
        <v>2245</v>
      </c>
      <c r="D51">
        <v>2019</v>
      </c>
      <c r="E51" s="109" t="s">
        <v>2244</v>
      </c>
      <c r="F51" s="108">
        <v>143</v>
      </c>
      <c r="G51">
        <v>0</v>
      </c>
      <c r="H51">
        <v>0</v>
      </c>
      <c r="I51" s="109">
        <v>0</v>
      </c>
      <c r="J51" s="108">
        <v>125</v>
      </c>
      <c r="K51">
        <v>4</v>
      </c>
      <c r="L51">
        <v>0</v>
      </c>
      <c r="M51" s="109">
        <v>4</v>
      </c>
      <c r="N51" s="108">
        <v>85</v>
      </c>
      <c r="O51" s="109">
        <v>2</v>
      </c>
      <c r="P51" s="108">
        <v>272</v>
      </c>
      <c r="Q51" s="109">
        <v>8</v>
      </c>
      <c r="R51" s="108">
        <v>625</v>
      </c>
      <c r="S51" s="109">
        <v>14</v>
      </c>
      <c r="T51" s="108">
        <v>2019</v>
      </c>
      <c r="U51" s="109">
        <v>2016</v>
      </c>
    </row>
    <row r="52" spans="1:21" x14ac:dyDescent="0.3">
      <c r="A52" s="108" t="s">
        <v>2264</v>
      </c>
      <c r="B52" t="s">
        <v>2270</v>
      </c>
      <c r="C52" t="s">
        <v>2243</v>
      </c>
      <c r="D52">
        <v>2016</v>
      </c>
      <c r="E52" s="109" t="s">
        <v>2244</v>
      </c>
      <c r="F52" s="108">
        <v>74</v>
      </c>
      <c r="G52">
        <v>0</v>
      </c>
      <c r="H52">
        <v>0</v>
      </c>
      <c r="I52" s="109">
        <v>0</v>
      </c>
      <c r="J52" s="108">
        <v>65</v>
      </c>
      <c r="K52">
        <v>6</v>
      </c>
      <c r="L52">
        <v>6</v>
      </c>
      <c r="M52" s="109">
        <v>0</v>
      </c>
      <c r="N52" s="108">
        <v>68</v>
      </c>
      <c r="O52" s="109">
        <v>6</v>
      </c>
      <c r="P52" s="108">
        <v>259</v>
      </c>
      <c r="Q52" s="109">
        <v>0</v>
      </c>
      <c r="R52" s="108">
        <v>466</v>
      </c>
      <c r="S52" s="109">
        <v>12</v>
      </c>
      <c r="T52" s="108">
        <v>2016</v>
      </c>
      <c r="U52" s="109">
        <v>2016</v>
      </c>
    </row>
    <row r="53" spans="1:21" x14ac:dyDescent="0.3">
      <c r="A53" s="108" t="s">
        <v>2264</v>
      </c>
      <c r="B53" t="s">
        <v>2270</v>
      </c>
      <c r="C53" t="s">
        <v>2243</v>
      </c>
      <c r="D53">
        <v>2017</v>
      </c>
      <c r="E53" s="109" t="s">
        <v>2244</v>
      </c>
      <c r="F53" s="108">
        <v>74</v>
      </c>
      <c r="G53">
        <v>6</v>
      </c>
      <c r="H53">
        <v>0</v>
      </c>
      <c r="I53" s="109">
        <v>6</v>
      </c>
      <c r="J53" s="108">
        <v>65</v>
      </c>
      <c r="K53">
        <v>7</v>
      </c>
      <c r="L53">
        <v>0</v>
      </c>
      <c r="M53" s="109">
        <v>7</v>
      </c>
      <c r="N53" s="108">
        <v>68</v>
      </c>
      <c r="O53" s="109">
        <v>5</v>
      </c>
      <c r="P53" s="108">
        <v>259</v>
      </c>
      <c r="Q53" s="109">
        <v>5</v>
      </c>
      <c r="R53" s="108">
        <v>466</v>
      </c>
      <c r="S53" s="109">
        <v>23</v>
      </c>
      <c r="T53" s="108">
        <v>2017</v>
      </c>
      <c r="U53" s="109">
        <v>2016</v>
      </c>
    </row>
    <row r="54" spans="1:21" x14ac:dyDescent="0.3">
      <c r="A54" s="108" t="s">
        <v>2264</v>
      </c>
      <c r="B54" t="s">
        <v>2270</v>
      </c>
      <c r="C54" t="s">
        <v>2245</v>
      </c>
      <c r="D54">
        <v>2018</v>
      </c>
      <c r="E54" s="109" t="s">
        <v>2244</v>
      </c>
      <c r="F54" s="108">
        <v>74</v>
      </c>
      <c r="G54">
        <v>0</v>
      </c>
      <c r="H54">
        <v>0</v>
      </c>
      <c r="I54" s="109">
        <v>0</v>
      </c>
      <c r="J54" s="108">
        <v>65</v>
      </c>
      <c r="K54">
        <v>0</v>
      </c>
      <c r="L54">
        <v>0</v>
      </c>
      <c r="M54" s="109">
        <v>0</v>
      </c>
      <c r="N54" s="108">
        <v>68</v>
      </c>
      <c r="O54" s="109">
        <v>0</v>
      </c>
      <c r="P54" s="108">
        <v>259</v>
      </c>
      <c r="Q54" s="109">
        <v>0</v>
      </c>
      <c r="R54" s="108">
        <v>466</v>
      </c>
      <c r="S54" s="109">
        <v>0</v>
      </c>
      <c r="T54" s="108">
        <v>2018</v>
      </c>
      <c r="U54" s="109">
        <v>2016</v>
      </c>
    </row>
    <row r="55" spans="1:21" x14ac:dyDescent="0.3">
      <c r="A55" s="108" t="s">
        <v>2259</v>
      </c>
      <c r="B55" t="s">
        <v>2271</v>
      </c>
      <c r="C55" t="s">
        <v>2243</v>
      </c>
      <c r="D55">
        <v>2017</v>
      </c>
      <c r="E55" s="109" t="s">
        <v>2244</v>
      </c>
      <c r="F55" s="108">
        <v>128</v>
      </c>
      <c r="G55">
        <v>15</v>
      </c>
      <c r="H55">
        <v>15</v>
      </c>
      <c r="I55" s="109">
        <v>0</v>
      </c>
      <c r="J55" s="108">
        <v>169</v>
      </c>
      <c r="K55">
        <v>15</v>
      </c>
      <c r="L55">
        <v>15</v>
      </c>
      <c r="M55" s="109">
        <v>0</v>
      </c>
      <c r="N55" s="108">
        <v>204</v>
      </c>
      <c r="O55" s="109">
        <v>0</v>
      </c>
      <c r="P55" s="108">
        <v>211</v>
      </c>
      <c r="Q55" s="109">
        <v>0</v>
      </c>
      <c r="R55" s="108">
        <v>712</v>
      </c>
      <c r="S55" s="109">
        <v>30</v>
      </c>
      <c r="T55" s="108">
        <v>2017</v>
      </c>
      <c r="U55" s="109">
        <v>2016</v>
      </c>
    </row>
    <row r="56" spans="1:21" x14ac:dyDescent="0.3">
      <c r="A56" s="108" t="s">
        <v>2259</v>
      </c>
      <c r="B56" t="s">
        <v>2271</v>
      </c>
      <c r="C56" t="s">
        <v>2245</v>
      </c>
      <c r="D56">
        <v>2018</v>
      </c>
      <c r="E56" s="109" t="s">
        <v>2244</v>
      </c>
      <c r="F56" s="108">
        <v>128</v>
      </c>
      <c r="G56">
        <v>0</v>
      </c>
      <c r="H56">
        <v>0</v>
      </c>
      <c r="I56" s="109">
        <v>0</v>
      </c>
      <c r="J56" s="108">
        <v>169</v>
      </c>
      <c r="K56">
        <v>0</v>
      </c>
      <c r="L56">
        <v>0</v>
      </c>
      <c r="M56" s="109">
        <v>0</v>
      </c>
      <c r="N56" s="108">
        <v>204</v>
      </c>
      <c r="O56" s="109">
        <v>0</v>
      </c>
      <c r="P56" s="108">
        <v>211</v>
      </c>
      <c r="Q56" s="109">
        <v>0</v>
      </c>
      <c r="R56" s="108">
        <v>712</v>
      </c>
      <c r="S56" s="109">
        <v>0</v>
      </c>
      <c r="T56" s="108">
        <v>2018</v>
      </c>
      <c r="U56" s="109">
        <v>2016</v>
      </c>
    </row>
    <row r="57" spans="1:21" x14ac:dyDescent="0.3">
      <c r="A57" s="108" t="s">
        <v>2259</v>
      </c>
      <c r="B57" t="s">
        <v>2271</v>
      </c>
      <c r="C57" t="s">
        <v>2245</v>
      </c>
      <c r="D57">
        <v>2019</v>
      </c>
      <c r="E57" s="109" t="s">
        <v>2244</v>
      </c>
      <c r="F57" s="108">
        <v>128</v>
      </c>
      <c r="G57">
        <v>0</v>
      </c>
      <c r="H57">
        <v>0</v>
      </c>
      <c r="I57" s="109">
        <v>0</v>
      </c>
      <c r="J57" s="108">
        <v>169</v>
      </c>
      <c r="K57">
        <v>2</v>
      </c>
      <c r="L57">
        <v>0</v>
      </c>
      <c r="M57" s="109">
        <v>2</v>
      </c>
      <c r="N57" s="108">
        <v>204</v>
      </c>
      <c r="O57" s="109">
        <v>0</v>
      </c>
      <c r="P57" s="108">
        <v>211</v>
      </c>
      <c r="Q57" s="109">
        <v>0</v>
      </c>
      <c r="R57" s="108">
        <v>712</v>
      </c>
      <c r="S57" s="109">
        <v>2</v>
      </c>
      <c r="T57" s="108">
        <v>2019</v>
      </c>
      <c r="U57" s="109">
        <v>2016</v>
      </c>
    </row>
    <row r="58" spans="1:21" x14ac:dyDescent="0.3">
      <c r="A58" s="108" t="s">
        <v>2259</v>
      </c>
      <c r="B58" t="s">
        <v>2272</v>
      </c>
      <c r="C58" t="s">
        <v>2243</v>
      </c>
      <c r="D58">
        <v>2016</v>
      </c>
      <c r="E58" s="109" t="s">
        <v>2244</v>
      </c>
      <c r="F58" s="108">
        <v>123</v>
      </c>
      <c r="G58">
        <v>0</v>
      </c>
      <c r="H58">
        <v>0</v>
      </c>
      <c r="I58" s="109">
        <v>0</v>
      </c>
      <c r="J58" s="108">
        <v>83</v>
      </c>
      <c r="K58">
        <v>0</v>
      </c>
      <c r="L58">
        <v>0</v>
      </c>
      <c r="M58" s="109">
        <v>0</v>
      </c>
      <c r="N58" s="108">
        <v>75</v>
      </c>
      <c r="O58" s="109">
        <v>5</v>
      </c>
      <c r="P58" s="108">
        <v>243</v>
      </c>
      <c r="Q58" s="109">
        <v>64</v>
      </c>
      <c r="R58" s="108">
        <v>524</v>
      </c>
      <c r="S58" s="109">
        <v>69</v>
      </c>
      <c r="T58" s="108">
        <v>2016</v>
      </c>
      <c r="U58" s="109">
        <v>2016</v>
      </c>
    </row>
    <row r="59" spans="1:21" x14ac:dyDescent="0.3">
      <c r="A59" s="108" t="s">
        <v>2259</v>
      </c>
      <c r="B59" t="s">
        <v>2272</v>
      </c>
      <c r="C59" t="s">
        <v>2243</v>
      </c>
      <c r="D59">
        <v>2017</v>
      </c>
      <c r="E59" s="109" t="s">
        <v>2244</v>
      </c>
      <c r="F59" s="108">
        <v>123</v>
      </c>
      <c r="G59">
        <v>0</v>
      </c>
      <c r="H59">
        <v>0</v>
      </c>
      <c r="I59" s="109">
        <v>0</v>
      </c>
      <c r="J59" s="108">
        <v>83</v>
      </c>
      <c r="K59">
        <v>0</v>
      </c>
      <c r="L59">
        <v>0</v>
      </c>
      <c r="M59" s="109">
        <v>0</v>
      </c>
      <c r="N59" s="108">
        <v>75</v>
      </c>
      <c r="O59" s="109">
        <v>0</v>
      </c>
      <c r="P59" s="108">
        <v>243</v>
      </c>
      <c r="Q59" s="109">
        <v>27</v>
      </c>
      <c r="R59" s="108">
        <v>524</v>
      </c>
      <c r="S59" s="109">
        <v>27</v>
      </c>
      <c r="T59" s="108">
        <v>2017</v>
      </c>
      <c r="U59" s="109">
        <v>2016</v>
      </c>
    </row>
    <row r="60" spans="1:21" x14ac:dyDescent="0.3">
      <c r="A60" s="108" t="s">
        <v>2259</v>
      </c>
      <c r="B60" t="s">
        <v>2272</v>
      </c>
      <c r="C60" t="s">
        <v>2245</v>
      </c>
      <c r="D60">
        <v>2018</v>
      </c>
      <c r="E60" s="109" t="s">
        <v>2244</v>
      </c>
      <c r="F60" s="108">
        <v>123</v>
      </c>
      <c r="G60">
        <v>0</v>
      </c>
      <c r="H60">
        <v>0</v>
      </c>
      <c r="I60" s="109">
        <v>0</v>
      </c>
      <c r="J60" s="108">
        <v>83</v>
      </c>
      <c r="K60">
        <v>0</v>
      </c>
      <c r="L60">
        <v>0</v>
      </c>
      <c r="M60" s="109">
        <v>0</v>
      </c>
      <c r="N60" s="108">
        <v>75</v>
      </c>
      <c r="O60" s="109">
        <v>0</v>
      </c>
      <c r="P60" s="108">
        <v>243</v>
      </c>
      <c r="Q60" s="109">
        <v>34</v>
      </c>
      <c r="R60" s="108">
        <v>524</v>
      </c>
      <c r="S60" s="109">
        <v>34</v>
      </c>
      <c r="T60" s="108">
        <v>2018</v>
      </c>
      <c r="U60" s="109">
        <v>2016</v>
      </c>
    </row>
    <row r="61" spans="1:21" x14ac:dyDescent="0.3">
      <c r="A61" s="108" t="s">
        <v>2259</v>
      </c>
      <c r="B61" t="s">
        <v>2272</v>
      </c>
      <c r="C61" t="s">
        <v>2245</v>
      </c>
      <c r="D61">
        <v>2019</v>
      </c>
      <c r="E61" s="109" t="s">
        <v>2244</v>
      </c>
      <c r="F61" s="108">
        <v>123</v>
      </c>
      <c r="G61">
        <v>0</v>
      </c>
      <c r="H61">
        <v>0</v>
      </c>
      <c r="I61" s="109">
        <v>0</v>
      </c>
      <c r="J61" s="108">
        <v>83</v>
      </c>
      <c r="K61">
        <v>0</v>
      </c>
      <c r="L61">
        <v>0</v>
      </c>
      <c r="M61" s="109">
        <v>0</v>
      </c>
      <c r="N61" s="108">
        <v>75</v>
      </c>
      <c r="O61" s="109">
        <v>22</v>
      </c>
      <c r="P61" s="108">
        <v>243</v>
      </c>
      <c r="Q61" s="109">
        <v>29</v>
      </c>
      <c r="R61" s="108">
        <v>524</v>
      </c>
      <c r="S61" s="109">
        <v>51</v>
      </c>
      <c r="T61" s="108">
        <v>2019</v>
      </c>
      <c r="U61" s="109">
        <v>2016</v>
      </c>
    </row>
    <row r="62" spans="1:21" x14ac:dyDescent="0.3">
      <c r="A62" s="108" t="s">
        <v>2259</v>
      </c>
      <c r="B62" t="s">
        <v>2259</v>
      </c>
      <c r="C62" t="s">
        <v>2243</v>
      </c>
      <c r="D62">
        <v>2015</v>
      </c>
      <c r="E62" s="109" t="s">
        <v>2244</v>
      </c>
      <c r="F62" s="108">
        <v>5666</v>
      </c>
      <c r="G62">
        <v>290</v>
      </c>
      <c r="H62">
        <v>290</v>
      </c>
      <c r="I62" s="109">
        <v>0</v>
      </c>
      <c r="J62" s="108">
        <v>3289</v>
      </c>
      <c r="K62">
        <v>268</v>
      </c>
      <c r="L62">
        <v>268</v>
      </c>
      <c r="M62" s="109">
        <v>0</v>
      </c>
      <c r="N62" s="108">
        <v>3571</v>
      </c>
      <c r="O62" s="109">
        <v>384</v>
      </c>
      <c r="P62" s="108">
        <v>11039</v>
      </c>
      <c r="Q62" s="109">
        <v>2328</v>
      </c>
      <c r="R62" s="108">
        <v>23565</v>
      </c>
      <c r="S62" s="109">
        <v>3270</v>
      </c>
      <c r="T62" s="108">
        <v>2016</v>
      </c>
      <c r="U62" s="109">
        <v>2016</v>
      </c>
    </row>
    <row r="63" spans="1:21" x14ac:dyDescent="0.3">
      <c r="A63" s="108" t="s">
        <v>2259</v>
      </c>
      <c r="B63" t="s">
        <v>2259</v>
      </c>
      <c r="C63" t="s">
        <v>2243</v>
      </c>
      <c r="D63">
        <v>2016</v>
      </c>
      <c r="E63" s="109" t="s">
        <v>2244</v>
      </c>
      <c r="F63" s="108">
        <v>5666</v>
      </c>
      <c r="G63">
        <v>23</v>
      </c>
      <c r="H63">
        <v>23</v>
      </c>
      <c r="I63" s="109">
        <v>0</v>
      </c>
      <c r="J63" s="108">
        <v>3289</v>
      </c>
      <c r="K63">
        <v>8</v>
      </c>
      <c r="L63">
        <v>8</v>
      </c>
      <c r="M63" s="109">
        <v>0</v>
      </c>
      <c r="N63" s="108">
        <v>3571</v>
      </c>
      <c r="O63" s="109">
        <v>334</v>
      </c>
      <c r="P63" s="108">
        <v>11039</v>
      </c>
      <c r="Q63" s="109">
        <v>923</v>
      </c>
      <c r="R63" s="108">
        <v>23565</v>
      </c>
      <c r="S63" s="109">
        <v>1288</v>
      </c>
      <c r="T63" s="108">
        <v>2016</v>
      </c>
      <c r="U63" s="109">
        <v>2016</v>
      </c>
    </row>
    <row r="64" spans="1:21" x14ac:dyDescent="0.3">
      <c r="A64" s="108" t="s">
        <v>2259</v>
      </c>
      <c r="B64" t="s">
        <v>2259</v>
      </c>
      <c r="C64" t="s">
        <v>2243</v>
      </c>
      <c r="D64">
        <v>2017</v>
      </c>
      <c r="E64" s="109" t="s">
        <v>2244</v>
      </c>
      <c r="F64" s="108">
        <v>5666</v>
      </c>
      <c r="G64">
        <v>0</v>
      </c>
      <c r="H64">
        <v>0</v>
      </c>
      <c r="I64" s="109">
        <v>0</v>
      </c>
      <c r="J64" s="108">
        <v>3289</v>
      </c>
      <c r="K64">
        <v>4</v>
      </c>
      <c r="L64">
        <v>4</v>
      </c>
      <c r="M64" s="109">
        <v>0</v>
      </c>
      <c r="N64" s="108">
        <v>3571</v>
      </c>
      <c r="O64" s="109">
        <v>787</v>
      </c>
      <c r="P64" s="108">
        <v>11039</v>
      </c>
      <c r="Q64" s="109">
        <v>676</v>
      </c>
      <c r="R64" s="108">
        <v>23565</v>
      </c>
      <c r="S64" s="109">
        <v>1467</v>
      </c>
      <c r="T64" s="108">
        <v>2017</v>
      </c>
      <c r="U64" s="109">
        <v>2016</v>
      </c>
    </row>
    <row r="65" spans="1:21" x14ac:dyDescent="0.3">
      <c r="A65" s="108" t="s">
        <v>2259</v>
      </c>
      <c r="B65" t="s">
        <v>2259</v>
      </c>
      <c r="C65" t="s">
        <v>2245</v>
      </c>
      <c r="D65">
        <v>2018</v>
      </c>
      <c r="E65" s="109" t="s">
        <v>2244</v>
      </c>
      <c r="F65" s="108">
        <v>5666</v>
      </c>
      <c r="G65">
        <v>135</v>
      </c>
      <c r="H65">
        <v>135</v>
      </c>
      <c r="I65" s="109">
        <v>0</v>
      </c>
      <c r="J65" s="108">
        <v>3289</v>
      </c>
      <c r="K65">
        <v>0</v>
      </c>
      <c r="L65">
        <v>0</v>
      </c>
      <c r="M65" s="109">
        <v>0</v>
      </c>
      <c r="N65" s="108">
        <v>3571</v>
      </c>
      <c r="O65" s="109">
        <v>0</v>
      </c>
      <c r="P65" s="108">
        <v>11039</v>
      </c>
      <c r="Q65" s="109">
        <v>1202</v>
      </c>
      <c r="R65" s="108">
        <v>23565</v>
      </c>
      <c r="S65" s="109">
        <v>1337</v>
      </c>
      <c r="T65" s="108">
        <v>2018</v>
      </c>
      <c r="U65" s="109">
        <v>2016</v>
      </c>
    </row>
    <row r="66" spans="1:21" x14ac:dyDescent="0.3">
      <c r="A66" s="108" t="s">
        <v>2259</v>
      </c>
      <c r="B66" t="s">
        <v>2259</v>
      </c>
      <c r="C66" t="s">
        <v>2245</v>
      </c>
      <c r="D66">
        <v>2019</v>
      </c>
      <c r="E66" s="109" t="s">
        <v>2244</v>
      </c>
      <c r="F66" s="108">
        <v>5666</v>
      </c>
      <c r="G66">
        <v>41</v>
      </c>
      <c r="H66">
        <v>41</v>
      </c>
      <c r="I66" s="109">
        <v>0</v>
      </c>
      <c r="J66" s="108">
        <v>3289</v>
      </c>
      <c r="K66">
        <v>5</v>
      </c>
      <c r="L66">
        <v>5</v>
      </c>
      <c r="M66" s="109">
        <v>0</v>
      </c>
      <c r="N66" s="108">
        <v>3571</v>
      </c>
      <c r="O66" s="109">
        <v>0</v>
      </c>
      <c r="P66" s="108">
        <v>11039</v>
      </c>
      <c r="Q66" s="109">
        <v>1970</v>
      </c>
      <c r="R66" s="108">
        <v>23565</v>
      </c>
      <c r="S66" s="109">
        <v>2016</v>
      </c>
      <c r="T66" s="108">
        <v>2019</v>
      </c>
      <c r="U66" s="109">
        <v>2016</v>
      </c>
    </row>
    <row r="67" spans="1:21" x14ac:dyDescent="0.3">
      <c r="A67" s="108" t="s">
        <v>2259</v>
      </c>
      <c r="B67" t="s">
        <v>2487</v>
      </c>
      <c r="C67" t="s">
        <v>2243</v>
      </c>
      <c r="D67">
        <v>2015</v>
      </c>
      <c r="E67" s="109" t="s">
        <v>2244</v>
      </c>
      <c r="F67" s="108">
        <v>460</v>
      </c>
      <c r="G67">
        <v>0</v>
      </c>
      <c r="H67">
        <v>0</v>
      </c>
      <c r="I67" s="109">
        <v>0</v>
      </c>
      <c r="J67" s="108">
        <v>527</v>
      </c>
      <c r="K67">
        <v>0</v>
      </c>
      <c r="L67">
        <v>0</v>
      </c>
      <c r="M67" s="109">
        <v>0</v>
      </c>
      <c r="N67" s="108">
        <v>589</v>
      </c>
      <c r="O67" s="109">
        <v>102</v>
      </c>
      <c r="P67" s="108">
        <v>1146</v>
      </c>
      <c r="Q67" s="109">
        <v>162</v>
      </c>
      <c r="R67" s="108">
        <v>2722</v>
      </c>
      <c r="S67" s="109">
        <v>264</v>
      </c>
      <c r="T67" s="108">
        <v>2016</v>
      </c>
      <c r="U67" s="109">
        <v>2016</v>
      </c>
    </row>
    <row r="68" spans="1:21" x14ac:dyDescent="0.3">
      <c r="A68" s="108" t="s">
        <v>2259</v>
      </c>
      <c r="B68" t="s">
        <v>2487</v>
      </c>
      <c r="C68" t="s">
        <v>2243</v>
      </c>
      <c r="D68">
        <v>2016</v>
      </c>
      <c r="E68" s="109" t="s">
        <v>2244</v>
      </c>
      <c r="F68" s="108">
        <v>460</v>
      </c>
      <c r="G68">
        <v>0</v>
      </c>
      <c r="H68">
        <v>0</v>
      </c>
      <c r="I68" s="109">
        <v>0</v>
      </c>
      <c r="J68" s="108">
        <v>527</v>
      </c>
      <c r="K68">
        <v>0</v>
      </c>
      <c r="L68">
        <v>0</v>
      </c>
      <c r="M68" s="109">
        <v>0</v>
      </c>
      <c r="N68" s="108">
        <v>589</v>
      </c>
      <c r="O68" s="109">
        <v>63</v>
      </c>
      <c r="P68" s="108">
        <v>1146</v>
      </c>
      <c r="Q68" s="109">
        <v>38</v>
      </c>
      <c r="R68" s="108">
        <v>2722</v>
      </c>
      <c r="S68" s="109">
        <v>101</v>
      </c>
      <c r="T68" s="108">
        <v>2016</v>
      </c>
      <c r="U68" s="109">
        <v>2016</v>
      </c>
    </row>
    <row r="69" spans="1:21" x14ac:dyDescent="0.3">
      <c r="A69" s="108" t="s">
        <v>2259</v>
      </c>
      <c r="B69" t="s">
        <v>2487</v>
      </c>
      <c r="C69" t="s">
        <v>2243</v>
      </c>
      <c r="D69">
        <v>2017</v>
      </c>
      <c r="E69" s="109" t="s">
        <v>2244</v>
      </c>
      <c r="F69" s="108">
        <v>460</v>
      </c>
      <c r="G69">
        <v>0</v>
      </c>
      <c r="H69">
        <v>0</v>
      </c>
      <c r="I69" s="109">
        <v>0</v>
      </c>
      <c r="J69" s="108">
        <v>527</v>
      </c>
      <c r="K69">
        <v>0</v>
      </c>
      <c r="L69">
        <v>0</v>
      </c>
      <c r="M69" s="109">
        <v>0</v>
      </c>
      <c r="N69" s="108">
        <v>589</v>
      </c>
      <c r="O69" s="109">
        <v>54</v>
      </c>
      <c r="P69" s="108">
        <v>1146</v>
      </c>
      <c r="Q69" s="109">
        <v>71</v>
      </c>
      <c r="R69" s="108">
        <v>2722</v>
      </c>
      <c r="S69" s="109">
        <v>125</v>
      </c>
      <c r="T69" s="108">
        <v>2017</v>
      </c>
      <c r="U69" s="109">
        <v>2016</v>
      </c>
    </row>
    <row r="70" spans="1:21" x14ac:dyDescent="0.3">
      <c r="A70" s="108" t="s">
        <v>2259</v>
      </c>
      <c r="B70" t="s">
        <v>2487</v>
      </c>
      <c r="C70" t="s">
        <v>2245</v>
      </c>
      <c r="D70">
        <v>2018</v>
      </c>
      <c r="E70" s="109" t="s">
        <v>2244</v>
      </c>
      <c r="F70" s="108">
        <v>460</v>
      </c>
      <c r="G70">
        <v>28</v>
      </c>
      <c r="H70">
        <v>2</v>
      </c>
      <c r="I70" s="109">
        <v>26</v>
      </c>
      <c r="J70" s="108">
        <v>527</v>
      </c>
      <c r="K70">
        <v>9</v>
      </c>
      <c r="L70">
        <v>0</v>
      </c>
      <c r="M70" s="109">
        <v>9</v>
      </c>
      <c r="N70" s="108">
        <v>589</v>
      </c>
      <c r="O70" s="109">
        <v>18</v>
      </c>
      <c r="P70" s="108">
        <v>1146</v>
      </c>
      <c r="Q70" s="109">
        <v>0</v>
      </c>
      <c r="R70" s="108">
        <v>2722</v>
      </c>
      <c r="S70" s="109">
        <v>55</v>
      </c>
      <c r="T70" s="108">
        <v>2018</v>
      </c>
      <c r="U70" s="109">
        <v>2016</v>
      </c>
    </row>
    <row r="71" spans="1:21" x14ac:dyDescent="0.3">
      <c r="A71" s="108" t="s">
        <v>2259</v>
      </c>
      <c r="B71" t="s">
        <v>2487</v>
      </c>
      <c r="C71" t="s">
        <v>2245</v>
      </c>
      <c r="D71">
        <v>2019</v>
      </c>
      <c r="E71" s="109" t="s">
        <v>2244</v>
      </c>
      <c r="F71" s="108">
        <v>460</v>
      </c>
      <c r="G71">
        <v>20</v>
      </c>
      <c r="H71">
        <v>0</v>
      </c>
      <c r="I71" s="109">
        <v>20</v>
      </c>
      <c r="J71" s="108">
        <v>527</v>
      </c>
      <c r="K71">
        <v>40</v>
      </c>
      <c r="L71">
        <v>0</v>
      </c>
      <c r="M71" s="109">
        <v>40</v>
      </c>
      <c r="N71" s="108">
        <v>589</v>
      </c>
      <c r="O71" s="109">
        <v>20</v>
      </c>
      <c r="P71" s="108">
        <v>1146</v>
      </c>
      <c r="Q71" s="109">
        <v>56</v>
      </c>
      <c r="R71" s="108">
        <v>2722</v>
      </c>
      <c r="S71" s="109">
        <v>136</v>
      </c>
      <c r="T71" s="108">
        <v>2019</v>
      </c>
      <c r="U71" s="109">
        <v>2016</v>
      </c>
    </row>
    <row r="72" spans="1:21" x14ac:dyDescent="0.3">
      <c r="A72" s="108" t="s">
        <v>2246</v>
      </c>
      <c r="B72" t="s">
        <v>2273</v>
      </c>
      <c r="C72" t="s">
        <v>2249</v>
      </c>
      <c r="D72">
        <v>2018</v>
      </c>
      <c r="E72" s="109" t="s">
        <v>2244</v>
      </c>
      <c r="F72" s="108">
        <v>61</v>
      </c>
      <c r="G72">
        <v>0</v>
      </c>
      <c r="H72">
        <v>0</v>
      </c>
      <c r="I72" s="109">
        <v>0</v>
      </c>
      <c r="J72" s="108">
        <v>56</v>
      </c>
      <c r="K72">
        <v>0</v>
      </c>
      <c r="L72">
        <v>0</v>
      </c>
      <c r="M72" s="109">
        <v>0</v>
      </c>
      <c r="N72" s="108">
        <v>51</v>
      </c>
      <c r="O72" s="109">
        <v>0</v>
      </c>
      <c r="P72" s="108">
        <v>136</v>
      </c>
      <c r="Q72" s="109">
        <v>0</v>
      </c>
      <c r="R72" s="108">
        <v>304</v>
      </c>
      <c r="S72" s="109">
        <v>0</v>
      </c>
      <c r="T72" s="108">
        <v>2018</v>
      </c>
      <c r="U72" s="109">
        <v>2016</v>
      </c>
    </row>
    <row r="73" spans="1:21" x14ac:dyDescent="0.3">
      <c r="A73" s="108" t="s">
        <v>2246</v>
      </c>
      <c r="B73" t="s">
        <v>2273</v>
      </c>
      <c r="C73" t="s">
        <v>2249</v>
      </c>
      <c r="D73">
        <v>2019</v>
      </c>
      <c r="E73" s="109" t="s">
        <v>2244</v>
      </c>
      <c r="F73" s="108">
        <v>61</v>
      </c>
      <c r="G73">
        <v>0</v>
      </c>
      <c r="H73">
        <v>0</v>
      </c>
      <c r="I73" s="109">
        <v>0</v>
      </c>
      <c r="J73" s="108">
        <v>56</v>
      </c>
      <c r="K73">
        <v>0</v>
      </c>
      <c r="L73">
        <v>0</v>
      </c>
      <c r="M73" s="109">
        <v>0</v>
      </c>
      <c r="N73" s="108">
        <v>51</v>
      </c>
      <c r="O73" s="109">
        <v>0</v>
      </c>
      <c r="P73" s="108">
        <v>136</v>
      </c>
      <c r="Q73" s="109">
        <v>5</v>
      </c>
      <c r="R73" s="108">
        <v>304</v>
      </c>
      <c r="S73" s="109">
        <v>5</v>
      </c>
      <c r="T73" s="108">
        <v>2019</v>
      </c>
      <c r="U73" s="109">
        <v>2016</v>
      </c>
    </row>
    <row r="74" spans="1:21" x14ac:dyDescent="0.3">
      <c r="A74" s="108" t="s">
        <v>2250</v>
      </c>
      <c r="B74" t="s">
        <v>2274</v>
      </c>
      <c r="C74" t="s">
        <v>2252</v>
      </c>
      <c r="D74">
        <v>2016</v>
      </c>
      <c r="E74" s="109" t="s">
        <v>2244</v>
      </c>
      <c r="F74" s="108">
        <v>1097</v>
      </c>
      <c r="G74">
        <v>0</v>
      </c>
      <c r="H74">
        <v>0</v>
      </c>
      <c r="I74" s="109">
        <v>0</v>
      </c>
      <c r="J74" s="108">
        <v>821</v>
      </c>
      <c r="K74">
        <v>0</v>
      </c>
      <c r="L74">
        <v>0</v>
      </c>
      <c r="M74" s="109">
        <v>0</v>
      </c>
      <c r="N74" s="108">
        <v>865</v>
      </c>
      <c r="O74" s="109">
        <v>49</v>
      </c>
      <c r="P74" s="108">
        <v>2049</v>
      </c>
      <c r="Q74" s="109">
        <v>276</v>
      </c>
      <c r="R74" s="108">
        <v>4832</v>
      </c>
      <c r="S74" s="109">
        <v>325</v>
      </c>
      <c r="T74" s="108">
        <v>2016</v>
      </c>
      <c r="U74" s="109">
        <v>2016</v>
      </c>
    </row>
    <row r="75" spans="1:21" x14ac:dyDescent="0.3">
      <c r="A75" s="108" t="s">
        <v>2250</v>
      </c>
      <c r="B75" t="s">
        <v>2274</v>
      </c>
      <c r="C75" t="s">
        <v>2252</v>
      </c>
      <c r="D75">
        <v>2017</v>
      </c>
      <c r="E75" s="109" t="s">
        <v>2244</v>
      </c>
      <c r="F75" s="108">
        <v>1097</v>
      </c>
      <c r="G75">
        <v>0</v>
      </c>
      <c r="H75">
        <v>0</v>
      </c>
      <c r="I75" s="109">
        <v>0</v>
      </c>
      <c r="J75" s="108">
        <v>821</v>
      </c>
      <c r="K75">
        <v>0</v>
      </c>
      <c r="L75">
        <v>0</v>
      </c>
      <c r="M75" s="109">
        <v>0</v>
      </c>
      <c r="N75" s="108">
        <v>865</v>
      </c>
      <c r="O75" s="109">
        <v>6</v>
      </c>
      <c r="P75" s="108">
        <v>2049</v>
      </c>
      <c r="Q75" s="109">
        <v>177</v>
      </c>
      <c r="R75" s="108">
        <v>4832</v>
      </c>
      <c r="S75" s="109">
        <v>183</v>
      </c>
      <c r="T75" s="108">
        <v>2017</v>
      </c>
      <c r="U75" s="109">
        <v>2016</v>
      </c>
    </row>
    <row r="76" spans="1:21" x14ac:dyDescent="0.3">
      <c r="A76" s="108" t="s">
        <v>2250</v>
      </c>
      <c r="B76" t="s">
        <v>2274</v>
      </c>
      <c r="C76" t="s">
        <v>2253</v>
      </c>
      <c r="D76">
        <v>2018</v>
      </c>
      <c r="E76" s="109" t="s">
        <v>2244</v>
      </c>
      <c r="F76" s="108">
        <v>1097</v>
      </c>
      <c r="G76">
        <v>0</v>
      </c>
      <c r="H76">
        <v>0</v>
      </c>
      <c r="I76" s="109">
        <v>0</v>
      </c>
      <c r="J76" s="108">
        <v>821</v>
      </c>
      <c r="K76">
        <v>0</v>
      </c>
      <c r="L76">
        <v>0</v>
      </c>
      <c r="M76" s="109">
        <v>0</v>
      </c>
      <c r="N76" s="108">
        <v>865</v>
      </c>
      <c r="O76" s="109">
        <v>0</v>
      </c>
      <c r="P76" s="108">
        <v>2049</v>
      </c>
      <c r="Q76" s="109">
        <v>202</v>
      </c>
      <c r="R76" s="108">
        <v>4832</v>
      </c>
      <c r="S76" s="109">
        <v>202</v>
      </c>
      <c r="T76" s="108">
        <v>2018</v>
      </c>
      <c r="U76" s="109">
        <v>2016</v>
      </c>
    </row>
    <row r="77" spans="1:21" x14ac:dyDescent="0.3">
      <c r="A77" s="108" t="s">
        <v>2250</v>
      </c>
      <c r="B77" t="s">
        <v>2274</v>
      </c>
      <c r="C77" t="s">
        <v>2253</v>
      </c>
      <c r="D77">
        <v>2019</v>
      </c>
      <c r="E77" s="109" t="s">
        <v>2244</v>
      </c>
      <c r="F77" s="108">
        <v>1097</v>
      </c>
      <c r="G77">
        <v>0</v>
      </c>
      <c r="H77">
        <v>0</v>
      </c>
      <c r="I77" s="109">
        <v>0</v>
      </c>
      <c r="J77" s="108">
        <v>821</v>
      </c>
      <c r="K77">
        <v>0</v>
      </c>
      <c r="L77">
        <v>0</v>
      </c>
      <c r="M77" s="109">
        <v>0</v>
      </c>
      <c r="N77" s="108">
        <v>865</v>
      </c>
      <c r="O77" s="109">
        <v>25</v>
      </c>
      <c r="P77" s="108">
        <v>2049</v>
      </c>
      <c r="Q77" s="109">
        <v>214</v>
      </c>
      <c r="R77" s="108">
        <v>4832</v>
      </c>
      <c r="S77" s="109">
        <v>239</v>
      </c>
      <c r="T77" s="108">
        <v>2019</v>
      </c>
      <c r="U77" s="109">
        <v>2016</v>
      </c>
    </row>
    <row r="78" spans="1:21" x14ac:dyDescent="0.3">
      <c r="A78" s="108" t="s">
        <v>2255</v>
      </c>
      <c r="B78" t="s">
        <v>2275</v>
      </c>
      <c r="C78" t="s">
        <v>2243</v>
      </c>
      <c r="D78">
        <v>2015</v>
      </c>
      <c r="E78" s="109" t="s">
        <v>2244</v>
      </c>
      <c r="F78" s="108">
        <v>53</v>
      </c>
      <c r="G78">
        <v>0</v>
      </c>
      <c r="H78">
        <v>0</v>
      </c>
      <c r="I78" s="109">
        <v>0</v>
      </c>
      <c r="J78" s="108">
        <v>34</v>
      </c>
      <c r="K78">
        <v>0</v>
      </c>
      <c r="L78">
        <v>0</v>
      </c>
      <c r="M78" s="109">
        <v>0</v>
      </c>
      <c r="N78" s="108">
        <v>38</v>
      </c>
      <c r="O78" s="109">
        <v>0</v>
      </c>
      <c r="P78" s="108">
        <v>93</v>
      </c>
      <c r="Q78" s="109">
        <v>32</v>
      </c>
      <c r="R78" s="108">
        <v>218</v>
      </c>
      <c r="S78" s="109">
        <v>32</v>
      </c>
      <c r="T78" s="108">
        <v>2016</v>
      </c>
      <c r="U78" s="109">
        <v>2016</v>
      </c>
    </row>
    <row r="79" spans="1:21" x14ac:dyDescent="0.3">
      <c r="A79" s="108" t="s">
        <v>2255</v>
      </c>
      <c r="B79" t="s">
        <v>2275</v>
      </c>
      <c r="C79" t="s">
        <v>2243</v>
      </c>
      <c r="D79">
        <v>2016</v>
      </c>
      <c r="E79" s="109" t="s">
        <v>2244</v>
      </c>
      <c r="F79" s="108">
        <v>53</v>
      </c>
      <c r="G79">
        <v>0</v>
      </c>
      <c r="H79">
        <v>0</v>
      </c>
      <c r="I79" s="109">
        <v>0</v>
      </c>
      <c r="J79" s="108">
        <v>34</v>
      </c>
      <c r="K79">
        <v>0</v>
      </c>
      <c r="L79">
        <v>0</v>
      </c>
      <c r="M79" s="109">
        <v>0</v>
      </c>
      <c r="N79" s="108">
        <v>38</v>
      </c>
      <c r="O79" s="109">
        <v>0</v>
      </c>
      <c r="P79" s="108">
        <v>93</v>
      </c>
      <c r="Q79" s="109">
        <v>15</v>
      </c>
      <c r="R79" s="108">
        <v>218</v>
      </c>
      <c r="S79" s="109">
        <v>15</v>
      </c>
      <c r="T79" s="108">
        <v>2016</v>
      </c>
      <c r="U79" s="109">
        <v>2016</v>
      </c>
    </row>
    <row r="80" spans="1:21" x14ac:dyDescent="0.3">
      <c r="A80" s="108" t="s">
        <v>2255</v>
      </c>
      <c r="B80" t="s">
        <v>2275</v>
      </c>
      <c r="C80" t="s">
        <v>2243</v>
      </c>
      <c r="D80">
        <v>2017</v>
      </c>
      <c r="E80" s="109" t="s">
        <v>2244</v>
      </c>
      <c r="F80" s="108">
        <v>53</v>
      </c>
      <c r="G80">
        <v>0</v>
      </c>
      <c r="H80">
        <v>0</v>
      </c>
      <c r="I80" s="109">
        <v>0</v>
      </c>
      <c r="J80" s="108">
        <v>34</v>
      </c>
      <c r="K80">
        <v>0</v>
      </c>
      <c r="L80">
        <v>0</v>
      </c>
      <c r="M80" s="109">
        <v>0</v>
      </c>
      <c r="N80" s="108">
        <v>38</v>
      </c>
      <c r="O80" s="109">
        <v>0</v>
      </c>
      <c r="P80" s="108">
        <v>93</v>
      </c>
      <c r="Q80" s="109">
        <v>16</v>
      </c>
      <c r="R80" s="108">
        <v>218</v>
      </c>
      <c r="S80" s="109">
        <v>16</v>
      </c>
      <c r="T80" s="108">
        <v>2017</v>
      </c>
      <c r="U80" s="109">
        <v>2016</v>
      </c>
    </row>
    <row r="81" spans="1:21" x14ac:dyDescent="0.3">
      <c r="A81" s="108" t="s">
        <v>2255</v>
      </c>
      <c r="B81" t="s">
        <v>2275</v>
      </c>
      <c r="C81" t="s">
        <v>2245</v>
      </c>
      <c r="D81">
        <v>2018</v>
      </c>
      <c r="E81" s="109" t="s">
        <v>2244</v>
      </c>
      <c r="F81" s="108">
        <v>53</v>
      </c>
      <c r="G81">
        <v>0</v>
      </c>
      <c r="H81">
        <v>0</v>
      </c>
      <c r="I81" s="109">
        <v>0</v>
      </c>
      <c r="J81" s="108">
        <v>34</v>
      </c>
      <c r="K81">
        <v>0</v>
      </c>
      <c r="L81">
        <v>0</v>
      </c>
      <c r="M81" s="109">
        <v>0</v>
      </c>
      <c r="N81" s="108">
        <v>38</v>
      </c>
      <c r="O81" s="109">
        <v>0</v>
      </c>
      <c r="P81" s="108">
        <v>93</v>
      </c>
      <c r="Q81" s="109">
        <v>8</v>
      </c>
      <c r="R81" s="108">
        <v>218</v>
      </c>
      <c r="S81" s="109">
        <v>8</v>
      </c>
      <c r="T81" s="108">
        <v>2018</v>
      </c>
      <c r="U81" s="109">
        <v>2016</v>
      </c>
    </row>
    <row r="82" spans="1:21" x14ac:dyDescent="0.3">
      <c r="A82" s="108" t="s">
        <v>2255</v>
      </c>
      <c r="B82" t="s">
        <v>2275</v>
      </c>
      <c r="C82" t="s">
        <v>2245</v>
      </c>
      <c r="D82">
        <v>2019</v>
      </c>
      <c r="E82" s="109" t="s">
        <v>2244</v>
      </c>
      <c r="F82" s="108">
        <v>53</v>
      </c>
      <c r="G82">
        <v>0</v>
      </c>
      <c r="H82">
        <v>0</v>
      </c>
      <c r="I82" s="109">
        <v>0</v>
      </c>
      <c r="J82" s="108">
        <v>34</v>
      </c>
      <c r="K82">
        <v>0</v>
      </c>
      <c r="L82">
        <v>0</v>
      </c>
      <c r="M82" s="109">
        <v>0</v>
      </c>
      <c r="N82" s="108">
        <v>38</v>
      </c>
      <c r="O82" s="109">
        <v>0</v>
      </c>
      <c r="P82" s="108">
        <v>93</v>
      </c>
      <c r="Q82" s="109">
        <v>20</v>
      </c>
      <c r="R82" s="108">
        <v>218</v>
      </c>
      <c r="S82" s="109">
        <v>20</v>
      </c>
      <c r="T82" s="108">
        <v>2019</v>
      </c>
      <c r="U82" s="109">
        <v>2016</v>
      </c>
    </row>
    <row r="83" spans="1:21" x14ac:dyDescent="0.3">
      <c r="A83" s="108" t="s">
        <v>2259</v>
      </c>
      <c r="B83" t="s">
        <v>2276</v>
      </c>
      <c r="C83" t="s">
        <v>2243</v>
      </c>
      <c r="D83">
        <v>2015</v>
      </c>
      <c r="E83" s="109" t="s">
        <v>2244</v>
      </c>
      <c r="F83" s="108">
        <v>87</v>
      </c>
      <c r="G83">
        <v>0</v>
      </c>
      <c r="H83">
        <v>0</v>
      </c>
      <c r="I83" s="109">
        <v>0</v>
      </c>
      <c r="J83" s="108">
        <v>107</v>
      </c>
      <c r="K83">
        <v>0</v>
      </c>
      <c r="L83">
        <v>0</v>
      </c>
      <c r="M83" s="109">
        <v>0</v>
      </c>
      <c r="N83" s="108">
        <v>106</v>
      </c>
      <c r="O83" s="109">
        <v>0</v>
      </c>
      <c r="P83" s="108">
        <v>124</v>
      </c>
      <c r="Q83" s="109">
        <v>0</v>
      </c>
      <c r="R83" s="108">
        <v>424</v>
      </c>
      <c r="S83" s="109">
        <v>0</v>
      </c>
      <c r="T83" s="108">
        <v>2016</v>
      </c>
      <c r="U83" s="109">
        <v>2016</v>
      </c>
    </row>
    <row r="84" spans="1:21" x14ac:dyDescent="0.3">
      <c r="A84" s="108" t="s">
        <v>2259</v>
      </c>
      <c r="B84" t="s">
        <v>2276</v>
      </c>
      <c r="C84" t="s">
        <v>2243</v>
      </c>
      <c r="D84">
        <v>2016</v>
      </c>
      <c r="E84" s="109" t="s">
        <v>2244</v>
      </c>
      <c r="F84" s="108">
        <v>87</v>
      </c>
      <c r="G84">
        <v>0</v>
      </c>
      <c r="H84">
        <v>0</v>
      </c>
      <c r="I84" s="109">
        <v>0</v>
      </c>
      <c r="J84" s="108">
        <v>107</v>
      </c>
      <c r="K84">
        <v>22</v>
      </c>
      <c r="L84">
        <v>22</v>
      </c>
      <c r="M84" s="109">
        <v>0</v>
      </c>
      <c r="N84" s="108">
        <v>106</v>
      </c>
      <c r="O84" s="109">
        <v>34</v>
      </c>
      <c r="P84" s="108">
        <v>124</v>
      </c>
      <c r="Q84" s="109">
        <v>0</v>
      </c>
      <c r="R84" s="108">
        <v>424</v>
      </c>
      <c r="S84" s="109">
        <v>56</v>
      </c>
      <c r="T84" s="108">
        <v>2016</v>
      </c>
      <c r="U84" s="109">
        <v>2016</v>
      </c>
    </row>
    <row r="85" spans="1:21" x14ac:dyDescent="0.3">
      <c r="A85" s="108" t="s">
        <v>2259</v>
      </c>
      <c r="B85" t="s">
        <v>2276</v>
      </c>
      <c r="C85" t="s">
        <v>2243</v>
      </c>
      <c r="D85">
        <v>2017</v>
      </c>
      <c r="E85" s="109" t="s">
        <v>2244</v>
      </c>
      <c r="F85" s="108">
        <v>87</v>
      </c>
      <c r="G85">
        <v>0</v>
      </c>
      <c r="H85">
        <v>0</v>
      </c>
      <c r="I85" s="109">
        <v>0</v>
      </c>
      <c r="J85" s="108">
        <v>107</v>
      </c>
      <c r="K85">
        <v>0</v>
      </c>
      <c r="L85">
        <v>0</v>
      </c>
      <c r="M85" s="109">
        <v>0</v>
      </c>
      <c r="N85" s="108">
        <v>106</v>
      </c>
      <c r="O85" s="109">
        <v>0</v>
      </c>
      <c r="P85" s="108">
        <v>124</v>
      </c>
      <c r="Q85" s="109">
        <v>0</v>
      </c>
      <c r="R85" s="108">
        <v>424</v>
      </c>
      <c r="S85" s="109">
        <v>0</v>
      </c>
      <c r="T85" s="108">
        <v>2017</v>
      </c>
      <c r="U85" s="109">
        <v>2016</v>
      </c>
    </row>
    <row r="86" spans="1:21" x14ac:dyDescent="0.3">
      <c r="A86" s="108" t="s">
        <v>2259</v>
      </c>
      <c r="B86" t="s">
        <v>2276</v>
      </c>
      <c r="C86" t="s">
        <v>2245</v>
      </c>
      <c r="D86">
        <v>2018</v>
      </c>
      <c r="E86" s="109" t="s">
        <v>2244</v>
      </c>
      <c r="F86" s="108">
        <v>87</v>
      </c>
      <c r="G86">
        <v>0</v>
      </c>
      <c r="H86">
        <v>0</v>
      </c>
      <c r="I86" s="109">
        <v>0</v>
      </c>
      <c r="J86" s="108">
        <v>107</v>
      </c>
      <c r="K86">
        <v>4</v>
      </c>
      <c r="L86">
        <v>0</v>
      </c>
      <c r="M86" s="109">
        <v>4</v>
      </c>
      <c r="N86" s="108">
        <v>106</v>
      </c>
      <c r="O86" s="109">
        <v>0</v>
      </c>
      <c r="P86" s="108">
        <v>124</v>
      </c>
      <c r="Q86" s="109">
        <v>0</v>
      </c>
      <c r="R86" s="108">
        <v>424</v>
      </c>
      <c r="S86" s="109">
        <v>4</v>
      </c>
      <c r="T86" s="108">
        <v>2018</v>
      </c>
      <c r="U86" s="109">
        <v>2016</v>
      </c>
    </row>
    <row r="87" spans="1:21" x14ac:dyDescent="0.3">
      <c r="A87" s="108" t="s">
        <v>2259</v>
      </c>
      <c r="B87" t="s">
        <v>2277</v>
      </c>
      <c r="C87" t="s">
        <v>2243</v>
      </c>
      <c r="D87">
        <v>2017</v>
      </c>
      <c r="E87" s="109" t="s">
        <v>2244</v>
      </c>
      <c r="F87" s="108">
        <v>238</v>
      </c>
      <c r="G87">
        <v>0</v>
      </c>
      <c r="H87">
        <v>0</v>
      </c>
      <c r="I87" s="109">
        <v>0</v>
      </c>
      <c r="J87" s="108">
        <v>211</v>
      </c>
      <c r="K87">
        <v>5</v>
      </c>
      <c r="L87">
        <v>5</v>
      </c>
      <c r="M87" s="109">
        <v>0</v>
      </c>
      <c r="N87" s="108">
        <v>202</v>
      </c>
      <c r="O87" s="109">
        <v>34</v>
      </c>
      <c r="P87" s="108">
        <v>258</v>
      </c>
      <c r="Q87" s="109">
        <v>9</v>
      </c>
      <c r="R87" s="108">
        <v>909</v>
      </c>
      <c r="S87" s="109">
        <v>48</v>
      </c>
      <c r="T87" s="108">
        <v>2017</v>
      </c>
      <c r="U87" s="109">
        <v>2016</v>
      </c>
    </row>
    <row r="88" spans="1:21" x14ac:dyDescent="0.3">
      <c r="A88" s="108" t="s">
        <v>2259</v>
      </c>
      <c r="B88" t="s">
        <v>2277</v>
      </c>
      <c r="C88" t="s">
        <v>2245</v>
      </c>
      <c r="D88">
        <v>2018</v>
      </c>
      <c r="E88" s="109" t="s">
        <v>2244</v>
      </c>
      <c r="F88" s="108">
        <v>238</v>
      </c>
      <c r="G88">
        <v>0</v>
      </c>
      <c r="H88">
        <v>0</v>
      </c>
      <c r="I88" s="109">
        <v>0</v>
      </c>
      <c r="J88" s="108">
        <v>211</v>
      </c>
      <c r="K88">
        <v>1</v>
      </c>
      <c r="L88">
        <v>0</v>
      </c>
      <c r="M88" s="109">
        <v>1</v>
      </c>
      <c r="N88" s="108">
        <v>202</v>
      </c>
      <c r="O88" s="109">
        <v>37</v>
      </c>
      <c r="P88" s="108">
        <v>258</v>
      </c>
      <c r="Q88" s="109">
        <v>58</v>
      </c>
      <c r="R88" s="108">
        <v>909</v>
      </c>
      <c r="S88" s="109">
        <v>96</v>
      </c>
      <c r="T88" s="108">
        <v>2018</v>
      </c>
      <c r="U88" s="109">
        <v>2016</v>
      </c>
    </row>
    <row r="89" spans="1:21" x14ac:dyDescent="0.3">
      <c r="A89" s="108" t="s">
        <v>2259</v>
      </c>
      <c r="B89" t="s">
        <v>2277</v>
      </c>
      <c r="C89" t="s">
        <v>2245</v>
      </c>
      <c r="D89">
        <v>2019</v>
      </c>
      <c r="E89" s="109" t="s">
        <v>2244</v>
      </c>
      <c r="F89" s="108">
        <v>238</v>
      </c>
      <c r="G89">
        <v>1</v>
      </c>
      <c r="H89">
        <v>0</v>
      </c>
      <c r="I89" s="109">
        <v>1</v>
      </c>
      <c r="J89" s="108">
        <v>211</v>
      </c>
      <c r="K89">
        <v>7</v>
      </c>
      <c r="L89">
        <v>6</v>
      </c>
      <c r="M89" s="109">
        <v>1</v>
      </c>
      <c r="N89" s="108">
        <v>202</v>
      </c>
      <c r="O89" s="109">
        <v>58</v>
      </c>
      <c r="P89" s="108">
        <v>258</v>
      </c>
      <c r="Q89" s="109">
        <v>12</v>
      </c>
      <c r="R89" s="108">
        <v>909</v>
      </c>
      <c r="S89" s="109">
        <v>78</v>
      </c>
      <c r="T89" s="108">
        <v>2019</v>
      </c>
      <c r="U89" s="109">
        <v>2016</v>
      </c>
    </row>
    <row r="90" spans="1:21" x14ac:dyDescent="0.3">
      <c r="A90" s="108" t="s">
        <v>2241</v>
      </c>
      <c r="B90" t="s">
        <v>2488</v>
      </c>
      <c r="C90" t="s">
        <v>2243</v>
      </c>
      <c r="D90">
        <v>2015</v>
      </c>
      <c r="E90" s="109" t="s">
        <v>2244</v>
      </c>
      <c r="F90" s="108">
        <v>4888</v>
      </c>
      <c r="G90">
        <v>0</v>
      </c>
      <c r="H90">
        <v>0</v>
      </c>
      <c r="I90" s="109">
        <v>0</v>
      </c>
      <c r="J90" s="108">
        <v>3107</v>
      </c>
      <c r="K90">
        <v>0</v>
      </c>
      <c r="L90">
        <v>0</v>
      </c>
      <c r="M90" s="109">
        <v>0</v>
      </c>
      <c r="N90" s="108">
        <v>3126</v>
      </c>
      <c r="O90" s="109">
        <v>0</v>
      </c>
      <c r="P90" s="108">
        <v>10462</v>
      </c>
      <c r="Q90" s="109">
        <v>0</v>
      </c>
      <c r="R90" s="108">
        <v>21583</v>
      </c>
      <c r="S90" s="109">
        <v>0</v>
      </c>
      <c r="T90" s="108">
        <v>2016</v>
      </c>
      <c r="U90" s="109">
        <v>2016</v>
      </c>
    </row>
    <row r="91" spans="1:21" x14ac:dyDescent="0.3">
      <c r="A91" s="108" t="s">
        <v>2241</v>
      </c>
      <c r="B91" t="s">
        <v>2488</v>
      </c>
      <c r="C91" t="s">
        <v>2243</v>
      </c>
      <c r="D91">
        <v>2016</v>
      </c>
      <c r="E91" s="109" t="s">
        <v>2244</v>
      </c>
      <c r="F91" s="108">
        <v>4888</v>
      </c>
      <c r="G91">
        <v>103</v>
      </c>
      <c r="H91">
        <v>103</v>
      </c>
      <c r="I91" s="109">
        <v>0</v>
      </c>
      <c r="J91" s="108">
        <v>3107</v>
      </c>
      <c r="K91">
        <v>57</v>
      </c>
      <c r="L91">
        <v>57</v>
      </c>
      <c r="M91" s="109">
        <v>0</v>
      </c>
      <c r="N91" s="108">
        <v>3126</v>
      </c>
      <c r="O91" s="109">
        <v>0</v>
      </c>
      <c r="P91" s="108">
        <v>10462</v>
      </c>
      <c r="Q91" s="109">
        <v>3</v>
      </c>
      <c r="R91" s="108">
        <v>21583</v>
      </c>
      <c r="S91" s="109">
        <v>163</v>
      </c>
      <c r="T91" s="108">
        <v>2016</v>
      </c>
      <c r="U91" s="109">
        <v>2016</v>
      </c>
    </row>
    <row r="92" spans="1:21" x14ac:dyDescent="0.3">
      <c r="A92" s="108" t="s">
        <v>2241</v>
      </c>
      <c r="B92" t="s">
        <v>2488</v>
      </c>
      <c r="C92" t="s">
        <v>2243</v>
      </c>
      <c r="D92">
        <v>2017</v>
      </c>
      <c r="E92" s="109" t="s">
        <v>2244</v>
      </c>
      <c r="F92" s="108">
        <v>4888</v>
      </c>
      <c r="G92">
        <v>0</v>
      </c>
      <c r="H92">
        <v>0</v>
      </c>
      <c r="I92" s="109">
        <v>0</v>
      </c>
      <c r="J92" s="108">
        <v>3107</v>
      </c>
      <c r="K92">
        <v>0</v>
      </c>
      <c r="L92">
        <v>0</v>
      </c>
      <c r="M92" s="109">
        <v>0</v>
      </c>
      <c r="N92" s="108">
        <v>3126</v>
      </c>
      <c r="O92" s="109">
        <v>0</v>
      </c>
      <c r="P92" s="108">
        <v>10462</v>
      </c>
      <c r="Q92" s="109">
        <v>0</v>
      </c>
      <c r="R92" s="108">
        <v>21583</v>
      </c>
      <c r="S92" s="109">
        <v>0</v>
      </c>
      <c r="T92" s="108">
        <v>2017</v>
      </c>
      <c r="U92" s="109">
        <v>2016</v>
      </c>
    </row>
    <row r="93" spans="1:21" x14ac:dyDescent="0.3">
      <c r="A93" s="108" t="s">
        <v>2241</v>
      </c>
      <c r="B93" t="s">
        <v>2488</v>
      </c>
      <c r="C93" t="s">
        <v>2245</v>
      </c>
      <c r="D93">
        <v>2018</v>
      </c>
      <c r="E93" s="109" t="s">
        <v>2244</v>
      </c>
      <c r="F93" s="108">
        <v>4888</v>
      </c>
      <c r="G93">
        <v>0</v>
      </c>
      <c r="H93">
        <v>0</v>
      </c>
      <c r="I93" s="109">
        <v>0</v>
      </c>
      <c r="J93" s="108">
        <v>3107</v>
      </c>
      <c r="K93">
        <v>0</v>
      </c>
      <c r="L93">
        <v>0</v>
      </c>
      <c r="M93" s="109">
        <v>0</v>
      </c>
      <c r="N93" s="108">
        <v>3126</v>
      </c>
      <c r="O93" s="109">
        <v>0</v>
      </c>
      <c r="P93" s="108">
        <v>10462</v>
      </c>
      <c r="Q93" s="109">
        <v>0</v>
      </c>
      <c r="R93" s="108">
        <v>21583</v>
      </c>
      <c r="S93" s="109">
        <v>0</v>
      </c>
      <c r="T93" s="108">
        <v>2018</v>
      </c>
      <c r="U93" s="109">
        <v>2016</v>
      </c>
    </row>
    <row r="94" spans="1:21" x14ac:dyDescent="0.3">
      <c r="A94" s="108" t="s">
        <v>2241</v>
      </c>
      <c r="B94" t="s">
        <v>2488</v>
      </c>
      <c r="C94" t="s">
        <v>2245</v>
      </c>
      <c r="D94">
        <v>2019</v>
      </c>
      <c r="E94" s="109" t="s">
        <v>2244</v>
      </c>
      <c r="F94" s="108">
        <v>4888</v>
      </c>
      <c r="G94">
        <v>0</v>
      </c>
      <c r="H94">
        <v>0</v>
      </c>
      <c r="I94" s="109">
        <v>0</v>
      </c>
      <c r="J94" s="108">
        <v>3107</v>
      </c>
      <c r="K94">
        <v>77</v>
      </c>
      <c r="L94">
        <v>0</v>
      </c>
      <c r="M94" s="109">
        <v>77</v>
      </c>
      <c r="N94" s="108">
        <v>3126</v>
      </c>
      <c r="O94" s="109">
        <v>117</v>
      </c>
      <c r="P94" s="108">
        <v>10462</v>
      </c>
      <c r="Q94" s="109">
        <v>130</v>
      </c>
      <c r="R94" s="108">
        <v>21583</v>
      </c>
      <c r="S94" s="109">
        <v>324</v>
      </c>
      <c r="T94" s="108">
        <v>2019</v>
      </c>
      <c r="U94" s="109">
        <v>2016</v>
      </c>
    </row>
    <row r="95" spans="1:21" x14ac:dyDescent="0.3">
      <c r="A95" s="108" t="s">
        <v>2250</v>
      </c>
      <c r="B95" t="s">
        <v>2489</v>
      </c>
      <c r="C95" t="s">
        <v>2252</v>
      </c>
      <c r="D95">
        <v>2017</v>
      </c>
      <c r="E95" s="109" t="s">
        <v>2244</v>
      </c>
      <c r="F95" s="108">
        <v>186</v>
      </c>
      <c r="G95">
        <v>0</v>
      </c>
      <c r="H95">
        <v>0</v>
      </c>
      <c r="I95" s="109">
        <v>0</v>
      </c>
      <c r="J95" s="108">
        <v>138</v>
      </c>
      <c r="K95">
        <v>8</v>
      </c>
      <c r="L95">
        <v>8</v>
      </c>
      <c r="M95" s="109">
        <v>0</v>
      </c>
      <c r="N95" s="108">
        <v>147</v>
      </c>
      <c r="O95" s="109">
        <v>1</v>
      </c>
      <c r="P95" s="108">
        <v>347</v>
      </c>
      <c r="Q95" s="109">
        <v>8</v>
      </c>
      <c r="R95" s="108">
        <v>818</v>
      </c>
      <c r="S95" s="109">
        <v>17</v>
      </c>
      <c r="T95" s="108">
        <v>2017</v>
      </c>
      <c r="U95" s="109">
        <v>2016</v>
      </c>
    </row>
    <row r="96" spans="1:21" x14ac:dyDescent="0.3">
      <c r="A96" s="108" t="s">
        <v>2250</v>
      </c>
      <c r="B96" t="s">
        <v>2489</v>
      </c>
      <c r="C96" t="s">
        <v>2253</v>
      </c>
      <c r="D96">
        <v>2018</v>
      </c>
      <c r="E96" s="109" t="s">
        <v>2244</v>
      </c>
      <c r="F96" s="108">
        <v>186</v>
      </c>
      <c r="G96">
        <v>0</v>
      </c>
      <c r="H96">
        <v>0</v>
      </c>
      <c r="I96" s="109">
        <v>0</v>
      </c>
      <c r="J96" s="108">
        <v>138</v>
      </c>
      <c r="K96">
        <v>11</v>
      </c>
      <c r="L96">
        <v>0</v>
      </c>
      <c r="M96" s="109">
        <v>11</v>
      </c>
      <c r="N96" s="108">
        <v>147</v>
      </c>
      <c r="O96" s="109">
        <v>1</v>
      </c>
      <c r="P96" s="108">
        <v>347</v>
      </c>
      <c r="Q96" s="109">
        <v>8</v>
      </c>
      <c r="R96" s="108">
        <v>818</v>
      </c>
      <c r="S96" s="109">
        <v>20</v>
      </c>
      <c r="T96" s="108">
        <v>2018</v>
      </c>
      <c r="U96" s="109">
        <v>2016</v>
      </c>
    </row>
    <row r="97" spans="1:21" x14ac:dyDescent="0.3">
      <c r="A97" s="108" t="s">
        <v>2250</v>
      </c>
      <c r="B97" t="s">
        <v>2489</v>
      </c>
      <c r="C97" t="s">
        <v>2253</v>
      </c>
      <c r="D97">
        <v>2019</v>
      </c>
      <c r="E97" s="109" t="s">
        <v>2244</v>
      </c>
      <c r="F97" s="108">
        <v>186</v>
      </c>
      <c r="G97">
        <v>0</v>
      </c>
      <c r="H97">
        <v>0</v>
      </c>
      <c r="I97" s="109">
        <v>0</v>
      </c>
      <c r="J97" s="108">
        <v>138</v>
      </c>
      <c r="K97">
        <v>12</v>
      </c>
      <c r="L97">
        <v>0</v>
      </c>
      <c r="M97" s="109">
        <v>12</v>
      </c>
      <c r="N97" s="108">
        <v>147</v>
      </c>
      <c r="O97" s="109">
        <v>2</v>
      </c>
      <c r="P97" s="108">
        <v>347</v>
      </c>
      <c r="Q97" s="109">
        <v>8</v>
      </c>
      <c r="R97" s="108">
        <v>818</v>
      </c>
      <c r="S97" s="109">
        <v>22</v>
      </c>
      <c r="T97" s="108">
        <v>2019</v>
      </c>
      <c r="U97" s="109">
        <v>2016</v>
      </c>
    </row>
    <row r="98" spans="1:21" x14ac:dyDescent="0.3">
      <c r="A98" s="108" t="s">
        <v>2259</v>
      </c>
      <c r="B98" t="s">
        <v>2278</v>
      </c>
      <c r="C98" t="s">
        <v>2243</v>
      </c>
      <c r="D98">
        <v>2017</v>
      </c>
      <c r="E98" s="109" t="s">
        <v>2244</v>
      </c>
      <c r="F98" s="108">
        <v>113</v>
      </c>
      <c r="G98">
        <v>0</v>
      </c>
      <c r="H98">
        <v>0</v>
      </c>
      <c r="I98" s="109">
        <v>0</v>
      </c>
      <c r="J98" s="108">
        <v>70</v>
      </c>
      <c r="K98">
        <v>0</v>
      </c>
      <c r="L98">
        <v>0</v>
      </c>
      <c r="M98" s="109">
        <v>0</v>
      </c>
      <c r="N98" s="108">
        <v>60</v>
      </c>
      <c r="O98" s="109">
        <v>19</v>
      </c>
      <c r="P98" s="108">
        <v>131</v>
      </c>
      <c r="Q98" s="109">
        <v>0</v>
      </c>
      <c r="R98" s="108">
        <v>374</v>
      </c>
      <c r="S98" s="109">
        <v>19</v>
      </c>
      <c r="T98" s="108">
        <v>2017</v>
      </c>
      <c r="U98" s="109">
        <v>2016</v>
      </c>
    </row>
    <row r="99" spans="1:21" x14ac:dyDescent="0.3">
      <c r="A99" s="108" t="s">
        <v>2259</v>
      </c>
      <c r="B99" t="s">
        <v>2278</v>
      </c>
      <c r="C99" t="s">
        <v>2245</v>
      </c>
      <c r="D99">
        <v>2018</v>
      </c>
      <c r="E99" s="109" t="s">
        <v>2244</v>
      </c>
      <c r="F99" s="108">
        <v>113</v>
      </c>
      <c r="G99">
        <v>0</v>
      </c>
      <c r="H99">
        <v>0</v>
      </c>
      <c r="I99" s="109">
        <v>0</v>
      </c>
      <c r="J99" s="108">
        <v>70</v>
      </c>
      <c r="K99">
        <v>0</v>
      </c>
      <c r="L99">
        <v>0</v>
      </c>
      <c r="M99" s="109">
        <v>0</v>
      </c>
      <c r="N99" s="108">
        <v>60</v>
      </c>
      <c r="O99" s="109">
        <v>0</v>
      </c>
      <c r="P99" s="108">
        <v>131</v>
      </c>
      <c r="Q99" s="109">
        <v>0</v>
      </c>
      <c r="R99" s="108">
        <v>374</v>
      </c>
      <c r="S99" s="109">
        <v>0</v>
      </c>
      <c r="T99" s="108">
        <v>2018</v>
      </c>
      <c r="U99" s="109">
        <v>2016</v>
      </c>
    </row>
    <row r="100" spans="1:21" x14ac:dyDescent="0.3">
      <c r="A100" s="108" t="s">
        <v>2259</v>
      </c>
      <c r="B100" t="s">
        <v>2278</v>
      </c>
      <c r="C100" t="s">
        <v>2245</v>
      </c>
      <c r="D100">
        <v>2019</v>
      </c>
      <c r="E100" s="109" t="s">
        <v>2244</v>
      </c>
      <c r="F100" s="108">
        <v>113</v>
      </c>
      <c r="G100">
        <v>12</v>
      </c>
      <c r="H100">
        <v>0</v>
      </c>
      <c r="I100" s="109">
        <v>12</v>
      </c>
      <c r="J100" s="108">
        <v>70</v>
      </c>
      <c r="K100">
        <v>39</v>
      </c>
      <c r="L100">
        <v>35</v>
      </c>
      <c r="M100" s="109">
        <v>4</v>
      </c>
      <c r="N100" s="108">
        <v>60</v>
      </c>
      <c r="O100" s="109">
        <v>3</v>
      </c>
      <c r="P100" s="108">
        <v>131</v>
      </c>
      <c r="Q100" s="109">
        <v>62</v>
      </c>
      <c r="R100" s="108">
        <v>374</v>
      </c>
      <c r="S100" s="109">
        <v>116</v>
      </c>
      <c r="T100" s="108">
        <v>2019</v>
      </c>
      <c r="U100" s="109">
        <v>2016</v>
      </c>
    </row>
    <row r="101" spans="1:21" x14ac:dyDescent="0.3">
      <c r="A101" s="108" t="s">
        <v>2267</v>
      </c>
      <c r="B101" t="s">
        <v>2279</v>
      </c>
      <c r="C101" t="s">
        <v>2243</v>
      </c>
      <c r="D101">
        <v>2015</v>
      </c>
      <c r="E101" s="109" t="s">
        <v>2244</v>
      </c>
      <c r="F101" s="108">
        <v>1019</v>
      </c>
      <c r="G101">
        <v>0</v>
      </c>
      <c r="H101">
        <v>0</v>
      </c>
      <c r="I101" s="109">
        <v>0</v>
      </c>
      <c r="J101" s="108">
        <v>759</v>
      </c>
      <c r="K101">
        <v>0</v>
      </c>
      <c r="L101">
        <v>0</v>
      </c>
      <c r="M101" s="109">
        <v>0</v>
      </c>
      <c r="N101" s="108">
        <v>957</v>
      </c>
      <c r="O101" s="109">
        <v>0</v>
      </c>
      <c r="P101" s="108">
        <v>2421</v>
      </c>
      <c r="Q101" s="109">
        <v>343</v>
      </c>
      <c r="R101" s="108">
        <v>5156</v>
      </c>
      <c r="S101" s="109">
        <v>343</v>
      </c>
      <c r="T101" s="108">
        <v>2016</v>
      </c>
      <c r="U101" s="109">
        <v>2016</v>
      </c>
    </row>
    <row r="102" spans="1:21" x14ac:dyDescent="0.3">
      <c r="A102" s="108" t="s">
        <v>2267</v>
      </c>
      <c r="B102" t="s">
        <v>2279</v>
      </c>
      <c r="C102" t="s">
        <v>2243</v>
      </c>
      <c r="D102">
        <v>2016</v>
      </c>
      <c r="E102" s="109" t="s">
        <v>2244</v>
      </c>
      <c r="F102" s="108">
        <v>1019</v>
      </c>
      <c r="G102">
        <v>0</v>
      </c>
      <c r="H102">
        <v>0</v>
      </c>
      <c r="I102" s="109">
        <v>0</v>
      </c>
      <c r="J102" s="108">
        <v>759</v>
      </c>
      <c r="K102">
        <v>0</v>
      </c>
      <c r="L102">
        <v>0</v>
      </c>
      <c r="M102" s="109">
        <v>0</v>
      </c>
      <c r="N102" s="108">
        <v>957</v>
      </c>
      <c r="O102" s="109">
        <v>0</v>
      </c>
      <c r="P102" s="108">
        <v>2421</v>
      </c>
      <c r="Q102" s="109">
        <v>170</v>
      </c>
      <c r="R102" s="108">
        <v>5156</v>
      </c>
      <c r="S102" s="109">
        <v>170</v>
      </c>
      <c r="T102" s="108">
        <v>2016</v>
      </c>
      <c r="U102" s="109">
        <v>2016</v>
      </c>
    </row>
    <row r="103" spans="1:21" x14ac:dyDescent="0.3">
      <c r="A103" s="108" t="s">
        <v>2267</v>
      </c>
      <c r="B103" t="s">
        <v>2279</v>
      </c>
      <c r="C103" t="s">
        <v>2243</v>
      </c>
      <c r="D103">
        <v>2017</v>
      </c>
      <c r="E103" s="109" t="s">
        <v>2244</v>
      </c>
      <c r="F103" s="108">
        <v>1019</v>
      </c>
      <c r="G103">
        <v>0</v>
      </c>
      <c r="H103">
        <v>0</v>
      </c>
      <c r="I103" s="109">
        <v>0</v>
      </c>
      <c r="J103" s="108">
        <v>759</v>
      </c>
      <c r="K103">
        <v>0</v>
      </c>
      <c r="L103">
        <v>0</v>
      </c>
      <c r="M103" s="109">
        <v>0</v>
      </c>
      <c r="N103" s="108">
        <v>957</v>
      </c>
      <c r="O103" s="109">
        <v>0</v>
      </c>
      <c r="P103" s="108">
        <v>2421</v>
      </c>
      <c r="Q103" s="109">
        <v>297</v>
      </c>
      <c r="R103" s="108">
        <v>5156</v>
      </c>
      <c r="S103" s="109">
        <v>297</v>
      </c>
      <c r="T103" s="108">
        <v>2017</v>
      </c>
      <c r="U103" s="109">
        <v>2016</v>
      </c>
    </row>
    <row r="104" spans="1:21" x14ac:dyDescent="0.3">
      <c r="A104" s="108" t="s">
        <v>2267</v>
      </c>
      <c r="B104" t="s">
        <v>2279</v>
      </c>
      <c r="C104" t="s">
        <v>2245</v>
      </c>
      <c r="D104">
        <v>2018</v>
      </c>
      <c r="E104" s="109" t="s">
        <v>2244</v>
      </c>
      <c r="F104" s="108">
        <v>1019</v>
      </c>
      <c r="G104">
        <v>0</v>
      </c>
      <c r="H104">
        <v>0</v>
      </c>
      <c r="I104" s="109">
        <v>0</v>
      </c>
      <c r="J104" s="108">
        <v>759</v>
      </c>
      <c r="K104">
        <v>0</v>
      </c>
      <c r="L104">
        <v>0</v>
      </c>
      <c r="M104" s="109">
        <v>0</v>
      </c>
      <c r="N104" s="108">
        <v>957</v>
      </c>
      <c r="O104" s="109">
        <v>0</v>
      </c>
      <c r="P104" s="108">
        <v>2421</v>
      </c>
      <c r="Q104" s="109">
        <v>383</v>
      </c>
      <c r="R104" s="108">
        <v>5156</v>
      </c>
      <c r="S104" s="109">
        <v>383</v>
      </c>
      <c r="T104" s="108">
        <v>2018</v>
      </c>
      <c r="U104" s="109">
        <v>2016</v>
      </c>
    </row>
    <row r="105" spans="1:21" x14ac:dyDescent="0.3">
      <c r="A105" s="108" t="s">
        <v>2267</v>
      </c>
      <c r="B105" t="s">
        <v>2279</v>
      </c>
      <c r="C105" t="s">
        <v>2245</v>
      </c>
      <c r="D105">
        <v>2019</v>
      </c>
      <c r="E105" s="109" t="s">
        <v>2244</v>
      </c>
      <c r="F105" s="108">
        <v>1019</v>
      </c>
      <c r="G105">
        <v>0</v>
      </c>
      <c r="H105">
        <v>0</v>
      </c>
      <c r="I105" s="109">
        <v>0</v>
      </c>
      <c r="J105" s="108">
        <v>759</v>
      </c>
      <c r="K105">
        <v>0</v>
      </c>
      <c r="L105">
        <v>0</v>
      </c>
      <c r="M105" s="109">
        <v>0</v>
      </c>
      <c r="N105" s="108">
        <v>957</v>
      </c>
      <c r="O105" s="109">
        <v>0</v>
      </c>
      <c r="P105" s="108">
        <v>2421</v>
      </c>
      <c r="Q105" s="109">
        <v>389</v>
      </c>
      <c r="R105" s="108">
        <v>5156</v>
      </c>
      <c r="S105" s="109">
        <v>389</v>
      </c>
      <c r="T105" s="108">
        <v>2019</v>
      </c>
      <c r="U105" s="109">
        <v>2016</v>
      </c>
    </row>
    <row r="106" spans="1:21" x14ac:dyDescent="0.3">
      <c r="A106" s="108" t="s">
        <v>2250</v>
      </c>
      <c r="B106" t="s">
        <v>2280</v>
      </c>
      <c r="C106" t="s">
        <v>2253</v>
      </c>
      <c r="D106">
        <v>2018</v>
      </c>
      <c r="E106" s="109" t="s">
        <v>2244</v>
      </c>
      <c r="F106" s="108">
        <v>677</v>
      </c>
      <c r="G106">
        <v>0</v>
      </c>
      <c r="H106">
        <v>0</v>
      </c>
      <c r="I106" s="109">
        <v>0</v>
      </c>
      <c r="J106" s="108">
        <v>507</v>
      </c>
      <c r="K106">
        <v>0</v>
      </c>
      <c r="L106">
        <v>0</v>
      </c>
      <c r="M106" s="109">
        <v>0</v>
      </c>
      <c r="N106" s="108">
        <v>534</v>
      </c>
      <c r="O106" s="109">
        <v>8</v>
      </c>
      <c r="P106" s="108">
        <v>1267</v>
      </c>
      <c r="Q106" s="109">
        <v>0</v>
      </c>
      <c r="R106" s="108">
        <v>2985</v>
      </c>
      <c r="S106" s="109">
        <v>8</v>
      </c>
      <c r="T106" s="108">
        <v>2018</v>
      </c>
      <c r="U106" s="109">
        <v>2016</v>
      </c>
    </row>
    <row r="107" spans="1:21" x14ac:dyDescent="0.3">
      <c r="A107" s="108" t="s">
        <v>2250</v>
      </c>
      <c r="B107" t="s">
        <v>2280</v>
      </c>
      <c r="C107" t="s">
        <v>2253</v>
      </c>
      <c r="D107">
        <v>2019</v>
      </c>
      <c r="E107" s="109" t="s">
        <v>2244</v>
      </c>
      <c r="F107" s="108">
        <v>677</v>
      </c>
      <c r="G107">
        <v>0</v>
      </c>
      <c r="H107">
        <v>0</v>
      </c>
      <c r="I107" s="109">
        <v>0</v>
      </c>
      <c r="J107" s="108">
        <v>507</v>
      </c>
      <c r="K107">
        <v>0</v>
      </c>
      <c r="L107">
        <v>0</v>
      </c>
      <c r="M107" s="109">
        <v>0</v>
      </c>
      <c r="N107" s="108">
        <v>534</v>
      </c>
      <c r="O107" s="109">
        <v>26</v>
      </c>
      <c r="P107" s="108">
        <v>1267</v>
      </c>
      <c r="Q107" s="109">
        <v>119</v>
      </c>
      <c r="R107" s="108">
        <v>2985</v>
      </c>
      <c r="S107" s="109">
        <v>145</v>
      </c>
      <c r="T107" s="108">
        <v>2019</v>
      </c>
      <c r="U107" s="109">
        <v>2016</v>
      </c>
    </row>
    <row r="108" spans="1:21" x14ac:dyDescent="0.3">
      <c r="A108" s="108" t="s">
        <v>2264</v>
      </c>
      <c r="B108" t="s">
        <v>2281</v>
      </c>
      <c r="C108" t="s">
        <v>2243</v>
      </c>
      <c r="D108">
        <v>2015</v>
      </c>
      <c r="E108" s="109" t="s">
        <v>2244</v>
      </c>
      <c r="F108" s="108">
        <v>80</v>
      </c>
      <c r="G108">
        <v>4</v>
      </c>
      <c r="H108">
        <v>4</v>
      </c>
      <c r="I108" s="109">
        <v>0</v>
      </c>
      <c r="J108" s="108">
        <v>80</v>
      </c>
      <c r="K108">
        <v>28</v>
      </c>
      <c r="L108">
        <v>27</v>
      </c>
      <c r="M108" s="109">
        <v>1</v>
      </c>
      <c r="N108" s="108">
        <v>82</v>
      </c>
      <c r="O108" s="109">
        <v>7</v>
      </c>
      <c r="P108" s="108">
        <v>348</v>
      </c>
      <c r="Q108" s="109">
        <v>9</v>
      </c>
      <c r="R108" s="108">
        <v>590</v>
      </c>
      <c r="S108" s="109">
        <v>48</v>
      </c>
      <c r="T108" s="108">
        <v>2016</v>
      </c>
      <c r="U108" s="109">
        <v>2016</v>
      </c>
    </row>
    <row r="109" spans="1:21" x14ac:dyDescent="0.3">
      <c r="A109" s="108" t="s">
        <v>2264</v>
      </c>
      <c r="B109" t="s">
        <v>2281</v>
      </c>
      <c r="C109" t="s">
        <v>2243</v>
      </c>
      <c r="D109">
        <v>2016</v>
      </c>
      <c r="E109" s="109" t="s">
        <v>2244</v>
      </c>
      <c r="F109" s="108">
        <v>80</v>
      </c>
      <c r="G109">
        <v>3</v>
      </c>
      <c r="H109">
        <v>3</v>
      </c>
      <c r="I109" s="109">
        <v>0</v>
      </c>
      <c r="J109" s="108">
        <v>80</v>
      </c>
      <c r="K109">
        <v>20</v>
      </c>
      <c r="L109">
        <v>20</v>
      </c>
      <c r="M109" s="109">
        <v>0</v>
      </c>
      <c r="N109" s="108">
        <v>82</v>
      </c>
      <c r="O109" s="109">
        <v>0</v>
      </c>
      <c r="P109" s="108">
        <v>348</v>
      </c>
      <c r="Q109" s="109">
        <v>1</v>
      </c>
      <c r="R109" s="108">
        <v>590</v>
      </c>
      <c r="S109" s="109">
        <v>24</v>
      </c>
      <c r="T109" s="108">
        <v>2016</v>
      </c>
      <c r="U109" s="109">
        <v>2016</v>
      </c>
    </row>
    <row r="110" spans="1:21" x14ac:dyDescent="0.3">
      <c r="A110" s="108" t="s">
        <v>2264</v>
      </c>
      <c r="B110" t="s">
        <v>2281</v>
      </c>
      <c r="C110" t="s">
        <v>2243</v>
      </c>
      <c r="D110">
        <v>2017</v>
      </c>
      <c r="E110" s="109" t="s">
        <v>2244</v>
      </c>
      <c r="F110" s="108">
        <v>80</v>
      </c>
      <c r="G110">
        <v>33</v>
      </c>
      <c r="H110">
        <v>32</v>
      </c>
      <c r="I110" s="109">
        <v>1</v>
      </c>
      <c r="J110" s="108">
        <v>80</v>
      </c>
      <c r="K110">
        <v>19</v>
      </c>
      <c r="L110">
        <v>18</v>
      </c>
      <c r="M110" s="109">
        <v>1</v>
      </c>
      <c r="N110" s="108">
        <v>82</v>
      </c>
      <c r="O110" s="109">
        <v>20</v>
      </c>
      <c r="P110" s="108">
        <v>348</v>
      </c>
      <c r="Q110" s="109">
        <v>0</v>
      </c>
      <c r="R110" s="108">
        <v>590</v>
      </c>
      <c r="S110" s="109">
        <v>72</v>
      </c>
      <c r="T110" s="108">
        <v>2017</v>
      </c>
      <c r="U110" s="109">
        <v>2016</v>
      </c>
    </row>
    <row r="111" spans="1:21" x14ac:dyDescent="0.3">
      <c r="A111" s="108" t="s">
        <v>2264</v>
      </c>
      <c r="B111" t="s">
        <v>2281</v>
      </c>
      <c r="C111" t="s">
        <v>2245</v>
      </c>
      <c r="D111">
        <v>2018</v>
      </c>
      <c r="E111" s="109" t="s">
        <v>2244</v>
      </c>
      <c r="F111" s="108">
        <v>80</v>
      </c>
      <c r="G111">
        <v>0</v>
      </c>
      <c r="H111">
        <v>0</v>
      </c>
      <c r="I111" s="109">
        <v>0</v>
      </c>
      <c r="J111" s="108">
        <v>80</v>
      </c>
      <c r="K111">
        <v>1</v>
      </c>
      <c r="L111">
        <v>0</v>
      </c>
      <c r="M111" s="109">
        <v>1</v>
      </c>
      <c r="N111" s="108">
        <v>82</v>
      </c>
      <c r="O111" s="109">
        <v>20</v>
      </c>
      <c r="P111" s="108">
        <v>348</v>
      </c>
      <c r="Q111" s="109">
        <v>0</v>
      </c>
      <c r="R111" s="108">
        <v>590</v>
      </c>
      <c r="S111" s="109">
        <v>21</v>
      </c>
      <c r="T111" s="108">
        <v>2018</v>
      </c>
      <c r="U111" s="109">
        <v>2016</v>
      </c>
    </row>
    <row r="112" spans="1:21" x14ac:dyDescent="0.3">
      <c r="A112" s="108" t="s">
        <v>2264</v>
      </c>
      <c r="B112" t="s">
        <v>2281</v>
      </c>
      <c r="C112" t="s">
        <v>2245</v>
      </c>
      <c r="D112">
        <v>2019</v>
      </c>
      <c r="E112" s="109" t="s">
        <v>2244</v>
      </c>
      <c r="F112" s="108">
        <v>80</v>
      </c>
      <c r="G112">
        <v>0</v>
      </c>
      <c r="H112">
        <v>0</v>
      </c>
      <c r="I112" s="109">
        <v>0</v>
      </c>
      <c r="J112" s="108">
        <v>80</v>
      </c>
      <c r="K112">
        <v>0</v>
      </c>
      <c r="L112">
        <v>0</v>
      </c>
      <c r="M112" s="109">
        <v>0</v>
      </c>
      <c r="N112" s="108">
        <v>82</v>
      </c>
      <c r="O112" s="109">
        <v>6</v>
      </c>
      <c r="P112" s="108">
        <v>348</v>
      </c>
      <c r="Q112" s="109">
        <v>0</v>
      </c>
      <c r="R112" s="108">
        <v>590</v>
      </c>
      <c r="S112" s="109">
        <v>6</v>
      </c>
      <c r="T112" s="108">
        <v>2019</v>
      </c>
      <c r="U112" s="109">
        <v>2016</v>
      </c>
    </row>
    <row r="113" spans="1:21" x14ac:dyDescent="0.3">
      <c r="A113" s="108" t="s">
        <v>2246</v>
      </c>
      <c r="B113" t="s">
        <v>2282</v>
      </c>
      <c r="C113" t="s">
        <v>2248</v>
      </c>
      <c r="D113">
        <v>2016</v>
      </c>
      <c r="E113" s="109" t="s">
        <v>2244</v>
      </c>
      <c r="F113" s="108">
        <v>249</v>
      </c>
      <c r="G113">
        <v>0</v>
      </c>
      <c r="H113">
        <v>0</v>
      </c>
      <c r="I113" s="109">
        <v>0</v>
      </c>
      <c r="J113" s="108">
        <v>178</v>
      </c>
      <c r="K113">
        <v>0</v>
      </c>
      <c r="L113">
        <v>0</v>
      </c>
      <c r="M113" s="109">
        <v>0</v>
      </c>
      <c r="N113" s="108">
        <v>163</v>
      </c>
      <c r="O113" s="109">
        <v>0</v>
      </c>
      <c r="P113" s="108">
        <v>435</v>
      </c>
      <c r="Q113" s="109">
        <v>34</v>
      </c>
      <c r="R113" s="108">
        <v>1025</v>
      </c>
      <c r="S113" s="109">
        <v>34</v>
      </c>
      <c r="T113" s="108">
        <v>2016</v>
      </c>
      <c r="U113" s="109">
        <v>2016</v>
      </c>
    </row>
    <row r="114" spans="1:21" x14ac:dyDescent="0.3">
      <c r="A114" s="108" t="s">
        <v>2246</v>
      </c>
      <c r="B114" t="s">
        <v>2282</v>
      </c>
      <c r="C114" t="s">
        <v>2248</v>
      </c>
      <c r="D114">
        <v>2017</v>
      </c>
      <c r="E114" s="109" t="s">
        <v>2244</v>
      </c>
      <c r="F114" s="108">
        <v>249</v>
      </c>
      <c r="G114">
        <v>0</v>
      </c>
      <c r="H114">
        <v>0</v>
      </c>
      <c r="I114" s="109">
        <v>0</v>
      </c>
      <c r="J114" s="108">
        <v>178</v>
      </c>
      <c r="K114">
        <v>5</v>
      </c>
      <c r="L114">
        <v>5</v>
      </c>
      <c r="M114" s="109">
        <v>0</v>
      </c>
      <c r="N114" s="108">
        <v>163</v>
      </c>
      <c r="O114" s="109">
        <v>0</v>
      </c>
      <c r="P114" s="108">
        <v>435</v>
      </c>
      <c r="Q114" s="109">
        <v>69</v>
      </c>
      <c r="R114" s="108">
        <v>1025</v>
      </c>
      <c r="S114" s="109">
        <v>74</v>
      </c>
      <c r="T114" s="108">
        <v>2017</v>
      </c>
      <c r="U114" s="109">
        <v>2016</v>
      </c>
    </row>
    <row r="115" spans="1:21" x14ac:dyDescent="0.3">
      <c r="A115" s="108" t="s">
        <v>2246</v>
      </c>
      <c r="B115" t="s">
        <v>2282</v>
      </c>
      <c r="C115" t="s">
        <v>2249</v>
      </c>
      <c r="D115">
        <v>2018</v>
      </c>
      <c r="E115" s="109" t="s">
        <v>2244</v>
      </c>
      <c r="F115" s="108">
        <v>249</v>
      </c>
      <c r="G115">
        <v>0</v>
      </c>
      <c r="H115">
        <v>0</v>
      </c>
      <c r="I115" s="109">
        <v>0</v>
      </c>
      <c r="J115" s="108">
        <v>178</v>
      </c>
      <c r="K115">
        <v>0</v>
      </c>
      <c r="L115">
        <v>0</v>
      </c>
      <c r="M115" s="109">
        <v>0</v>
      </c>
      <c r="N115" s="108">
        <v>163</v>
      </c>
      <c r="O115" s="109">
        <v>0</v>
      </c>
      <c r="P115" s="108">
        <v>435</v>
      </c>
      <c r="Q115" s="109">
        <v>24</v>
      </c>
      <c r="R115" s="108">
        <v>1025</v>
      </c>
      <c r="S115" s="109">
        <v>24</v>
      </c>
      <c r="T115" s="108">
        <v>2018</v>
      </c>
      <c r="U115" s="109">
        <v>2016</v>
      </c>
    </row>
    <row r="116" spans="1:21" x14ac:dyDescent="0.3">
      <c r="A116" s="108" t="s">
        <v>2246</v>
      </c>
      <c r="B116" t="s">
        <v>2282</v>
      </c>
      <c r="C116" t="s">
        <v>2249</v>
      </c>
      <c r="D116">
        <v>2019</v>
      </c>
      <c r="E116" s="109" t="s">
        <v>2244</v>
      </c>
      <c r="F116" s="108">
        <v>249</v>
      </c>
      <c r="G116">
        <v>0</v>
      </c>
      <c r="H116">
        <v>0</v>
      </c>
      <c r="I116" s="109">
        <v>0</v>
      </c>
      <c r="J116" s="108">
        <v>178</v>
      </c>
      <c r="K116">
        <v>4</v>
      </c>
      <c r="L116">
        <v>0</v>
      </c>
      <c r="M116" s="109">
        <v>4</v>
      </c>
      <c r="N116" s="108">
        <v>163</v>
      </c>
      <c r="O116" s="109">
        <v>7</v>
      </c>
      <c r="P116" s="108">
        <v>435</v>
      </c>
      <c r="Q116" s="109">
        <v>76</v>
      </c>
      <c r="R116" s="108">
        <v>1025</v>
      </c>
      <c r="S116" s="109">
        <v>87</v>
      </c>
      <c r="T116" s="108">
        <v>2019</v>
      </c>
      <c r="U116" s="109">
        <v>2016</v>
      </c>
    </row>
    <row r="117" spans="1:21" x14ac:dyDescent="0.3">
      <c r="A117" s="108" t="s">
        <v>2267</v>
      </c>
      <c r="B117" t="s">
        <v>2283</v>
      </c>
      <c r="C117" t="s">
        <v>2243</v>
      </c>
      <c r="D117">
        <v>2017</v>
      </c>
      <c r="E117" s="109" t="s">
        <v>2244</v>
      </c>
      <c r="F117" s="108">
        <v>497</v>
      </c>
      <c r="G117">
        <v>52</v>
      </c>
      <c r="H117">
        <v>52</v>
      </c>
      <c r="I117" s="109">
        <v>0</v>
      </c>
      <c r="J117" s="108">
        <v>331</v>
      </c>
      <c r="K117">
        <v>27</v>
      </c>
      <c r="L117">
        <v>27</v>
      </c>
      <c r="M117" s="109">
        <v>0</v>
      </c>
      <c r="N117" s="108">
        <v>333</v>
      </c>
      <c r="O117" s="109">
        <v>0</v>
      </c>
      <c r="P117" s="108">
        <v>770</v>
      </c>
      <c r="Q117" s="109">
        <v>211</v>
      </c>
      <c r="R117" s="108">
        <v>1931</v>
      </c>
      <c r="S117" s="109">
        <v>290</v>
      </c>
      <c r="T117" s="108">
        <v>2017</v>
      </c>
      <c r="U117" s="109">
        <v>2016</v>
      </c>
    </row>
    <row r="118" spans="1:21" x14ac:dyDescent="0.3">
      <c r="A118" s="108" t="s">
        <v>2267</v>
      </c>
      <c r="B118" t="s">
        <v>2283</v>
      </c>
      <c r="C118" t="s">
        <v>2245</v>
      </c>
      <c r="D118">
        <v>2018</v>
      </c>
      <c r="E118" s="109" t="s">
        <v>2244</v>
      </c>
      <c r="F118" s="108">
        <v>497</v>
      </c>
      <c r="G118">
        <v>0</v>
      </c>
      <c r="H118">
        <v>0</v>
      </c>
      <c r="I118" s="109">
        <v>0</v>
      </c>
      <c r="J118" s="108">
        <v>331</v>
      </c>
      <c r="K118">
        <v>0</v>
      </c>
      <c r="L118">
        <v>0</v>
      </c>
      <c r="M118" s="109">
        <v>0</v>
      </c>
      <c r="N118" s="108">
        <v>333</v>
      </c>
      <c r="O118" s="109">
        <v>48</v>
      </c>
      <c r="P118" s="108">
        <v>770</v>
      </c>
      <c r="Q118" s="109">
        <v>170</v>
      </c>
      <c r="R118" s="108">
        <v>1931</v>
      </c>
      <c r="S118" s="109">
        <v>218</v>
      </c>
      <c r="T118" s="108">
        <v>2018</v>
      </c>
      <c r="U118" s="109">
        <v>2016</v>
      </c>
    </row>
    <row r="119" spans="1:21" x14ac:dyDescent="0.3">
      <c r="A119" s="108" t="s">
        <v>2246</v>
      </c>
      <c r="B119" t="s">
        <v>2284</v>
      </c>
      <c r="C119" t="s">
        <v>2248</v>
      </c>
      <c r="D119">
        <v>2016</v>
      </c>
      <c r="E119" s="109" t="s">
        <v>2244</v>
      </c>
      <c r="F119" s="108">
        <v>604</v>
      </c>
      <c r="G119">
        <v>41</v>
      </c>
      <c r="H119">
        <v>41</v>
      </c>
      <c r="I119" s="109">
        <v>0</v>
      </c>
      <c r="J119" s="108">
        <v>431</v>
      </c>
      <c r="K119">
        <v>21</v>
      </c>
      <c r="L119">
        <v>21</v>
      </c>
      <c r="M119" s="109">
        <v>0</v>
      </c>
      <c r="N119" s="108">
        <v>396</v>
      </c>
      <c r="O119" s="109">
        <v>7</v>
      </c>
      <c r="P119" s="108">
        <v>1049</v>
      </c>
      <c r="Q119" s="109">
        <v>0</v>
      </c>
      <c r="R119" s="108">
        <v>2480</v>
      </c>
      <c r="S119" s="109">
        <v>69</v>
      </c>
      <c r="T119" s="108">
        <v>2016</v>
      </c>
      <c r="U119" s="109">
        <v>2016</v>
      </c>
    </row>
    <row r="120" spans="1:21" x14ac:dyDescent="0.3">
      <c r="A120" s="108" t="s">
        <v>2246</v>
      </c>
      <c r="B120" t="s">
        <v>2284</v>
      </c>
      <c r="C120" t="s">
        <v>2248</v>
      </c>
      <c r="D120">
        <v>2017</v>
      </c>
      <c r="E120" s="109" t="s">
        <v>2244</v>
      </c>
      <c r="F120" s="108">
        <v>604</v>
      </c>
      <c r="G120">
        <v>0</v>
      </c>
      <c r="H120">
        <v>0</v>
      </c>
      <c r="I120" s="109">
        <v>0</v>
      </c>
      <c r="J120" s="108">
        <v>431</v>
      </c>
      <c r="K120">
        <v>0</v>
      </c>
      <c r="L120">
        <v>0</v>
      </c>
      <c r="M120" s="109">
        <v>0</v>
      </c>
      <c r="N120" s="108">
        <v>396</v>
      </c>
      <c r="O120" s="109">
        <v>0</v>
      </c>
      <c r="P120" s="108">
        <v>1049</v>
      </c>
      <c r="Q120" s="109">
        <v>217</v>
      </c>
      <c r="R120" s="108">
        <v>2480</v>
      </c>
      <c r="S120" s="109">
        <v>217</v>
      </c>
      <c r="T120" s="108">
        <v>2017</v>
      </c>
      <c r="U120" s="109">
        <v>2016</v>
      </c>
    </row>
    <row r="121" spans="1:21" x14ac:dyDescent="0.3">
      <c r="A121" s="108" t="s">
        <v>2246</v>
      </c>
      <c r="B121" t="s">
        <v>2284</v>
      </c>
      <c r="C121" t="s">
        <v>2249</v>
      </c>
      <c r="D121">
        <v>2018</v>
      </c>
      <c r="E121" s="109" t="s">
        <v>2244</v>
      </c>
      <c r="F121" s="108">
        <v>604</v>
      </c>
      <c r="G121">
        <v>0</v>
      </c>
      <c r="H121">
        <v>0</v>
      </c>
      <c r="I121" s="109">
        <v>0</v>
      </c>
      <c r="J121" s="108">
        <v>431</v>
      </c>
      <c r="K121">
        <v>1</v>
      </c>
      <c r="L121">
        <v>0</v>
      </c>
      <c r="M121" s="109">
        <v>1</v>
      </c>
      <c r="N121" s="108">
        <v>396</v>
      </c>
      <c r="O121" s="109">
        <v>4</v>
      </c>
      <c r="P121" s="108">
        <v>1049</v>
      </c>
      <c r="Q121" s="109">
        <v>258</v>
      </c>
      <c r="R121" s="108">
        <v>2480</v>
      </c>
      <c r="S121" s="109">
        <v>263</v>
      </c>
      <c r="T121" s="108">
        <v>2018</v>
      </c>
      <c r="U121" s="109">
        <v>2016</v>
      </c>
    </row>
    <row r="122" spans="1:21" x14ac:dyDescent="0.3">
      <c r="A122" s="108" t="s">
        <v>2246</v>
      </c>
      <c r="B122" t="s">
        <v>2284</v>
      </c>
      <c r="C122" t="s">
        <v>2249</v>
      </c>
      <c r="D122">
        <v>2019</v>
      </c>
      <c r="E122" s="109" t="s">
        <v>2244</v>
      </c>
      <c r="F122" s="108">
        <v>604</v>
      </c>
      <c r="G122">
        <v>0</v>
      </c>
      <c r="H122">
        <v>0</v>
      </c>
      <c r="I122" s="109">
        <v>0</v>
      </c>
      <c r="J122" s="108">
        <v>431</v>
      </c>
      <c r="K122">
        <v>0</v>
      </c>
      <c r="L122">
        <v>0</v>
      </c>
      <c r="M122" s="109">
        <v>0</v>
      </c>
      <c r="N122" s="108">
        <v>396</v>
      </c>
      <c r="O122" s="109">
        <v>2</v>
      </c>
      <c r="P122" s="108">
        <v>1049</v>
      </c>
      <c r="Q122" s="109">
        <v>192</v>
      </c>
      <c r="R122" s="108">
        <v>2480</v>
      </c>
      <c r="S122" s="109">
        <v>194</v>
      </c>
      <c r="T122" s="108">
        <v>2019</v>
      </c>
      <c r="U122" s="109">
        <v>2016</v>
      </c>
    </row>
    <row r="123" spans="1:21" x14ac:dyDescent="0.3">
      <c r="A123" s="108" t="s">
        <v>2257</v>
      </c>
      <c r="B123" t="s">
        <v>2257</v>
      </c>
      <c r="C123" t="s">
        <v>2285</v>
      </c>
      <c r="D123">
        <v>2014</v>
      </c>
      <c r="E123" s="109" t="s">
        <v>2244</v>
      </c>
      <c r="F123" s="108">
        <v>1352</v>
      </c>
      <c r="G123">
        <v>15</v>
      </c>
      <c r="H123">
        <v>15</v>
      </c>
      <c r="I123" s="109">
        <v>0</v>
      </c>
      <c r="J123" s="108">
        <v>1056</v>
      </c>
      <c r="K123">
        <v>113</v>
      </c>
      <c r="L123">
        <v>113</v>
      </c>
      <c r="M123" s="109">
        <v>0</v>
      </c>
      <c r="N123" s="108">
        <v>1091</v>
      </c>
      <c r="O123" s="109">
        <v>21</v>
      </c>
      <c r="P123" s="108">
        <v>2600</v>
      </c>
      <c r="Q123" s="109">
        <v>1</v>
      </c>
      <c r="R123" s="108">
        <v>6099</v>
      </c>
      <c r="S123" s="109">
        <v>150</v>
      </c>
      <c r="T123" s="108">
        <v>2016</v>
      </c>
      <c r="U123" s="109">
        <v>2016</v>
      </c>
    </row>
    <row r="124" spans="1:21" x14ac:dyDescent="0.3">
      <c r="A124" s="108" t="s">
        <v>2257</v>
      </c>
      <c r="B124" t="s">
        <v>2257</v>
      </c>
      <c r="C124" t="s">
        <v>2285</v>
      </c>
      <c r="D124">
        <v>2015</v>
      </c>
      <c r="E124" s="109" t="s">
        <v>2244</v>
      </c>
      <c r="F124" s="108">
        <v>1352</v>
      </c>
      <c r="G124">
        <v>2</v>
      </c>
      <c r="H124">
        <v>2</v>
      </c>
      <c r="I124" s="109">
        <v>0</v>
      </c>
      <c r="J124" s="108">
        <v>1056</v>
      </c>
      <c r="K124">
        <v>140</v>
      </c>
      <c r="L124">
        <v>140</v>
      </c>
      <c r="M124" s="109">
        <v>0</v>
      </c>
      <c r="N124" s="108">
        <v>1091</v>
      </c>
      <c r="O124" s="109">
        <v>17</v>
      </c>
      <c r="P124" s="108">
        <v>2600</v>
      </c>
      <c r="Q124" s="109">
        <v>1</v>
      </c>
      <c r="R124" s="108">
        <v>6099</v>
      </c>
      <c r="S124" s="109">
        <v>160</v>
      </c>
      <c r="T124" s="108">
        <v>2016</v>
      </c>
      <c r="U124" s="109">
        <v>2016</v>
      </c>
    </row>
    <row r="125" spans="1:21" x14ac:dyDescent="0.3">
      <c r="A125" s="108" t="s">
        <v>2257</v>
      </c>
      <c r="B125" t="s">
        <v>2257</v>
      </c>
      <c r="C125" t="s">
        <v>2252</v>
      </c>
      <c r="D125">
        <v>2016</v>
      </c>
      <c r="E125" s="109" t="s">
        <v>2244</v>
      </c>
      <c r="F125" s="108">
        <v>1352</v>
      </c>
      <c r="G125">
        <v>104</v>
      </c>
      <c r="H125">
        <v>0</v>
      </c>
      <c r="I125" s="109">
        <v>104</v>
      </c>
      <c r="J125" s="108">
        <v>1056</v>
      </c>
      <c r="K125">
        <v>304</v>
      </c>
      <c r="L125">
        <v>0</v>
      </c>
      <c r="M125" s="109">
        <v>304</v>
      </c>
      <c r="N125" s="108">
        <v>1091</v>
      </c>
      <c r="O125" s="109">
        <v>82</v>
      </c>
      <c r="P125" s="108">
        <v>2600</v>
      </c>
      <c r="Q125" s="109">
        <v>0</v>
      </c>
      <c r="R125" s="108">
        <v>6099</v>
      </c>
      <c r="S125" s="109">
        <v>490</v>
      </c>
      <c r="T125" s="108">
        <v>2016</v>
      </c>
      <c r="U125" s="109">
        <v>2016</v>
      </c>
    </row>
    <row r="126" spans="1:21" x14ac:dyDescent="0.3">
      <c r="A126" s="108" t="s">
        <v>2257</v>
      </c>
      <c r="B126" t="s">
        <v>2257</v>
      </c>
      <c r="C126" t="s">
        <v>2252</v>
      </c>
      <c r="D126">
        <v>2017</v>
      </c>
      <c r="E126" s="109" t="s">
        <v>2244</v>
      </c>
      <c r="F126" s="108">
        <v>1352</v>
      </c>
      <c r="G126">
        <v>6</v>
      </c>
      <c r="H126">
        <v>0</v>
      </c>
      <c r="I126" s="109">
        <v>6</v>
      </c>
      <c r="J126" s="108">
        <v>1056</v>
      </c>
      <c r="K126">
        <v>56</v>
      </c>
      <c r="L126">
        <v>0</v>
      </c>
      <c r="M126" s="109">
        <v>56</v>
      </c>
      <c r="N126" s="108">
        <v>1091</v>
      </c>
      <c r="O126" s="109">
        <v>88</v>
      </c>
      <c r="P126" s="108">
        <v>2600</v>
      </c>
      <c r="Q126" s="109">
        <v>0</v>
      </c>
      <c r="R126" s="108">
        <v>6099</v>
      </c>
      <c r="S126" s="109">
        <v>150</v>
      </c>
      <c r="T126" s="108">
        <v>2017</v>
      </c>
      <c r="U126" s="109">
        <v>2016</v>
      </c>
    </row>
    <row r="127" spans="1:21" x14ac:dyDescent="0.3">
      <c r="A127" s="108" t="s">
        <v>2257</v>
      </c>
      <c r="B127" t="s">
        <v>2257</v>
      </c>
      <c r="C127" t="s">
        <v>2253</v>
      </c>
      <c r="D127">
        <v>2018</v>
      </c>
      <c r="E127" s="109" t="s">
        <v>2244</v>
      </c>
      <c r="F127" s="108">
        <v>1352</v>
      </c>
      <c r="G127">
        <v>0</v>
      </c>
      <c r="H127">
        <v>0</v>
      </c>
      <c r="I127" s="109">
        <v>0</v>
      </c>
      <c r="J127" s="108">
        <v>1056</v>
      </c>
      <c r="K127">
        <v>0</v>
      </c>
      <c r="L127">
        <v>0</v>
      </c>
      <c r="M127" s="109">
        <v>0</v>
      </c>
      <c r="N127" s="108">
        <v>1091</v>
      </c>
      <c r="O127" s="109">
        <v>0</v>
      </c>
      <c r="P127" s="108">
        <v>2600</v>
      </c>
      <c r="Q127" s="109">
        <v>69</v>
      </c>
      <c r="R127" s="108">
        <v>6099</v>
      </c>
      <c r="S127" s="109">
        <v>69</v>
      </c>
      <c r="T127" s="108">
        <v>2018</v>
      </c>
      <c r="U127" s="109">
        <v>2016</v>
      </c>
    </row>
    <row r="128" spans="1:21" x14ac:dyDescent="0.3">
      <c r="A128" s="108" t="s">
        <v>2257</v>
      </c>
      <c r="B128" t="s">
        <v>2257</v>
      </c>
      <c r="C128" t="s">
        <v>2253</v>
      </c>
      <c r="D128">
        <v>2019</v>
      </c>
      <c r="E128" s="109" t="s">
        <v>2244</v>
      </c>
      <c r="F128" s="108">
        <v>1352</v>
      </c>
      <c r="G128">
        <v>0</v>
      </c>
      <c r="H128">
        <v>0</v>
      </c>
      <c r="I128" s="109">
        <v>0</v>
      </c>
      <c r="J128" s="108">
        <v>1056</v>
      </c>
      <c r="K128">
        <v>0</v>
      </c>
      <c r="L128">
        <v>0</v>
      </c>
      <c r="M128" s="109">
        <v>0</v>
      </c>
      <c r="N128" s="108">
        <v>1091</v>
      </c>
      <c r="O128" s="109">
        <v>0</v>
      </c>
      <c r="P128" s="108">
        <v>2600</v>
      </c>
      <c r="Q128" s="109">
        <v>148</v>
      </c>
      <c r="R128" s="108">
        <v>6099</v>
      </c>
      <c r="S128" s="109">
        <v>148</v>
      </c>
      <c r="T128" s="108">
        <v>2019</v>
      </c>
      <c r="U128" s="109">
        <v>2016</v>
      </c>
    </row>
    <row r="129" spans="1:21" x14ac:dyDescent="0.3">
      <c r="A129" s="108" t="s">
        <v>2257</v>
      </c>
      <c r="B129" t="s">
        <v>2490</v>
      </c>
      <c r="C129" t="s">
        <v>2285</v>
      </c>
      <c r="D129">
        <v>2015</v>
      </c>
      <c r="E129" s="109" t="s">
        <v>2244</v>
      </c>
      <c r="F129" s="108">
        <v>1285</v>
      </c>
      <c r="G129">
        <v>0</v>
      </c>
      <c r="H129">
        <v>0</v>
      </c>
      <c r="I129" s="109">
        <v>0</v>
      </c>
      <c r="J129" s="108">
        <v>984</v>
      </c>
      <c r="K129">
        <v>0</v>
      </c>
      <c r="L129">
        <v>0</v>
      </c>
      <c r="M129" s="109">
        <v>0</v>
      </c>
      <c r="N129" s="108">
        <v>1015</v>
      </c>
      <c r="O129" s="109">
        <v>0</v>
      </c>
      <c r="P129" s="108">
        <v>2398</v>
      </c>
      <c r="Q129" s="109">
        <v>0</v>
      </c>
      <c r="R129" s="108">
        <v>5682</v>
      </c>
      <c r="S129" s="109">
        <v>0</v>
      </c>
      <c r="T129" s="108">
        <v>2016</v>
      </c>
      <c r="U129" s="109">
        <v>2016</v>
      </c>
    </row>
    <row r="130" spans="1:21" x14ac:dyDescent="0.3">
      <c r="A130" s="108" t="s">
        <v>2257</v>
      </c>
      <c r="B130" t="s">
        <v>2490</v>
      </c>
      <c r="C130" t="s">
        <v>2252</v>
      </c>
      <c r="D130">
        <v>2016</v>
      </c>
      <c r="E130" s="109" t="s">
        <v>2244</v>
      </c>
      <c r="F130" s="108">
        <v>1285</v>
      </c>
      <c r="G130">
        <v>0</v>
      </c>
      <c r="H130">
        <v>0</v>
      </c>
      <c r="I130" s="109">
        <v>0</v>
      </c>
      <c r="J130" s="108">
        <v>984</v>
      </c>
      <c r="K130">
        <v>20</v>
      </c>
      <c r="L130">
        <v>20</v>
      </c>
      <c r="M130" s="109">
        <v>0</v>
      </c>
      <c r="N130" s="108">
        <v>1015</v>
      </c>
      <c r="O130" s="109">
        <v>0</v>
      </c>
      <c r="P130" s="108">
        <v>2398</v>
      </c>
      <c r="Q130" s="109">
        <v>0</v>
      </c>
      <c r="R130" s="108">
        <v>5682</v>
      </c>
      <c r="S130" s="109">
        <v>20</v>
      </c>
      <c r="T130" s="108">
        <v>2016</v>
      </c>
      <c r="U130" s="109">
        <v>2016</v>
      </c>
    </row>
    <row r="131" spans="1:21" x14ac:dyDescent="0.3">
      <c r="A131" s="108" t="s">
        <v>2257</v>
      </c>
      <c r="B131" t="s">
        <v>2490</v>
      </c>
      <c r="C131" t="s">
        <v>2252</v>
      </c>
      <c r="D131">
        <v>2017</v>
      </c>
      <c r="E131" s="109" t="s">
        <v>2244</v>
      </c>
      <c r="F131" s="108">
        <v>1285</v>
      </c>
      <c r="G131">
        <v>0</v>
      </c>
      <c r="H131">
        <v>0</v>
      </c>
      <c r="I131" s="109">
        <v>0</v>
      </c>
      <c r="J131" s="108">
        <v>984</v>
      </c>
      <c r="K131">
        <v>11</v>
      </c>
      <c r="L131">
        <v>0</v>
      </c>
      <c r="M131" s="109">
        <v>11</v>
      </c>
      <c r="N131" s="108">
        <v>1015</v>
      </c>
      <c r="O131" s="109">
        <v>0</v>
      </c>
      <c r="P131" s="108">
        <v>2398</v>
      </c>
      <c r="Q131" s="109">
        <v>148</v>
      </c>
      <c r="R131" s="108">
        <v>5682</v>
      </c>
      <c r="S131" s="109">
        <v>159</v>
      </c>
      <c r="T131" s="108">
        <v>2017</v>
      </c>
      <c r="U131" s="109">
        <v>2016</v>
      </c>
    </row>
    <row r="132" spans="1:21" x14ac:dyDescent="0.3">
      <c r="A132" s="108" t="s">
        <v>2257</v>
      </c>
      <c r="B132" t="s">
        <v>2490</v>
      </c>
      <c r="C132" t="s">
        <v>2253</v>
      </c>
      <c r="D132">
        <v>2018</v>
      </c>
      <c r="E132" s="109" t="s">
        <v>2244</v>
      </c>
      <c r="F132" s="108">
        <v>1285</v>
      </c>
      <c r="G132">
        <v>0</v>
      </c>
      <c r="H132">
        <v>0</v>
      </c>
      <c r="I132" s="109">
        <v>0</v>
      </c>
      <c r="J132" s="108">
        <v>984</v>
      </c>
      <c r="K132">
        <v>10</v>
      </c>
      <c r="L132">
        <v>0</v>
      </c>
      <c r="M132" s="109">
        <v>10</v>
      </c>
      <c r="N132" s="108">
        <v>1015</v>
      </c>
      <c r="O132" s="109">
        <v>0</v>
      </c>
      <c r="P132" s="108">
        <v>2398</v>
      </c>
      <c r="Q132" s="109">
        <v>295</v>
      </c>
      <c r="R132" s="108">
        <v>5682</v>
      </c>
      <c r="S132" s="109">
        <v>305</v>
      </c>
      <c r="T132" s="108">
        <v>2018</v>
      </c>
      <c r="U132" s="109">
        <v>2016</v>
      </c>
    </row>
    <row r="133" spans="1:21" x14ac:dyDescent="0.3">
      <c r="A133" s="108" t="s">
        <v>2257</v>
      </c>
      <c r="B133" t="s">
        <v>2490</v>
      </c>
      <c r="C133" t="s">
        <v>2253</v>
      </c>
      <c r="D133">
        <v>2019</v>
      </c>
      <c r="E133" s="109" t="s">
        <v>2244</v>
      </c>
      <c r="F133" s="108">
        <v>1285</v>
      </c>
      <c r="G133">
        <v>0</v>
      </c>
      <c r="H133">
        <v>0</v>
      </c>
      <c r="I133" s="109">
        <v>0</v>
      </c>
      <c r="J133" s="108">
        <v>984</v>
      </c>
      <c r="K133">
        <v>0</v>
      </c>
      <c r="L133">
        <v>0</v>
      </c>
      <c r="M133" s="109">
        <v>0</v>
      </c>
      <c r="N133" s="108">
        <v>1015</v>
      </c>
      <c r="O133" s="109">
        <v>0</v>
      </c>
      <c r="P133" s="108">
        <v>2398</v>
      </c>
      <c r="Q133" s="109">
        <v>480</v>
      </c>
      <c r="R133" s="108">
        <v>5682</v>
      </c>
      <c r="S133" s="109">
        <v>480</v>
      </c>
      <c r="T133" s="108">
        <v>2019</v>
      </c>
      <c r="U133" s="109">
        <v>2016</v>
      </c>
    </row>
    <row r="134" spans="1:21" x14ac:dyDescent="0.3">
      <c r="A134" s="108" t="s">
        <v>2267</v>
      </c>
      <c r="B134" t="s">
        <v>2286</v>
      </c>
      <c r="C134" t="s">
        <v>2245</v>
      </c>
      <c r="D134">
        <v>2018</v>
      </c>
      <c r="E134" s="109" t="s">
        <v>2244</v>
      </c>
      <c r="F134" s="108">
        <v>925</v>
      </c>
      <c r="G134">
        <v>4</v>
      </c>
      <c r="H134">
        <v>0</v>
      </c>
      <c r="I134" s="109">
        <v>4</v>
      </c>
      <c r="J134" s="108">
        <v>693</v>
      </c>
      <c r="K134">
        <v>5</v>
      </c>
      <c r="L134">
        <v>0</v>
      </c>
      <c r="M134" s="109">
        <v>5</v>
      </c>
      <c r="N134" s="108">
        <v>825</v>
      </c>
      <c r="O134" s="109">
        <v>4</v>
      </c>
      <c r="P134" s="108">
        <v>1958</v>
      </c>
      <c r="Q134" s="109">
        <v>476</v>
      </c>
      <c r="R134" s="108">
        <v>4401</v>
      </c>
      <c r="S134" s="109">
        <v>489</v>
      </c>
      <c r="T134" s="108">
        <v>2018</v>
      </c>
      <c r="U134" s="109">
        <v>2016</v>
      </c>
    </row>
    <row r="135" spans="1:21" x14ac:dyDescent="0.3">
      <c r="A135" s="108" t="s">
        <v>2267</v>
      </c>
      <c r="B135" t="s">
        <v>2286</v>
      </c>
      <c r="C135" t="s">
        <v>2245</v>
      </c>
      <c r="D135">
        <v>2019</v>
      </c>
      <c r="E135" s="109" t="s">
        <v>2244</v>
      </c>
      <c r="F135" s="108">
        <v>925</v>
      </c>
      <c r="G135">
        <v>0</v>
      </c>
      <c r="H135">
        <v>0</v>
      </c>
      <c r="I135" s="109">
        <v>0</v>
      </c>
      <c r="J135" s="108">
        <v>693</v>
      </c>
      <c r="K135">
        <v>0</v>
      </c>
      <c r="L135">
        <v>0</v>
      </c>
      <c r="M135" s="109">
        <v>0</v>
      </c>
      <c r="N135" s="108">
        <v>825</v>
      </c>
      <c r="O135" s="109">
        <v>182</v>
      </c>
      <c r="P135" s="108">
        <v>1958</v>
      </c>
      <c r="Q135" s="109">
        <v>514</v>
      </c>
      <c r="R135" s="108">
        <v>4401</v>
      </c>
      <c r="S135" s="109">
        <v>696</v>
      </c>
      <c r="T135" s="108">
        <v>2019</v>
      </c>
      <c r="U135" s="109">
        <v>2016</v>
      </c>
    </row>
    <row r="136" spans="1:21" x14ac:dyDescent="0.3">
      <c r="A136" s="108" t="s">
        <v>2241</v>
      </c>
      <c r="B136" t="s">
        <v>2287</v>
      </c>
      <c r="C136" t="s">
        <v>2245</v>
      </c>
      <c r="D136">
        <v>2018</v>
      </c>
      <c r="E136" s="109" t="s">
        <v>2244</v>
      </c>
      <c r="F136" s="108">
        <v>11</v>
      </c>
      <c r="G136">
        <v>0</v>
      </c>
      <c r="H136">
        <v>0</v>
      </c>
      <c r="I136" s="109">
        <v>0</v>
      </c>
      <c r="J136" s="108">
        <v>5</v>
      </c>
      <c r="K136">
        <v>0</v>
      </c>
      <c r="L136">
        <v>0</v>
      </c>
      <c r="M136" s="109">
        <v>0</v>
      </c>
      <c r="N136" s="108">
        <v>6</v>
      </c>
      <c r="O136" s="109">
        <v>0</v>
      </c>
      <c r="P136" s="108">
        <v>14</v>
      </c>
      <c r="Q136" s="109">
        <v>0</v>
      </c>
      <c r="R136" s="108">
        <v>36</v>
      </c>
      <c r="S136" s="109">
        <v>0</v>
      </c>
      <c r="T136" s="108">
        <v>2018</v>
      </c>
      <c r="U136" s="109">
        <v>2016</v>
      </c>
    </row>
    <row r="137" spans="1:21" x14ac:dyDescent="0.3">
      <c r="A137" s="108" t="s">
        <v>2241</v>
      </c>
      <c r="B137" t="s">
        <v>2287</v>
      </c>
      <c r="C137" t="s">
        <v>2245</v>
      </c>
      <c r="D137">
        <v>2019</v>
      </c>
      <c r="E137" s="109" t="s">
        <v>2244</v>
      </c>
      <c r="F137" s="108">
        <v>11</v>
      </c>
      <c r="G137">
        <v>0</v>
      </c>
      <c r="H137">
        <v>0</v>
      </c>
      <c r="I137" s="109">
        <v>0</v>
      </c>
      <c r="J137" s="108">
        <v>5</v>
      </c>
      <c r="K137">
        <v>0</v>
      </c>
      <c r="L137">
        <v>0</v>
      </c>
      <c r="M137" s="109">
        <v>0</v>
      </c>
      <c r="N137" s="108">
        <v>6</v>
      </c>
      <c r="O137" s="109">
        <v>0</v>
      </c>
      <c r="P137" s="108">
        <v>14</v>
      </c>
      <c r="Q137" s="109">
        <v>0</v>
      </c>
      <c r="R137" s="108">
        <v>36</v>
      </c>
      <c r="S137" s="109">
        <v>0</v>
      </c>
      <c r="T137" s="108">
        <v>2019</v>
      </c>
      <c r="U137" s="109">
        <v>2016</v>
      </c>
    </row>
    <row r="138" spans="1:21" x14ac:dyDescent="0.3">
      <c r="A138" s="108" t="s">
        <v>2241</v>
      </c>
      <c r="B138" t="s">
        <v>2288</v>
      </c>
      <c r="C138" t="s">
        <v>2243</v>
      </c>
      <c r="D138">
        <v>2016</v>
      </c>
      <c r="E138" s="109" t="s">
        <v>2244</v>
      </c>
      <c r="F138" s="108">
        <v>93</v>
      </c>
      <c r="G138">
        <v>6</v>
      </c>
      <c r="H138">
        <v>0</v>
      </c>
      <c r="I138" s="109">
        <v>6</v>
      </c>
      <c r="J138" s="108">
        <v>73</v>
      </c>
      <c r="K138">
        <v>6</v>
      </c>
      <c r="L138">
        <v>0</v>
      </c>
      <c r="M138" s="109">
        <v>6</v>
      </c>
      <c r="N138" s="108">
        <v>66</v>
      </c>
      <c r="O138" s="109">
        <v>7</v>
      </c>
      <c r="P138" s="108">
        <v>79</v>
      </c>
      <c r="Q138" s="109">
        <v>0</v>
      </c>
      <c r="R138" s="108">
        <v>311</v>
      </c>
      <c r="S138" s="109">
        <v>19</v>
      </c>
      <c r="T138" s="108">
        <v>2016</v>
      </c>
      <c r="U138" s="109">
        <v>2016</v>
      </c>
    </row>
    <row r="139" spans="1:21" x14ac:dyDescent="0.3">
      <c r="A139" s="108" t="s">
        <v>2241</v>
      </c>
      <c r="B139" t="s">
        <v>2288</v>
      </c>
      <c r="C139" t="s">
        <v>2243</v>
      </c>
      <c r="D139">
        <v>2017</v>
      </c>
      <c r="E139" s="109" t="s">
        <v>2244</v>
      </c>
      <c r="F139" s="108">
        <v>93</v>
      </c>
      <c r="G139">
        <v>0</v>
      </c>
      <c r="H139">
        <v>0</v>
      </c>
      <c r="I139" s="109">
        <v>0</v>
      </c>
      <c r="J139" s="108">
        <v>73</v>
      </c>
      <c r="K139">
        <v>0</v>
      </c>
      <c r="L139">
        <v>0</v>
      </c>
      <c r="M139" s="109">
        <v>0</v>
      </c>
      <c r="N139" s="108">
        <v>66</v>
      </c>
      <c r="O139" s="109">
        <v>25</v>
      </c>
      <c r="P139" s="108">
        <v>79</v>
      </c>
      <c r="Q139" s="109">
        <v>0</v>
      </c>
      <c r="R139" s="108">
        <v>311</v>
      </c>
      <c r="S139" s="109">
        <v>25</v>
      </c>
      <c r="T139" s="108">
        <v>2017</v>
      </c>
      <c r="U139" s="109">
        <v>2016</v>
      </c>
    </row>
    <row r="140" spans="1:21" x14ac:dyDescent="0.3">
      <c r="A140" s="108" t="s">
        <v>2241</v>
      </c>
      <c r="B140" t="s">
        <v>2288</v>
      </c>
      <c r="C140" t="s">
        <v>2245</v>
      </c>
      <c r="D140">
        <v>2019</v>
      </c>
      <c r="E140" s="109" t="s">
        <v>2244</v>
      </c>
      <c r="F140" s="108">
        <v>93</v>
      </c>
      <c r="G140">
        <v>0</v>
      </c>
      <c r="H140">
        <v>0</v>
      </c>
      <c r="I140" s="109">
        <v>0</v>
      </c>
      <c r="J140" s="108">
        <v>73</v>
      </c>
      <c r="K140">
        <v>0</v>
      </c>
      <c r="L140">
        <v>0</v>
      </c>
      <c r="M140" s="109">
        <v>0</v>
      </c>
      <c r="N140" s="108">
        <v>66</v>
      </c>
      <c r="O140" s="109">
        <v>0</v>
      </c>
      <c r="P140" s="108">
        <v>79</v>
      </c>
      <c r="Q140" s="109">
        <v>7</v>
      </c>
      <c r="R140" s="108">
        <v>311</v>
      </c>
      <c r="S140" s="109">
        <v>7</v>
      </c>
      <c r="T140" s="108">
        <v>2019</v>
      </c>
      <c r="U140" s="109">
        <v>2016</v>
      </c>
    </row>
    <row r="141" spans="1:21" x14ac:dyDescent="0.3">
      <c r="A141" s="108" t="s">
        <v>2259</v>
      </c>
      <c r="B141" t="s">
        <v>2289</v>
      </c>
      <c r="C141" t="s">
        <v>2243</v>
      </c>
      <c r="D141">
        <v>2017</v>
      </c>
      <c r="E141" s="109" t="s">
        <v>2244</v>
      </c>
      <c r="F141" s="108">
        <v>80</v>
      </c>
      <c r="G141">
        <v>0</v>
      </c>
      <c r="H141">
        <v>0</v>
      </c>
      <c r="I141" s="109">
        <v>0</v>
      </c>
      <c r="J141" s="108">
        <v>56</v>
      </c>
      <c r="K141">
        <v>0</v>
      </c>
      <c r="L141">
        <v>0</v>
      </c>
      <c r="M141" s="109">
        <v>0</v>
      </c>
      <c r="N141" s="108">
        <v>77</v>
      </c>
      <c r="O141" s="109">
        <v>61</v>
      </c>
      <c r="P141" s="108">
        <v>341</v>
      </c>
      <c r="Q141" s="109">
        <v>5</v>
      </c>
      <c r="R141" s="108">
        <v>554</v>
      </c>
      <c r="S141" s="109">
        <v>66</v>
      </c>
      <c r="T141" s="108">
        <v>2017</v>
      </c>
      <c r="U141" s="109">
        <v>2016</v>
      </c>
    </row>
    <row r="142" spans="1:21" x14ac:dyDescent="0.3">
      <c r="A142" s="108" t="s">
        <v>2246</v>
      </c>
      <c r="B142" t="s">
        <v>2246</v>
      </c>
      <c r="C142" t="s">
        <v>2248</v>
      </c>
      <c r="D142">
        <v>2017</v>
      </c>
      <c r="E142" s="109" t="s">
        <v>2244</v>
      </c>
      <c r="F142" s="108">
        <v>1351</v>
      </c>
      <c r="G142">
        <v>0</v>
      </c>
      <c r="H142">
        <v>0</v>
      </c>
      <c r="I142" s="109">
        <v>0</v>
      </c>
      <c r="J142" s="108">
        <v>966</v>
      </c>
      <c r="K142">
        <v>0</v>
      </c>
      <c r="L142">
        <v>0</v>
      </c>
      <c r="M142" s="109">
        <v>0</v>
      </c>
      <c r="N142" s="108">
        <v>886</v>
      </c>
      <c r="O142" s="109">
        <v>145</v>
      </c>
      <c r="P142" s="108">
        <v>2348</v>
      </c>
      <c r="Q142" s="109">
        <v>82</v>
      </c>
      <c r="R142" s="108">
        <v>5551</v>
      </c>
      <c r="S142" s="109">
        <v>227</v>
      </c>
      <c r="T142" s="108">
        <v>2017</v>
      </c>
      <c r="U142" s="109">
        <v>2016</v>
      </c>
    </row>
    <row r="143" spans="1:21" x14ac:dyDescent="0.3">
      <c r="A143" s="108" t="s">
        <v>2246</v>
      </c>
      <c r="B143" t="s">
        <v>2246</v>
      </c>
      <c r="C143" t="s">
        <v>2249</v>
      </c>
      <c r="D143">
        <v>2018</v>
      </c>
      <c r="E143" s="109" t="s">
        <v>2244</v>
      </c>
      <c r="F143" s="108">
        <v>1351</v>
      </c>
      <c r="G143">
        <v>0</v>
      </c>
      <c r="H143">
        <v>0</v>
      </c>
      <c r="I143" s="109">
        <v>0</v>
      </c>
      <c r="J143" s="108">
        <v>966</v>
      </c>
      <c r="K143">
        <v>0</v>
      </c>
      <c r="L143">
        <v>0</v>
      </c>
      <c r="M143" s="109">
        <v>0</v>
      </c>
      <c r="N143" s="108">
        <v>886</v>
      </c>
      <c r="O143" s="109">
        <v>0</v>
      </c>
      <c r="P143" s="108">
        <v>2348</v>
      </c>
      <c r="Q143" s="109">
        <v>603</v>
      </c>
      <c r="R143" s="108">
        <v>5551</v>
      </c>
      <c r="S143" s="109">
        <v>603</v>
      </c>
      <c r="T143" s="108">
        <v>2018</v>
      </c>
      <c r="U143" s="109">
        <v>2016</v>
      </c>
    </row>
    <row r="144" spans="1:21" x14ac:dyDescent="0.3">
      <c r="A144" s="108" t="s">
        <v>2246</v>
      </c>
      <c r="B144" t="s">
        <v>2246</v>
      </c>
      <c r="C144" t="s">
        <v>2249</v>
      </c>
      <c r="D144">
        <v>2019</v>
      </c>
      <c r="E144" s="109" t="s">
        <v>2244</v>
      </c>
      <c r="F144" s="108">
        <v>1351</v>
      </c>
      <c r="G144">
        <v>0</v>
      </c>
      <c r="H144">
        <v>0</v>
      </c>
      <c r="I144" s="109">
        <v>0</v>
      </c>
      <c r="J144" s="108">
        <v>966</v>
      </c>
      <c r="K144">
        <v>0</v>
      </c>
      <c r="L144">
        <v>0</v>
      </c>
      <c r="M144" s="109">
        <v>0</v>
      </c>
      <c r="N144" s="108">
        <v>886</v>
      </c>
      <c r="O144" s="109">
        <v>18</v>
      </c>
      <c r="P144" s="108">
        <v>2348</v>
      </c>
      <c r="Q144" s="109">
        <v>650</v>
      </c>
      <c r="R144" s="108">
        <v>5551</v>
      </c>
      <c r="S144" s="109">
        <v>668</v>
      </c>
      <c r="T144" s="108">
        <v>2019</v>
      </c>
      <c r="U144" s="109">
        <v>2016</v>
      </c>
    </row>
    <row r="145" spans="1:21" x14ac:dyDescent="0.3">
      <c r="A145" s="108" t="s">
        <v>2246</v>
      </c>
      <c r="B145" t="s">
        <v>2491</v>
      </c>
      <c r="C145" t="s">
        <v>2248</v>
      </c>
      <c r="D145">
        <v>2016</v>
      </c>
      <c r="E145" s="109" t="s">
        <v>2244</v>
      </c>
      <c r="F145" s="108">
        <v>1085</v>
      </c>
      <c r="G145">
        <v>0</v>
      </c>
      <c r="H145">
        <v>0</v>
      </c>
      <c r="I145" s="109">
        <v>0</v>
      </c>
      <c r="J145" s="108">
        <v>775</v>
      </c>
      <c r="K145">
        <v>0</v>
      </c>
      <c r="L145">
        <v>0</v>
      </c>
      <c r="M145" s="109">
        <v>0</v>
      </c>
      <c r="N145" s="108">
        <v>711</v>
      </c>
      <c r="O145" s="109">
        <v>37</v>
      </c>
      <c r="P145" s="108">
        <v>1885</v>
      </c>
      <c r="Q145" s="109">
        <v>137</v>
      </c>
      <c r="R145" s="108">
        <v>4456</v>
      </c>
      <c r="S145" s="109">
        <v>174</v>
      </c>
      <c r="T145" s="108">
        <v>2016</v>
      </c>
      <c r="U145" s="109">
        <v>2016</v>
      </c>
    </row>
    <row r="146" spans="1:21" x14ac:dyDescent="0.3">
      <c r="A146" s="108" t="s">
        <v>2246</v>
      </c>
      <c r="B146" t="s">
        <v>2491</v>
      </c>
      <c r="C146" t="s">
        <v>2248</v>
      </c>
      <c r="D146">
        <v>2017</v>
      </c>
      <c r="E146" s="109" t="s">
        <v>2244</v>
      </c>
      <c r="F146" s="108">
        <v>1085</v>
      </c>
      <c r="G146">
        <v>0</v>
      </c>
      <c r="H146">
        <v>0</v>
      </c>
      <c r="I146" s="109">
        <v>0</v>
      </c>
      <c r="J146" s="108">
        <v>775</v>
      </c>
      <c r="K146">
        <v>0</v>
      </c>
      <c r="L146">
        <v>0</v>
      </c>
      <c r="M146" s="109">
        <v>0</v>
      </c>
      <c r="N146" s="108">
        <v>711</v>
      </c>
      <c r="O146" s="109">
        <v>52</v>
      </c>
      <c r="P146" s="108">
        <v>1885</v>
      </c>
      <c r="Q146" s="109">
        <v>118</v>
      </c>
      <c r="R146" s="108">
        <v>4456</v>
      </c>
      <c r="S146" s="109">
        <v>170</v>
      </c>
      <c r="T146" s="108">
        <v>2017</v>
      </c>
      <c r="U146" s="109">
        <v>2016</v>
      </c>
    </row>
    <row r="147" spans="1:21" x14ac:dyDescent="0.3">
      <c r="A147" s="108" t="s">
        <v>2246</v>
      </c>
      <c r="B147" t="s">
        <v>2491</v>
      </c>
      <c r="C147" t="s">
        <v>2249</v>
      </c>
      <c r="D147">
        <v>2018</v>
      </c>
      <c r="E147" s="109" t="s">
        <v>2244</v>
      </c>
      <c r="F147" s="108">
        <v>1085</v>
      </c>
      <c r="G147">
        <v>0</v>
      </c>
      <c r="H147">
        <v>0</v>
      </c>
      <c r="I147" s="109">
        <v>0</v>
      </c>
      <c r="J147" s="108">
        <v>775</v>
      </c>
      <c r="K147">
        <v>11</v>
      </c>
      <c r="L147">
        <v>0</v>
      </c>
      <c r="M147" s="109">
        <v>11</v>
      </c>
      <c r="N147" s="108">
        <v>711</v>
      </c>
      <c r="O147" s="109">
        <v>1</v>
      </c>
      <c r="P147" s="108">
        <v>1885</v>
      </c>
      <c r="Q147" s="109">
        <v>148</v>
      </c>
      <c r="R147" s="108">
        <v>4456</v>
      </c>
      <c r="S147" s="109">
        <v>160</v>
      </c>
      <c r="T147" s="108">
        <v>2018</v>
      </c>
      <c r="U147" s="109">
        <v>2016</v>
      </c>
    </row>
    <row r="148" spans="1:21" x14ac:dyDescent="0.3">
      <c r="A148" s="108" t="s">
        <v>2246</v>
      </c>
      <c r="B148" t="s">
        <v>2491</v>
      </c>
      <c r="C148" t="s">
        <v>2249</v>
      </c>
      <c r="D148">
        <v>2019</v>
      </c>
      <c r="E148" s="109" t="s">
        <v>2244</v>
      </c>
      <c r="F148" s="108">
        <v>1085</v>
      </c>
      <c r="G148">
        <v>0</v>
      </c>
      <c r="H148">
        <v>0</v>
      </c>
      <c r="I148" s="109">
        <v>0</v>
      </c>
      <c r="J148" s="108">
        <v>775</v>
      </c>
      <c r="K148">
        <v>25</v>
      </c>
      <c r="L148">
        <v>0</v>
      </c>
      <c r="M148" s="109">
        <v>25</v>
      </c>
      <c r="N148" s="108">
        <v>711</v>
      </c>
      <c r="O148" s="109">
        <v>2</v>
      </c>
      <c r="P148" s="108">
        <v>1885</v>
      </c>
      <c r="Q148" s="109">
        <v>105</v>
      </c>
      <c r="R148" s="108">
        <v>4456</v>
      </c>
      <c r="S148" s="109">
        <v>132</v>
      </c>
      <c r="T148" s="108">
        <v>2019</v>
      </c>
      <c r="U148" s="109">
        <v>2016</v>
      </c>
    </row>
    <row r="149" spans="1:21" x14ac:dyDescent="0.3">
      <c r="A149" s="108" t="s">
        <v>2255</v>
      </c>
      <c r="B149" t="s">
        <v>2290</v>
      </c>
      <c r="C149" t="s">
        <v>2243</v>
      </c>
      <c r="D149">
        <v>2015</v>
      </c>
      <c r="E149" s="109" t="s">
        <v>2244</v>
      </c>
      <c r="F149" s="108">
        <v>1546</v>
      </c>
      <c r="G149">
        <v>0</v>
      </c>
      <c r="H149">
        <v>0</v>
      </c>
      <c r="I149" s="109">
        <v>0</v>
      </c>
      <c r="J149" s="108">
        <v>991</v>
      </c>
      <c r="K149">
        <v>0</v>
      </c>
      <c r="L149">
        <v>0</v>
      </c>
      <c r="M149" s="109">
        <v>0</v>
      </c>
      <c r="N149" s="108">
        <v>1100</v>
      </c>
      <c r="O149" s="109">
        <v>0</v>
      </c>
      <c r="P149" s="108">
        <v>2724</v>
      </c>
      <c r="Q149" s="109">
        <v>18</v>
      </c>
      <c r="R149" s="108">
        <v>6361</v>
      </c>
      <c r="S149" s="109">
        <v>18</v>
      </c>
      <c r="T149" s="108">
        <v>2016</v>
      </c>
      <c r="U149" s="109">
        <v>2016</v>
      </c>
    </row>
    <row r="150" spans="1:21" x14ac:dyDescent="0.3">
      <c r="A150" s="108" t="s">
        <v>2255</v>
      </c>
      <c r="B150" t="s">
        <v>2290</v>
      </c>
      <c r="C150" t="s">
        <v>2243</v>
      </c>
      <c r="D150">
        <v>2016</v>
      </c>
      <c r="E150" s="109" t="s">
        <v>2244</v>
      </c>
      <c r="F150" s="108">
        <v>1546</v>
      </c>
      <c r="G150">
        <v>0</v>
      </c>
      <c r="H150">
        <v>0</v>
      </c>
      <c r="I150" s="109">
        <v>0</v>
      </c>
      <c r="J150" s="108">
        <v>991</v>
      </c>
      <c r="K150">
        <v>50</v>
      </c>
      <c r="L150">
        <v>50</v>
      </c>
      <c r="M150" s="109">
        <v>0</v>
      </c>
      <c r="N150" s="108">
        <v>1100</v>
      </c>
      <c r="O150" s="109">
        <v>56</v>
      </c>
      <c r="P150" s="108">
        <v>2724</v>
      </c>
      <c r="Q150" s="109">
        <v>150</v>
      </c>
      <c r="R150" s="108">
        <v>6361</v>
      </c>
      <c r="S150" s="109">
        <v>256</v>
      </c>
      <c r="T150" s="108">
        <v>2016</v>
      </c>
      <c r="U150" s="109">
        <v>2016</v>
      </c>
    </row>
    <row r="151" spans="1:21" x14ac:dyDescent="0.3">
      <c r="A151" s="108" t="s">
        <v>2255</v>
      </c>
      <c r="B151" t="s">
        <v>2290</v>
      </c>
      <c r="C151" t="s">
        <v>2243</v>
      </c>
      <c r="D151">
        <v>2017</v>
      </c>
      <c r="E151" s="109" t="s">
        <v>2244</v>
      </c>
      <c r="F151" s="108">
        <v>1546</v>
      </c>
      <c r="G151">
        <v>0</v>
      </c>
      <c r="H151">
        <v>0</v>
      </c>
      <c r="I151" s="109">
        <v>0</v>
      </c>
      <c r="J151" s="108">
        <v>991</v>
      </c>
      <c r="K151">
        <v>0</v>
      </c>
      <c r="L151">
        <v>0</v>
      </c>
      <c r="M151" s="109">
        <v>0</v>
      </c>
      <c r="N151" s="108">
        <v>1100</v>
      </c>
      <c r="O151" s="109">
        <v>3</v>
      </c>
      <c r="P151" s="108">
        <v>2724</v>
      </c>
      <c r="Q151" s="109">
        <v>137</v>
      </c>
      <c r="R151" s="108">
        <v>6361</v>
      </c>
      <c r="S151" s="109">
        <v>140</v>
      </c>
      <c r="T151" s="108">
        <v>2017</v>
      </c>
      <c r="U151" s="109">
        <v>2016</v>
      </c>
    </row>
    <row r="152" spans="1:21" x14ac:dyDescent="0.3">
      <c r="A152" s="108" t="s">
        <v>2255</v>
      </c>
      <c r="B152" t="s">
        <v>2290</v>
      </c>
      <c r="C152" t="s">
        <v>2245</v>
      </c>
      <c r="D152">
        <v>2018</v>
      </c>
      <c r="E152" s="109" t="s">
        <v>2244</v>
      </c>
      <c r="F152" s="108">
        <v>1546</v>
      </c>
      <c r="G152">
        <v>0</v>
      </c>
      <c r="H152">
        <v>0</v>
      </c>
      <c r="I152" s="109">
        <v>0</v>
      </c>
      <c r="J152" s="108">
        <v>991</v>
      </c>
      <c r="K152">
        <v>6</v>
      </c>
      <c r="L152">
        <v>5</v>
      </c>
      <c r="M152" s="109">
        <v>1</v>
      </c>
      <c r="N152" s="108">
        <v>1100</v>
      </c>
      <c r="O152" s="109">
        <v>87</v>
      </c>
      <c r="P152" s="108">
        <v>2724</v>
      </c>
      <c r="Q152" s="109">
        <v>120</v>
      </c>
      <c r="R152" s="108">
        <v>6361</v>
      </c>
      <c r="S152" s="109">
        <v>213</v>
      </c>
      <c r="T152" s="108">
        <v>2018</v>
      </c>
      <c r="U152" s="109">
        <v>2016</v>
      </c>
    </row>
    <row r="153" spans="1:21" x14ac:dyDescent="0.3">
      <c r="A153" s="108" t="s">
        <v>2255</v>
      </c>
      <c r="B153" t="s">
        <v>2290</v>
      </c>
      <c r="C153" t="s">
        <v>2245</v>
      </c>
      <c r="D153">
        <v>2019</v>
      </c>
      <c r="E153" s="109" t="s">
        <v>2244</v>
      </c>
      <c r="F153" s="108">
        <v>1546</v>
      </c>
      <c r="G153">
        <v>0</v>
      </c>
      <c r="H153">
        <v>0</v>
      </c>
      <c r="I153" s="109">
        <v>0</v>
      </c>
      <c r="J153" s="108">
        <v>991</v>
      </c>
      <c r="K153">
        <v>5</v>
      </c>
      <c r="L153">
        <v>0</v>
      </c>
      <c r="M153" s="109">
        <v>5</v>
      </c>
      <c r="N153" s="108">
        <v>1100</v>
      </c>
      <c r="O153" s="109">
        <v>130</v>
      </c>
      <c r="P153" s="108">
        <v>2724</v>
      </c>
      <c r="Q153" s="109">
        <v>159</v>
      </c>
      <c r="R153" s="108">
        <v>6361</v>
      </c>
      <c r="S153" s="109">
        <v>294</v>
      </c>
      <c r="T153" s="108">
        <v>2019</v>
      </c>
      <c r="U153" s="109">
        <v>2016</v>
      </c>
    </row>
    <row r="154" spans="1:21" x14ac:dyDescent="0.3">
      <c r="A154" s="108" t="s">
        <v>2255</v>
      </c>
      <c r="B154" t="s">
        <v>2291</v>
      </c>
      <c r="C154" t="s">
        <v>2245</v>
      </c>
      <c r="D154">
        <v>2018</v>
      </c>
      <c r="E154" s="109" t="s">
        <v>2244</v>
      </c>
      <c r="F154" s="108">
        <v>186</v>
      </c>
      <c r="G154">
        <v>0</v>
      </c>
      <c r="H154">
        <v>0</v>
      </c>
      <c r="I154" s="109">
        <v>0</v>
      </c>
      <c r="J154" s="108">
        <v>119</v>
      </c>
      <c r="K154">
        <v>0</v>
      </c>
      <c r="L154">
        <v>0</v>
      </c>
      <c r="M154" s="109">
        <v>0</v>
      </c>
      <c r="N154" s="108">
        <v>136</v>
      </c>
      <c r="O154" s="109">
        <v>2</v>
      </c>
      <c r="P154" s="108">
        <v>337</v>
      </c>
      <c r="Q154" s="109">
        <v>48</v>
      </c>
      <c r="R154" s="108">
        <v>778</v>
      </c>
      <c r="S154" s="109">
        <v>50</v>
      </c>
      <c r="T154" s="108">
        <v>2018</v>
      </c>
      <c r="U154" s="109">
        <v>2016</v>
      </c>
    </row>
    <row r="155" spans="1:21" x14ac:dyDescent="0.3">
      <c r="A155" s="108" t="s">
        <v>2255</v>
      </c>
      <c r="B155" t="s">
        <v>2291</v>
      </c>
      <c r="C155" t="s">
        <v>2245</v>
      </c>
      <c r="D155">
        <v>2019</v>
      </c>
      <c r="E155" s="109" t="s">
        <v>2244</v>
      </c>
      <c r="F155" s="108">
        <v>186</v>
      </c>
      <c r="G155">
        <v>0</v>
      </c>
      <c r="H155">
        <v>0</v>
      </c>
      <c r="I155" s="109">
        <v>0</v>
      </c>
      <c r="J155" s="108">
        <v>119</v>
      </c>
      <c r="K155">
        <v>0</v>
      </c>
      <c r="L155">
        <v>0</v>
      </c>
      <c r="M155" s="109">
        <v>0</v>
      </c>
      <c r="N155" s="108">
        <v>136</v>
      </c>
      <c r="O155" s="109">
        <v>0</v>
      </c>
      <c r="P155" s="108">
        <v>337</v>
      </c>
      <c r="Q155" s="109">
        <v>0</v>
      </c>
      <c r="R155" s="108">
        <v>778</v>
      </c>
      <c r="S155" s="109">
        <v>0</v>
      </c>
      <c r="T155" s="108">
        <v>2019</v>
      </c>
      <c r="U155" s="109">
        <v>2016</v>
      </c>
    </row>
    <row r="156" spans="1:21" x14ac:dyDescent="0.3">
      <c r="A156" s="108" t="s">
        <v>2255</v>
      </c>
      <c r="B156" t="s">
        <v>2292</v>
      </c>
      <c r="C156" t="s">
        <v>2243</v>
      </c>
      <c r="D156">
        <v>2016</v>
      </c>
      <c r="E156" s="109" t="s">
        <v>2244</v>
      </c>
      <c r="F156" s="108">
        <v>315</v>
      </c>
      <c r="G156">
        <v>0</v>
      </c>
      <c r="H156">
        <v>0</v>
      </c>
      <c r="I156" s="109">
        <v>0</v>
      </c>
      <c r="J156" s="108">
        <v>202</v>
      </c>
      <c r="K156">
        <v>0</v>
      </c>
      <c r="L156">
        <v>0</v>
      </c>
      <c r="M156" s="109">
        <v>0</v>
      </c>
      <c r="N156" s="108">
        <v>210</v>
      </c>
      <c r="O156" s="109">
        <v>4</v>
      </c>
      <c r="P156" s="108">
        <v>520</v>
      </c>
      <c r="Q156" s="109">
        <v>101</v>
      </c>
      <c r="R156" s="108">
        <v>1247</v>
      </c>
      <c r="S156" s="109">
        <v>105</v>
      </c>
      <c r="T156" s="108">
        <v>2016</v>
      </c>
      <c r="U156" s="109">
        <v>2016</v>
      </c>
    </row>
    <row r="157" spans="1:21" x14ac:dyDescent="0.3">
      <c r="A157" s="108" t="s">
        <v>2255</v>
      </c>
      <c r="B157" t="s">
        <v>2292</v>
      </c>
      <c r="C157" t="s">
        <v>2243</v>
      </c>
      <c r="D157">
        <v>2017</v>
      </c>
      <c r="E157" s="109" t="s">
        <v>2244</v>
      </c>
      <c r="F157" s="108">
        <v>315</v>
      </c>
      <c r="G157">
        <v>0</v>
      </c>
      <c r="H157">
        <v>0</v>
      </c>
      <c r="I157" s="109">
        <v>0</v>
      </c>
      <c r="J157" s="108">
        <v>202</v>
      </c>
      <c r="K157">
        <v>0</v>
      </c>
      <c r="L157">
        <v>0</v>
      </c>
      <c r="M157" s="109">
        <v>0</v>
      </c>
      <c r="N157" s="108">
        <v>210</v>
      </c>
      <c r="O157" s="109">
        <v>76</v>
      </c>
      <c r="P157" s="108">
        <v>520</v>
      </c>
      <c r="Q157" s="109">
        <v>34</v>
      </c>
      <c r="R157" s="108">
        <v>1247</v>
      </c>
      <c r="S157" s="109">
        <v>110</v>
      </c>
      <c r="T157" s="108">
        <v>2017</v>
      </c>
      <c r="U157" s="109">
        <v>2016</v>
      </c>
    </row>
    <row r="158" spans="1:21" x14ac:dyDescent="0.3">
      <c r="A158" s="108" t="s">
        <v>2255</v>
      </c>
      <c r="B158" t="s">
        <v>2292</v>
      </c>
      <c r="C158" t="s">
        <v>2245</v>
      </c>
      <c r="D158">
        <v>2018</v>
      </c>
      <c r="E158" s="109" t="s">
        <v>2244</v>
      </c>
      <c r="F158" s="108">
        <v>315</v>
      </c>
      <c r="G158">
        <v>0</v>
      </c>
      <c r="H158">
        <v>0</v>
      </c>
      <c r="I158" s="109">
        <v>0</v>
      </c>
      <c r="J158" s="108">
        <v>202</v>
      </c>
      <c r="K158">
        <v>1</v>
      </c>
      <c r="L158">
        <v>0</v>
      </c>
      <c r="M158" s="109">
        <v>1</v>
      </c>
      <c r="N158" s="108">
        <v>210</v>
      </c>
      <c r="O158" s="109">
        <v>4</v>
      </c>
      <c r="P158" s="108">
        <v>520</v>
      </c>
      <c r="Q158" s="109">
        <v>119</v>
      </c>
      <c r="R158" s="108">
        <v>1247</v>
      </c>
      <c r="S158" s="109">
        <v>124</v>
      </c>
      <c r="T158" s="108">
        <v>2018</v>
      </c>
      <c r="U158" s="109">
        <v>2016</v>
      </c>
    </row>
    <row r="159" spans="1:21" x14ac:dyDescent="0.3">
      <c r="A159" s="108" t="s">
        <v>2255</v>
      </c>
      <c r="B159" t="s">
        <v>2292</v>
      </c>
      <c r="C159" t="s">
        <v>2245</v>
      </c>
      <c r="D159">
        <v>2019</v>
      </c>
      <c r="E159" s="109" t="s">
        <v>2244</v>
      </c>
      <c r="F159" s="108">
        <v>315</v>
      </c>
      <c r="G159">
        <v>14</v>
      </c>
      <c r="H159">
        <v>0</v>
      </c>
      <c r="I159" s="109">
        <v>14</v>
      </c>
      <c r="J159" s="108">
        <v>202</v>
      </c>
      <c r="K159">
        <v>43</v>
      </c>
      <c r="L159">
        <v>0</v>
      </c>
      <c r="M159" s="109">
        <v>43</v>
      </c>
      <c r="N159" s="108">
        <v>210</v>
      </c>
      <c r="O159" s="109">
        <v>0</v>
      </c>
      <c r="P159" s="108">
        <v>520</v>
      </c>
      <c r="Q159" s="109">
        <v>33</v>
      </c>
      <c r="R159" s="108">
        <v>1247</v>
      </c>
      <c r="S159" s="109">
        <v>90</v>
      </c>
      <c r="T159" s="108">
        <v>2019</v>
      </c>
      <c r="U159" s="109">
        <v>2016</v>
      </c>
    </row>
    <row r="160" spans="1:21" x14ac:dyDescent="0.3">
      <c r="A160" s="108" t="s">
        <v>2259</v>
      </c>
      <c r="B160" t="s">
        <v>2293</v>
      </c>
      <c r="C160" t="s">
        <v>2243</v>
      </c>
      <c r="D160">
        <v>2017</v>
      </c>
      <c r="E160" s="109" t="s">
        <v>2244</v>
      </c>
      <c r="F160" s="108">
        <v>111</v>
      </c>
      <c r="G160">
        <v>0</v>
      </c>
      <c r="H160">
        <v>0</v>
      </c>
      <c r="I160" s="109">
        <v>0</v>
      </c>
      <c r="J160" s="108">
        <v>86</v>
      </c>
      <c r="K160">
        <v>2</v>
      </c>
      <c r="L160">
        <v>0</v>
      </c>
      <c r="M160" s="109">
        <v>2</v>
      </c>
      <c r="N160" s="108">
        <v>105</v>
      </c>
      <c r="O160" s="109">
        <v>0</v>
      </c>
      <c r="P160" s="108">
        <v>367</v>
      </c>
      <c r="Q160" s="109">
        <v>0</v>
      </c>
      <c r="R160" s="108">
        <v>669</v>
      </c>
      <c r="S160" s="109">
        <v>2</v>
      </c>
      <c r="T160" s="108">
        <v>2017</v>
      </c>
      <c r="U160" s="109">
        <v>2016</v>
      </c>
    </row>
    <row r="161" spans="1:21" x14ac:dyDescent="0.3">
      <c r="A161" s="108" t="s">
        <v>2259</v>
      </c>
      <c r="B161" t="s">
        <v>2293</v>
      </c>
      <c r="C161" t="s">
        <v>2245</v>
      </c>
      <c r="D161">
        <v>2018</v>
      </c>
      <c r="E161" s="109" t="s">
        <v>2244</v>
      </c>
      <c r="F161" s="108">
        <v>111</v>
      </c>
      <c r="G161">
        <v>0</v>
      </c>
      <c r="H161">
        <v>0</v>
      </c>
      <c r="I161" s="109">
        <v>0</v>
      </c>
      <c r="J161" s="108">
        <v>86</v>
      </c>
      <c r="K161">
        <v>1</v>
      </c>
      <c r="L161">
        <v>0</v>
      </c>
      <c r="M161" s="109">
        <v>1</v>
      </c>
      <c r="N161" s="108">
        <v>105</v>
      </c>
      <c r="O161" s="109">
        <v>1</v>
      </c>
      <c r="P161" s="108">
        <v>367</v>
      </c>
      <c r="Q161" s="109">
        <v>0</v>
      </c>
      <c r="R161" s="108">
        <v>669</v>
      </c>
      <c r="S161" s="109">
        <v>2</v>
      </c>
      <c r="T161" s="108">
        <v>2018</v>
      </c>
      <c r="U161" s="109">
        <v>2016</v>
      </c>
    </row>
    <row r="162" spans="1:21" x14ac:dyDescent="0.3">
      <c r="A162" s="108" t="s">
        <v>2259</v>
      </c>
      <c r="B162" t="s">
        <v>2293</v>
      </c>
      <c r="C162" t="s">
        <v>2245</v>
      </c>
      <c r="D162">
        <v>2019</v>
      </c>
      <c r="E162" s="109" t="s">
        <v>2244</v>
      </c>
      <c r="F162" s="108">
        <v>111</v>
      </c>
      <c r="G162">
        <v>0</v>
      </c>
      <c r="H162">
        <v>0</v>
      </c>
      <c r="I162" s="109">
        <v>0</v>
      </c>
      <c r="J162" s="108">
        <v>86</v>
      </c>
      <c r="K162">
        <v>0</v>
      </c>
      <c r="L162">
        <v>0</v>
      </c>
      <c r="M162" s="109">
        <v>0</v>
      </c>
      <c r="N162" s="108">
        <v>105</v>
      </c>
      <c r="O162" s="109">
        <v>0</v>
      </c>
      <c r="P162" s="108">
        <v>367</v>
      </c>
      <c r="Q162" s="109">
        <v>0</v>
      </c>
      <c r="R162" s="108">
        <v>669</v>
      </c>
      <c r="S162" s="109">
        <v>0</v>
      </c>
      <c r="T162" s="108">
        <v>2019</v>
      </c>
      <c r="U162" s="109">
        <v>2016</v>
      </c>
    </row>
    <row r="163" spans="1:21" x14ac:dyDescent="0.3">
      <c r="A163" s="108" t="s">
        <v>2259</v>
      </c>
      <c r="B163" t="s">
        <v>2294</v>
      </c>
      <c r="C163" t="s">
        <v>2243</v>
      </c>
      <c r="D163">
        <v>2015</v>
      </c>
      <c r="E163" s="109" t="s">
        <v>2244</v>
      </c>
      <c r="F163" s="108">
        <v>110</v>
      </c>
      <c r="G163">
        <v>53</v>
      </c>
      <c r="H163">
        <v>43</v>
      </c>
      <c r="I163" s="109">
        <v>10</v>
      </c>
      <c r="J163" s="108">
        <v>82</v>
      </c>
      <c r="K163">
        <v>2</v>
      </c>
      <c r="L163">
        <v>0</v>
      </c>
      <c r="M163" s="109">
        <v>2</v>
      </c>
      <c r="N163" s="108">
        <v>77</v>
      </c>
      <c r="O163" s="109">
        <v>0</v>
      </c>
      <c r="P163" s="108">
        <v>319</v>
      </c>
      <c r="Q163" s="109">
        <v>0</v>
      </c>
      <c r="R163" s="108">
        <v>588</v>
      </c>
      <c r="S163" s="109">
        <v>55</v>
      </c>
      <c r="T163" s="108">
        <v>2016</v>
      </c>
      <c r="U163" s="109">
        <v>2016</v>
      </c>
    </row>
    <row r="164" spans="1:21" x14ac:dyDescent="0.3">
      <c r="A164" s="108" t="s">
        <v>2259</v>
      </c>
      <c r="B164" t="s">
        <v>2294</v>
      </c>
      <c r="C164" t="s">
        <v>2243</v>
      </c>
      <c r="D164">
        <v>2016</v>
      </c>
      <c r="E164" s="109" t="s">
        <v>2244</v>
      </c>
      <c r="F164" s="108">
        <v>110</v>
      </c>
      <c r="G164">
        <v>56</v>
      </c>
      <c r="H164">
        <v>48</v>
      </c>
      <c r="I164" s="109">
        <v>8</v>
      </c>
      <c r="J164" s="108">
        <v>82</v>
      </c>
      <c r="K164">
        <v>4</v>
      </c>
      <c r="L164">
        <v>2</v>
      </c>
      <c r="M164" s="109">
        <v>2</v>
      </c>
      <c r="N164" s="108">
        <v>77</v>
      </c>
      <c r="O164" s="109">
        <v>3</v>
      </c>
      <c r="P164" s="108">
        <v>319</v>
      </c>
      <c r="Q164" s="109">
        <v>0</v>
      </c>
      <c r="R164" s="108">
        <v>588</v>
      </c>
      <c r="S164" s="109">
        <v>63</v>
      </c>
      <c r="T164" s="108">
        <v>2016</v>
      </c>
      <c r="U164" s="109">
        <v>2016</v>
      </c>
    </row>
    <row r="165" spans="1:21" x14ac:dyDescent="0.3">
      <c r="A165" s="108" t="s">
        <v>2259</v>
      </c>
      <c r="B165" t="s">
        <v>2294</v>
      </c>
      <c r="C165" t="s">
        <v>2243</v>
      </c>
      <c r="D165">
        <v>2017</v>
      </c>
      <c r="E165" s="109" t="s">
        <v>2244</v>
      </c>
      <c r="F165" s="108">
        <v>110</v>
      </c>
      <c r="G165">
        <v>7</v>
      </c>
      <c r="H165">
        <v>4</v>
      </c>
      <c r="I165" s="109">
        <v>3</v>
      </c>
      <c r="J165" s="108">
        <v>82</v>
      </c>
      <c r="K165">
        <v>27</v>
      </c>
      <c r="L165">
        <v>17</v>
      </c>
      <c r="M165" s="109">
        <v>10</v>
      </c>
      <c r="N165" s="108">
        <v>77</v>
      </c>
      <c r="O165" s="109">
        <v>0</v>
      </c>
      <c r="P165" s="108">
        <v>319</v>
      </c>
      <c r="Q165" s="109">
        <v>0</v>
      </c>
      <c r="R165" s="108">
        <v>588</v>
      </c>
      <c r="S165" s="109">
        <v>34</v>
      </c>
      <c r="T165" s="108">
        <v>2017</v>
      </c>
      <c r="U165" s="109">
        <v>2016</v>
      </c>
    </row>
    <row r="166" spans="1:21" x14ac:dyDescent="0.3">
      <c r="A166" s="108" t="s">
        <v>2259</v>
      </c>
      <c r="B166" t="s">
        <v>2294</v>
      </c>
      <c r="C166" t="s">
        <v>2245</v>
      </c>
      <c r="D166">
        <v>2018</v>
      </c>
      <c r="E166" s="109" t="s">
        <v>2244</v>
      </c>
      <c r="F166" s="108">
        <v>110</v>
      </c>
      <c r="G166">
        <v>10</v>
      </c>
      <c r="H166">
        <v>6</v>
      </c>
      <c r="I166" s="109">
        <v>4</v>
      </c>
      <c r="J166" s="108">
        <v>82</v>
      </c>
      <c r="K166">
        <v>20</v>
      </c>
      <c r="L166">
        <v>12</v>
      </c>
      <c r="M166" s="109">
        <v>8</v>
      </c>
      <c r="N166" s="108">
        <v>77</v>
      </c>
      <c r="O166" s="109">
        <v>4</v>
      </c>
      <c r="P166" s="108">
        <v>319</v>
      </c>
      <c r="Q166" s="109">
        <v>0</v>
      </c>
      <c r="R166" s="108">
        <v>588</v>
      </c>
      <c r="S166" s="109">
        <v>34</v>
      </c>
      <c r="T166" s="108">
        <v>2018</v>
      </c>
      <c r="U166" s="109">
        <v>2016</v>
      </c>
    </row>
    <row r="167" spans="1:21" x14ac:dyDescent="0.3">
      <c r="A167" s="108" t="s">
        <v>2264</v>
      </c>
      <c r="B167" t="s">
        <v>2295</v>
      </c>
      <c r="C167" t="s">
        <v>2243</v>
      </c>
      <c r="D167">
        <v>2015</v>
      </c>
      <c r="E167" s="109" t="s">
        <v>2244</v>
      </c>
      <c r="F167" s="108">
        <v>623</v>
      </c>
      <c r="G167">
        <v>0</v>
      </c>
      <c r="H167">
        <v>0</v>
      </c>
      <c r="I167" s="109">
        <v>0</v>
      </c>
      <c r="J167" s="108">
        <v>576</v>
      </c>
      <c r="K167">
        <v>3</v>
      </c>
      <c r="L167">
        <v>3</v>
      </c>
      <c r="M167" s="109">
        <v>0</v>
      </c>
      <c r="N167" s="108">
        <v>566</v>
      </c>
      <c r="O167" s="109">
        <v>97</v>
      </c>
      <c r="P167" s="108">
        <v>1431</v>
      </c>
      <c r="Q167" s="109">
        <v>8</v>
      </c>
      <c r="R167" s="108">
        <v>3196</v>
      </c>
      <c r="S167" s="109">
        <v>108</v>
      </c>
      <c r="T167" s="108">
        <v>2016</v>
      </c>
      <c r="U167" s="109">
        <v>2016</v>
      </c>
    </row>
    <row r="168" spans="1:21" x14ac:dyDescent="0.3">
      <c r="A168" s="108" t="s">
        <v>2264</v>
      </c>
      <c r="B168" t="s">
        <v>2295</v>
      </c>
      <c r="C168" t="s">
        <v>2243</v>
      </c>
      <c r="D168">
        <v>2016</v>
      </c>
      <c r="E168" s="109" t="s">
        <v>2244</v>
      </c>
      <c r="F168" s="108">
        <v>623</v>
      </c>
      <c r="G168">
        <v>0</v>
      </c>
      <c r="H168">
        <v>0</v>
      </c>
      <c r="I168" s="109">
        <v>0</v>
      </c>
      <c r="J168" s="108">
        <v>576</v>
      </c>
      <c r="K168">
        <v>2</v>
      </c>
      <c r="L168">
        <v>2</v>
      </c>
      <c r="M168" s="109">
        <v>0</v>
      </c>
      <c r="N168" s="108">
        <v>566</v>
      </c>
      <c r="O168" s="109">
        <v>40</v>
      </c>
      <c r="P168" s="108">
        <v>1431</v>
      </c>
      <c r="Q168" s="109">
        <v>1</v>
      </c>
      <c r="R168" s="108">
        <v>3196</v>
      </c>
      <c r="S168" s="109">
        <v>43</v>
      </c>
      <c r="T168" s="108">
        <v>2016</v>
      </c>
      <c r="U168" s="109">
        <v>2016</v>
      </c>
    </row>
    <row r="169" spans="1:21" x14ac:dyDescent="0.3">
      <c r="A169" s="108" t="s">
        <v>2264</v>
      </c>
      <c r="B169" t="s">
        <v>2295</v>
      </c>
      <c r="C169" t="s">
        <v>2243</v>
      </c>
      <c r="D169">
        <v>2017</v>
      </c>
      <c r="E169" s="109" t="s">
        <v>2244</v>
      </c>
      <c r="F169" s="108">
        <v>623</v>
      </c>
      <c r="G169">
        <v>0</v>
      </c>
      <c r="H169">
        <v>0</v>
      </c>
      <c r="I169" s="109">
        <v>0</v>
      </c>
      <c r="J169" s="108">
        <v>576</v>
      </c>
      <c r="K169">
        <v>2</v>
      </c>
      <c r="L169">
        <v>2</v>
      </c>
      <c r="M169" s="109">
        <v>0</v>
      </c>
      <c r="N169" s="108">
        <v>566</v>
      </c>
      <c r="O169" s="109">
        <v>15</v>
      </c>
      <c r="P169" s="108">
        <v>1431</v>
      </c>
      <c r="Q169" s="109">
        <v>2</v>
      </c>
      <c r="R169" s="108">
        <v>3196</v>
      </c>
      <c r="S169" s="109">
        <v>19</v>
      </c>
      <c r="T169" s="108">
        <v>2017</v>
      </c>
      <c r="U169" s="109">
        <v>2016</v>
      </c>
    </row>
    <row r="170" spans="1:21" x14ac:dyDescent="0.3">
      <c r="A170" s="108" t="s">
        <v>2264</v>
      </c>
      <c r="B170" t="s">
        <v>2295</v>
      </c>
      <c r="C170" t="s">
        <v>2245</v>
      </c>
      <c r="D170">
        <v>2018</v>
      </c>
      <c r="E170" s="109" t="s">
        <v>2244</v>
      </c>
      <c r="F170" s="108">
        <v>623</v>
      </c>
      <c r="G170">
        <v>10</v>
      </c>
      <c r="H170">
        <v>0</v>
      </c>
      <c r="I170" s="109">
        <v>10</v>
      </c>
      <c r="J170" s="108">
        <v>576</v>
      </c>
      <c r="K170">
        <v>25</v>
      </c>
      <c r="L170">
        <v>1</v>
      </c>
      <c r="M170" s="109">
        <v>24</v>
      </c>
      <c r="N170" s="108">
        <v>566</v>
      </c>
      <c r="O170" s="109">
        <v>41</v>
      </c>
      <c r="P170" s="108">
        <v>1431</v>
      </c>
      <c r="Q170" s="109">
        <v>11</v>
      </c>
      <c r="R170" s="108">
        <v>3196</v>
      </c>
      <c r="S170" s="109">
        <v>87</v>
      </c>
      <c r="T170" s="108">
        <v>2018</v>
      </c>
      <c r="U170" s="109">
        <v>2016</v>
      </c>
    </row>
    <row r="171" spans="1:21" x14ac:dyDescent="0.3">
      <c r="A171" s="108" t="s">
        <v>2264</v>
      </c>
      <c r="B171" t="s">
        <v>2295</v>
      </c>
      <c r="C171" t="s">
        <v>2245</v>
      </c>
      <c r="D171">
        <v>2019</v>
      </c>
      <c r="E171" s="109" t="s">
        <v>2244</v>
      </c>
      <c r="F171" s="108">
        <v>623</v>
      </c>
      <c r="G171">
        <v>0</v>
      </c>
      <c r="H171">
        <v>0</v>
      </c>
      <c r="I171" s="109">
        <v>0</v>
      </c>
      <c r="J171" s="108">
        <v>576</v>
      </c>
      <c r="K171">
        <v>12</v>
      </c>
      <c r="L171">
        <v>8</v>
      </c>
      <c r="M171" s="109">
        <v>4</v>
      </c>
      <c r="N171" s="108">
        <v>566</v>
      </c>
      <c r="O171" s="109">
        <v>2</v>
      </c>
      <c r="P171" s="108">
        <v>1431</v>
      </c>
      <c r="Q171" s="109">
        <v>64</v>
      </c>
      <c r="R171" s="108">
        <v>3196</v>
      </c>
      <c r="S171" s="109">
        <v>78</v>
      </c>
      <c r="T171" s="108">
        <v>2019</v>
      </c>
      <c r="U171" s="109">
        <v>2016</v>
      </c>
    </row>
    <row r="172" spans="1:21" x14ac:dyDescent="0.3">
      <c r="A172" s="108" t="s">
        <v>2259</v>
      </c>
      <c r="B172" t="s">
        <v>2296</v>
      </c>
      <c r="C172" t="s">
        <v>2243</v>
      </c>
      <c r="D172">
        <v>2015</v>
      </c>
      <c r="E172" s="109" t="s">
        <v>2244</v>
      </c>
      <c r="F172" s="108">
        <v>393</v>
      </c>
      <c r="G172">
        <v>55</v>
      </c>
      <c r="H172">
        <v>55</v>
      </c>
      <c r="I172" s="109">
        <v>0</v>
      </c>
      <c r="J172" s="108">
        <v>204</v>
      </c>
      <c r="K172">
        <v>0</v>
      </c>
      <c r="L172">
        <v>0</v>
      </c>
      <c r="M172" s="109">
        <v>0</v>
      </c>
      <c r="N172" s="108">
        <v>161</v>
      </c>
      <c r="O172" s="109">
        <v>3</v>
      </c>
      <c r="P172" s="108">
        <v>553</v>
      </c>
      <c r="Q172" s="109">
        <v>5</v>
      </c>
      <c r="R172" s="108">
        <v>1311</v>
      </c>
      <c r="S172" s="109">
        <v>63</v>
      </c>
      <c r="T172" s="108">
        <v>2016</v>
      </c>
      <c r="U172" s="109">
        <v>2016</v>
      </c>
    </row>
    <row r="173" spans="1:21" x14ac:dyDescent="0.3">
      <c r="A173" s="108" t="s">
        <v>2259</v>
      </c>
      <c r="B173" t="s">
        <v>2296</v>
      </c>
      <c r="C173" t="s">
        <v>2243</v>
      </c>
      <c r="D173">
        <v>2016</v>
      </c>
      <c r="E173" s="109" t="s">
        <v>2244</v>
      </c>
      <c r="F173" s="108">
        <v>393</v>
      </c>
      <c r="G173">
        <v>0</v>
      </c>
      <c r="H173">
        <v>0</v>
      </c>
      <c r="I173" s="109">
        <v>0</v>
      </c>
      <c r="J173" s="108">
        <v>204</v>
      </c>
      <c r="K173">
        <v>0</v>
      </c>
      <c r="L173">
        <v>0</v>
      </c>
      <c r="M173" s="109">
        <v>0</v>
      </c>
      <c r="N173" s="108">
        <v>161</v>
      </c>
      <c r="O173" s="109">
        <v>9</v>
      </c>
      <c r="P173" s="108">
        <v>553</v>
      </c>
      <c r="Q173" s="109">
        <v>0</v>
      </c>
      <c r="R173" s="108">
        <v>1311</v>
      </c>
      <c r="S173" s="109">
        <v>9</v>
      </c>
      <c r="T173" s="108">
        <v>2016</v>
      </c>
      <c r="U173" s="109">
        <v>2016</v>
      </c>
    </row>
    <row r="174" spans="1:21" x14ac:dyDescent="0.3">
      <c r="A174" s="108" t="s">
        <v>2259</v>
      </c>
      <c r="B174" t="s">
        <v>2296</v>
      </c>
      <c r="C174" t="s">
        <v>2243</v>
      </c>
      <c r="D174">
        <v>2017</v>
      </c>
      <c r="E174" s="109" t="s">
        <v>2244</v>
      </c>
      <c r="F174" s="108">
        <v>393</v>
      </c>
      <c r="G174">
        <v>0</v>
      </c>
      <c r="H174">
        <v>0</v>
      </c>
      <c r="I174" s="109">
        <v>0</v>
      </c>
      <c r="J174" s="108">
        <v>204</v>
      </c>
      <c r="K174">
        <v>0</v>
      </c>
      <c r="L174">
        <v>0</v>
      </c>
      <c r="M174" s="109">
        <v>0</v>
      </c>
      <c r="N174" s="108">
        <v>161</v>
      </c>
      <c r="O174" s="109">
        <v>3</v>
      </c>
      <c r="P174" s="108">
        <v>553</v>
      </c>
      <c r="Q174" s="109">
        <v>1</v>
      </c>
      <c r="R174" s="108">
        <v>1311</v>
      </c>
      <c r="S174" s="109">
        <v>4</v>
      </c>
      <c r="T174" s="108">
        <v>2017</v>
      </c>
      <c r="U174" s="109">
        <v>2016</v>
      </c>
    </row>
    <row r="175" spans="1:21" x14ac:dyDescent="0.3">
      <c r="A175" s="108" t="s">
        <v>2259</v>
      </c>
      <c r="B175" t="s">
        <v>2296</v>
      </c>
      <c r="C175" t="s">
        <v>2245</v>
      </c>
      <c r="D175">
        <v>2018</v>
      </c>
      <c r="E175" s="109" t="s">
        <v>2244</v>
      </c>
      <c r="F175" s="108">
        <v>393</v>
      </c>
      <c r="G175">
        <v>0</v>
      </c>
      <c r="H175">
        <v>0</v>
      </c>
      <c r="I175" s="109">
        <v>0</v>
      </c>
      <c r="J175" s="108">
        <v>204</v>
      </c>
      <c r="K175">
        <v>1</v>
      </c>
      <c r="L175">
        <v>0</v>
      </c>
      <c r="M175" s="109">
        <v>1</v>
      </c>
      <c r="N175" s="108">
        <v>161</v>
      </c>
      <c r="O175" s="109">
        <v>21</v>
      </c>
      <c r="P175" s="108">
        <v>553</v>
      </c>
      <c r="Q175" s="109">
        <v>1</v>
      </c>
      <c r="R175" s="108">
        <v>1311</v>
      </c>
      <c r="S175" s="109">
        <v>23</v>
      </c>
      <c r="T175" s="108">
        <v>2018</v>
      </c>
      <c r="U175" s="109">
        <v>2016</v>
      </c>
    </row>
    <row r="176" spans="1:21" x14ac:dyDescent="0.3">
      <c r="A176" s="108" t="s">
        <v>2259</v>
      </c>
      <c r="B176" t="s">
        <v>2296</v>
      </c>
      <c r="C176" t="s">
        <v>2245</v>
      </c>
      <c r="D176">
        <v>2019</v>
      </c>
      <c r="E176" s="109" t="s">
        <v>2244</v>
      </c>
      <c r="F176" s="108">
        <v>393</v>
      </c>
      <c r="G176">
        <v>0</v>
      </c>
      <c r="H176">
        <v>0</v>
      </c>
      <c r="I176" s="109">
        <v>0</v>
      </c>
      <c r="J176" s="108">
        <v>204</v>
      </c>
      <c r="K176">
        <v>0</v>
      </c>
      <c r="L176">
        <v>0</v>
      </c>
      <c r="M176" s="109">
        <v>0</v>
      </c>
      <c r="N176" s="108">
        <v>161</v>
      </c>
      <c r="O176" s="109">
        <v>12</v>
      </c>
      <c r="P176" s="108">
        <v>553</v>
      </c>
      <c r="Q176" s="109">
        <v>0</v>
      </c>
      <c r="R176" s="108">
        <v>1311</v>
      </c>
      <c r="S176" s="109">
        <v>12</v>
      </c>
      <c r="T176" s="108">
        <v>2019</v>
      </c>
      <c r="U176" s="109">
        <v>2016</v>
      </c>
    </row>
    <row r="177" spans="1:21" x14ac:dyDescent="0.3">
      <c r="A177" s="108" t="s">
        <v>2267</v>
      </c>
      <c r="B177" t="s">
        <v>2297</v>
      </c>
      <c r="C177" t="s">
        <v>2245</v>
      </c>
      <c r="D177">
        <v>2018</v>
      </c>
      <c r="E177" s="109" t="s">
        <v>2244</v>
      </c>
      <c r="F177" s="108">
        <v>308</v>
      </c>
      <c r="G177">
        <v>0</v>
      </c>
      <c r="H177">
        <v>0</v>
      </c>
      <c r="I177" s="109">
        <v>0</v>
      </c>
      <c r="J177" s="108">
        <v>215</v>
      </c>
      <c r="K177">
        <v>0</v>
      </c>
      <c r="L177">
        <v>0</v>
      </c>
      <c r="M177" s="109">
        <v>0</v>
      </c>
      <c r="N177" s="108">
        <v>231</v>
      </c>
      <c r="O177" s="109">
        <v>0</v>
      </c>
      <c r="P177" s="108">
        <v>726</v>
      </c>
      <c r="Q177" s="109">
        <v>138</v>
      </c>
      <c r="R177" s="108">
        <v>1480</v>
      </c>
      <c r="S177" s="109">
        <v>138</v>
      </c>
      <c r="T177" s="108">
        <v>2018</v>
      </c>
      <c r="U177" s="109">
        <v>2016</v>
      </c>
    </row>
    <row r="178" spans="1:21" x14ac:dyDescent="0.3">
      <c r="A178" s="108" t="s">
        <v>2267</v>
      </c>
      <c r="B178" t="s">
        <v>2297</v>
      </c>
      <c r="C178" t="s">
        <v>2245</v>
      </c>
      <c r="D178">
        <v>2019</v>
      </c>
      <c r="E178" s="109" t="s">
        <v>2244</v>
      </c>
      <c r="F178" s="108">
        <v>308</v>
      </c>
      <c r="G178">
        <v>0</v>
      </c>
      <c r="H178">
        <v>0</v>
      </c>
      <c r="I178" s="109">
        <v>0</v>
      </c>
      <c r="J178" s="108">
        <v>215</v>
      </c>
      <c r="K178">
        <v>0</v>
      </c>
      <c r="L178">
        <v>0</v>
      </c>
      <c r="M178" s="109">
        <v>0</v>
      </c>
      <c r="N178" s="108">
        <v>231</v>
      </c>
      <c r="O178" s="109">
        <v>0</v>
      </c>
      <c r="P178" s="108">
        <v>726</v>
      </c>
      <c r="Q178" s="109">
        <v>71</v>
      </c>
      <c r="R178" s="108">
        <v>1480</v>
      </c>
      <c r="S178" s="109">
        <v>71</v>
      </c>
      <c r="T178" s="108">
        <v>2019</v>
      </c>
      <c r="U178" s="109">
        <v>2016</v>
      </c>
    </row>
    <row r="179" spans="1:21" x14ac:dyDescent="0.3">
      <c r="A179" s="108" t="s">
        <v>2255</v>
      </c>
      <c r="B179" t="s">
        <v>2298</v>
      </c>
      <c r="C179" t="s">
        <v>2243</v>
      </c>
      <c r="D179">
        <v>2015</v>
      </c>
      <c r="E179" s="109" t="s">
        <v>2244</v>
      </c>
      <c r="F179" s="108">
        <v>321</v>
      </c>
      <c r="G179">
        <v>0</v>
      </c>
      <c r="H179">
        <v>0</v>
      </c>
      <c r="I179" s="109">
        <v>0</v>
      </c>
      <c r="J179" s="108">
        <v>206</v>
      </c>
      <c r="K179">
        <v>0</v>
      </c>
      <c r="L179">
        <v>0</v>
      </c>
      <c r="M179" s="109">
        <v>0</v>
      </c>
      <c r="N179" s="108">
        <v>217</v>
      </c>
      <c r="O179" s="109">
        <v>0</v>
      </c>
      <c r="P179" s="108">
        <v>536</v>
      </c>
      <c r="Q179" s="109">
        <v>52</v>
      </c>
      <c r="R179" s="108">
        <v>1280</v>
      </c>
      <c r="S179" s="109">
        <v>52</v>
      </c>
      <c r="T179" s="108">
        <v>2016</v>
      </c>
      <c r="U179" s="109">
        <v>2016</v>
      </c>
    </row>
    <row r="180" spans="1:21" x14ac:dyDescent="0.3">
      <c r="A180" s="108" t="s">
        <v>2255</v>
      </c>
      <c r="B180" t="s">
        <v>2298</v>
      </c>
      <c r="C180" t="s">
        <v>2243</v>
      </c>
      <c r="D180">
        <v>2016</v>
      </c>
      <c r="E180" s="109" t="s">
        <v>2244</v>
      </c>
      <c r="F180" s="108">
        <v>321</v>
      </c>
      <c r="G180">
        <v>33</v>
      </c>
      <c r="H180">
        <v>33</v>
      </c>
      <c r="I180" s="109">
        <v>0</v>
      </c>
      <c r="J180" s="108">
        <v>206</v>
      </c>
      <c r="K180">
        <v>38</v>
      </c>
      <c r="L180">
        <v>38</v>
      </c>
      <c r="M180" s="109">
        <v>0</v>
      </c>
      <c r="N180" s="108">
        <v>217</v>
      </c>
      <c r="O180" s="109">
        <v>0</v>
      </c>
      <c r="P180" s="108">
        <v>536</v>
      </c>
      <c r="Q180" s="109">
        <v>0</v>
      </c>
      <c r="R180" s="108">
        <v>1280</v>
      </c>
      <c r="S180" s="109">
        <v>71</v>
      </c>
      <c r="T180" s="108">
        <v>2016</v>
      </c>
      <c r="U180" s="109">
        <v>2016</v>
      </c>
    </row>
    <row r="181" spans="1:21" x14ac:dyDescent="0.3">
      <c r="A181" s="108" t="s">
        <v>2255</v>
      </c>
      <c r="B181" t="s">
        <v>2298</v>
      </c>
      <c r="C181" t="s">
        <v>2243</v>
      </c>
      <c r="D181">
        <v>2017</v>
      </c>
      <c r="E181" s="109" t="s">
        <v>2244</v>
      </c>
      <c r="F181" s="108">
        <v>321</v>
      </c>
      <c r="G181">
        <v>0</v>
      </c>
      <c r="H181">
        <v>0</v>
      </c>
      <c r="I181" s="109">
        <v>0</v>
      </c>
      <c r="J181" s="108">
        <v>206</v>
      </c>
      <c r="K181">
        <v>0</v>
      </c>
      <c r="L181">
        <v>0</v>
      </c>
      <c r="M181" s="109">
        <v>0</v>
      </c>
      <c r="N181" s="108">
        <v>217</v>
      </c>
      <c r="O181" s="109">
        <v>0</v>
      </c>
      <c r="P181" s="108">
        <v>536</v>
      </c>
      <c r="Q181" s="109">
        <v>13</v>
      </c>
      <c r="R181" s="108">
        <v>1280</v>
      </c>
      <c r="S181" s="109">
        <v>13</v>
      </c>
      <c r="T181" s="108">
        <v>2017</v>
      </c>
      <c r="U181" s="109">
        <v>2016</v>
      </c>
    </row>
    <row r="182" spans="1:21" x14ac:dyDescent="0.3">
      <c r="A182" s="108" t="s">
        <v>2255</v>
      </c>
      <c r="B182" t="s">
        <v>2298</v>
      </c>
      <c r="C182" t="s">
        <v>2245</v>
      </c>
      <c r="D182">
        <v>2018</v>
      </c>
      <c r="E182" s="109" t="s">
        <v>2244</v>
      </c>
      <c r="F182" s="108">
        <v>321</v>
      </c>
      <c r="G182">
        <v>0</v>
      </c>
      <c r="H182">
        <v>0</v>
      </c>
      <c r="I182" s="109">
        <v>0</v>
      </c>
      <c r="J182" s="108">
        <v>206</v>
      </c>
      <c r="K182">
        <v>0</v>
      </c>
      <c r="L182">
        <v>0</v>
      </c>
      <c r="M182" s="109">
        <v>0</v>
      </c>
      <c r="N182" s="108">
        <v>217</v>
      </c>
      <c r="O182" s="109">
        <v>0</v>
      </c>
      <c r="P182" s="108">
        <v>536</v>
      </c>
      <c r="Q182" s="109">
        <v>40</v>
      </c>
      <c r="R182" s="108">
        <v>1280</v>
      </c>
      <c r="S182" s="109">
        <v>40</v>
      </c>
      <c r="T182" s="108">
        <v>2018</v>
      </c>
      <c r="U182" s="109">
        <v>2016</v>
      </c>
    </row>
    <row r="183" spans="1:21" x14ac:dyDescent="0.3">
      <c r="A183" s="108" t="s">
        <v>2255</v>
      </c>
      <c r="B183" t="s">
        <v>2298</v>
      </c>
      <c r="C183" t="s">
        <v>2245</v>
      </c>
      <c r="D183">
        <v>2019</v>
      </c>
      <c r="E183" s="109" t="s">
        <v>2244</v>
      </c>
      <c r="F183" s="108">
        <v>321</v>
      </c>
      <c r="G183">
        <v>0</v>
      </c>
      <c r="H183">
        <v>0</v>
      </c>
      <c r="I183" s="109">
        <v>0</v>
      </c>
      <c r="J183" s="108">
        <v>206</v>
      </c>
      <c r="K183">
        <v>0</v>
      </c>
      <c r="L183">
        <v>0</v>
      </c>
      <c r="M183" s="109">
        <v>0</v>
      </c>
      <c r="N183" s="108">
        <v>217</v>
      </c>
      <c r="O183" s="109">
        <v>0</v>
      </c>
      <c r="P183" s="108">
        <v>536</v>
      </c>
      <c r="Q183" s="109">
        <v>18</v>
      </c>
      <c r="R183" s="108">
        <v>1280</v>
      </c>
      <c r="S183" s="109">
        <v>18</v>
      </c>
      <c r="T183" s="108">
        <v>2019</v>
      </c>
      <c r="U183" s="109">
        <v>2016</v>
      </c>
    </row>
    <row r="184" spans="1:21" x14ac:dyDescent="0.3">
      <c r="A184" s="108" t="s">
        <v>2259</v>
      </c>
      <c r="B184" t="s">
        <v>2267</v>
      </c>
      <c r="C184" t="s">
        <v>2245</v>
      </c>
      <c r="D184">
        <v>2018</v>
      </c>
      <c r="E184" s="109" t="s">
        <v>2244</v>
      </c>
      <c r="F184" s="108">
        <v>103</v>
      </c>
      <c r="G184">
        <v>0</v>
      </c>
      <c r="H184">
        <v>0</v>
      </c>
      <c r="I184" s="109">
        <v>0</v>
      </c>
      <c r="J184" s="108">
        <v>36</v>
      </c>
      <c r="K184">
        <v>0</v>
      </c>
      <c r="L184">
        <v>0</v>
      </c>
      <c r="M184" s="109">
        <v>0</v>
      </c>
      <c r="N184" s="108">
        <v>35</v>
      </c>
      <c r="O184" s="109">
        <v>0</v>
      </c>
      <c r="P184" s="108">
        <v>204</v>
      </c>
      <c r="Q184" s="109">
        <v>0</v>
      </c>
      <c r="R184" s="108">
        <v>378</v>
      </c>
      <c r="S184" s="109">
        <v>0</v>
      </c>
      <c r="T184" s="108">
        <v>2018</v>
      </c>
      <c r="U184" s="109">
        <v>2016</v>
      </c>
    </row>
    <row r="185" spans="1:21" x14ac:dyDescent="0.3">
      <c r="A185" s="108" t="s">
        <v>2259</v>
      </c>
      <c r="B185" t="s">
        <v>2267</v>
      </c>
      <c r="C185" t="s">
        <v>2245</v>
      </c>
      <c r="D185">
        <v>2019</v>
      </c>
      <c r="E185" s="109" t="s">
        <v>2244</v>
      </c>
      <c r="F185" s="108">
        <v>103</v>
      </c>
      <c r="G185">
        <v>0</v>
      </c>
      <c r="H185">
        <v>0</v>
      </c>
      <c r="I185" s="109">
        <v>0</v>
      </c>
      <c r="J185" s="108">
        <v>36</v>
      </c>
      <c r="K185">
        <v>0</v>
      </c>
      <c r="L185">
        <v>0</v>
      </c>
      <c r="M185" s="109">
        <v>0</v>
      </c>
      <c r="N185" s="108">
        <v>35</v>
      </c>
      <c r="O185" s="109">
        <v>0</v>
      </c>
      <c r="P185" s="108">
        <v>204</v>
      </c>
      <c r="Q185" s="109">
        <v>0</v>
      </c>
      <c r="R185" s="108">
        <v>378</v>
      </c>
      <c r="S185" s="109">
        <v>0</v>
      </c>
      <c r="T185" s="108">
        <v>2019</v>
      </c>
      <c r="U185" s="109">
        <v>2016</v>
      </c>
    </row>
    <row r="186" spans="1:21" x14ac:dyDescent="0.3">
      <c r="A186" s="108" t="s">
        <v>2267</v>
      </c>
      <c r="B186" t="s">
        <v>2492</v>
      </c>
      <c r="C186" t="s">
        <v>2243</v>
      </c>
      <c r="D186">
        <v>2015</v>
      </c>
      <c r="E186" s="109" t="s">
        <v>2244</v>
      </c>
      <c r="F186" s="108">
        <v>2496</v>
      </c>
      <c r="G186">
        <v>10</v>
      </c>
      <c r="H186">
        <v>0</v>
      </c>
      <c r="I186" s="109">
        <v>10</v>
      </c>
      <c r="J186" s="108">
        <v>1727</v>
      </c>
      <c r="K186">
        <v>56</v>
      </c>
      <c r="L186">
        <v>10</v>
      </c>
      <c r="M186" s="109">
        <v>46</v>
      </c>
      <c r="N186" s="108">
        <v>1724</v>
      </c>
      <c r="O186" s="109">
        <v>90</v>
      </c>
      <c r="P186" s="108">
        <v>4220</v>
      </c>
      <c r="Q186" s="109">
        <v>183</v>
      </c>
      <c r="R186" s="108">
        <v>10167</v>
      </c>
      <c r="S186" s="109">
        <v>339</v>
      </c>
      <c r="T186" s="108">
        <v>2016</v>
      </c>
      <c r="U186" s="109">
        <v>2016</v>
      </c>
    </row>
    <row r="187" spans="1:21" x14ac:dyDescent="0.3">
      <c r="A187" s="108" t="s">
        <v>2267</v>
      </c>
      <c r="B187" t="s">
        <v>2492</v>
      </c>
      <c r="C187" t="s">
        <v>2243</v>
      </c>
      <c r="D187">
        <v>2016</v>
      </c>
      <c r="E187" s="109" t="s">
        <v>2244</v>
      </c>
      <c r="F187" s="108">
        <v>2496</v>
      </c>
      <c r="G187">
        <v>1</v>
      </c>
      <c r="H187">
        <v>0</v>
      </c>
      <c r="I187" s="109">
        <v>1</v>
      </c>
      <c r="J187" s="108">
        <v>1727</v>
      </c>
      <c r="K187">
        <v>134</v>
      </c>
      <c r="L187">
        <v>0</v>
      </c>
      <c r="M187" s="109">
        <v>134</v>
      </c>
      <c r="N187" s="108">
        <v>1724</v>
      </c>
      <c r="O187" s="109">
        <v>96</v>
      </c>
      <c r="P187" s="108">
        <v>4220</v>
      </c>
      <c r="Q187" s="109">
        <v>234</v>
      </c>
      <c r="R187" s="108">
        <v>10167</v>
      </c>
      <c r="S187" s="109">
        <v>465</v>
      </c>
      <c r="T187" s="108">
        <v>2016</v>
      </c>
      <c r="U187" s="109">
        <v>2016</v>
      </c>
    </row>
    <row r="188" spans="1:21" x14ac:dyDescent="0.3">
      <c r="A188" s="108" t="s">
        <v>2267</v>
      </c>
      <c r="B188" t="s">
        <v>2492</v>
      </c>
      <c r="C188" t="s">
        <v>2243</v>
      </c>
      <c r="D188">
        <v>2017</v>
      </c>
      <c r="E188" s="109" t="s">
        <v>2244</v>
      </c>
      <c r="F188" s="108">
        <v>2496</v>
      </c>
      <c r="G188">
        <v>0</v>
      </c>
      <c r="H188">
        <v>0</v>
      </c>
      <c r="I188" s="109">
        <v>0</v>
      </c>
      <c r="J188" s="108">
        <v>1727</v>
      </c>
      <c r="K188">
        <v>70</v>
      </c>
      <c r="L188">
        <v>70</v>
      </c>
      <c r="M188" s="109">
        <v>0</v>
      </c>
      <c r="N188" s="108">
        <v>1724</v>
      </c>
      <c r="O188" s="109">
        <v>93</v>
      </c>
      <c r="P188" s="108">
        <v>4220</v>
      </c>
      <c r="Q188" s="109">
        <v>180</v>
      </c>
      <c r="R188" s="108">
        <v>10167</v>
      </c>
      <c r="S188" s="109">
        <v>343</v>
      </c>
      <c r="T188" s="108">
        <v>2017</v>
      </c>
      <c r="U188" s="109">
        <v>2016</v>
      </c>
    </row>
    <row r="189" spans="1:21" x14ac:dyDescent="0.3">
      <c r="A189" s="108" t="s">
        <v>2267</v>
      </c>
      <c r="B189" t="s">
        <v>2492</v>
      </c>
      <c r="C189" t="s">
        <v>2245</v>
      </c>
      <c r="D189">
        <v>2018</v>
      </c>
      <c r="E189" s="109" t="s">
        <v>2244</v>
      </c>
      <c r="F189" s="108">
        <v>2496</v>
      </c>
      <c r="G189">
        <v>29</v>
      </c>
      <c r="H189">
        <v>0</v>
      </c>
      <c r="I189" s="109">
        <v>29</v>
      </c>
      <c r="J189" s="108">
        <v>1727</v>
      </c>
      <c r="K189">
        <v>56</v>
      </c>
      <c r="L189">
        <v>5</v>
      </c>
      <c r="M189" s="109">
        <v>51</v>
      </c>
      <c r="N189" s="108">
        <v>1724</v>
      </c>
      <c r="O189" s="109">
        <v>213</v>
      </c>
      <c r="P189" s="108">
        <v>4220</v>
      </c>
      <c r="Q189" s="109">
        <v>595</v>
      </c>
      <c r="R189" s="108">
        <v>10167</v>
      </c>
      <c r="S189" s="109">
        <v>893</v>
      </c>
      <c r="T189" s="108">
        <v>2018</v>
      </c>
      <c r="U189" s="109">
        <v>2016</v>
      </c>
    </row>
    <row r="190" spans="1:21" x14ac:dyDescent="0.3">
      <c r="A190" s="108" t="s">
        <v>2267</v>
      </c>
      <c r="B190" t="s">
        <v>2492</v>
      </c>
      <c r="C190" t="s">
        <v>2245</v>
      </c>
      <c r="D190">
        <v>2019</v>
      </c>
      <c r="E190" s="109" t="s">
        <v>2244</v>
      </c>
      <c r="F190" s="108">
        <v>2496</v>
      </c>
      <c r="G190">
        <v>26</v>
      </c>
      <c r="H190">
        <v>0</v>
      </c>
      <c r="I190" s="109">
        <v>26</v>
      </c>
      <c r="J190" s="108">
        <v>1727</v>
      </c>
      <c r="K190">
        <v>90</v>
      </c>
      <c r="L190">
        <v>2</v>
      </c>
      <c r="M190" s="109">
        <v>88</v>
      </c>
      <c r="N190" s="108">
        <v>1724</v>
      </c>
      <c r="O190" s="109">
        <v>225</v>
      </c>
      <c r="P190" s="108">
        <v>4220</v>
      </c>
      <c r="Q190" s="109">
        <v>363</v>
      </c>
      <c r="R190" s="108">
        <v>10167</v>
      </c>
      <c r="S190" s="109">
        <v>704</v>
      </c>
      <c r="T190" s="108">
        <v>2019</v>
      </c>
      <c r="U190" s="109">
        <v>2016</v>
      </c>
    </row>
    <row r="191" spans="1:21" x14ac:dyDescent="0.3">
      <c r="A191" s="108" t="s">
        <v>2259</v>
      </c>
      <c r="B191" t="s">
        <v>2299</v>
      </c>
      <c r="C191" t="s">
        <v>2243</v>
      </c>
      <c r="D191">
        <v>2016</v>
      </c>
      <c r="E191" s="109" t="s">
        <v>2244</v>
      </c>
      <c r="F191" s="108">
        <v>312</v>
      </c>
      <c r="G191">
        <v>0</v>
      </c>
      <c r="H191">
        <v>0</v>
      </c>
      <c r="I191" s="109">
        <v>0</v>
      </c>
      <c r="J191" s="108">
        <v>175</v>
      </c>
      <c r="K191">
        <v>0</v>
      </c>
      <c r="L191">
        <v>0</v>
      </c>
      <c r="M191" s="109">
        <v>0</v>
      </c>
      <c r="N191" s="108">
        <v>163</v>
      </c>
      <c r="O191" s="109">
        <v>0</v>
      </c>
      <c r="P191" s="108">
        <v>568</v>
      </c>
      <c r="Q191" s="109">
        <v>0</v>
      </c>
      <c r="R191" s="108">
        <v>1218</v>
      </c>
      <c r="S191" s="109">
        <v>0</v>
      </c>
      <c r="T191" s="108">
        <v>2016</v>
      </c>
      <c r="U191" s="109">
        <v>2016</v>
      </c>
    </row>
    <row r="192" spans="1:21" x14ac:dyDescent="0.3">
      <c r="A192" s="108" t="s">
        <v>2259</v>
      </c>
      <c r="B192" t="s">
        <v>2299</v>
      </c>
      <c r="C192" t="s">
        <v>2245</v>
      </c>
      <c r="D192">
        <v>2018</v>
      </c>
      <c r="E192" s="109" t="s">
        <v>2244</v>
      </c>
      <c r="F192" s="108">
        <v>312</v>
      </c>
      <c r="G192">
        <v>0</v>
      </c>
      <c r="H192">
        <v>0</v>
      </c>
      <c r="I192" s="109">
        <v>0</v>
      </c>
      <c r="J192" s="108">
        <v>175</v>
      </c>
      <c r="K192">
        <v>0</v>
      </c>
      <c r="L192">
        <v>0</v>
      </c>
      <c r="M192" s="109">
        <v>0</v>
      </c>
      <c r="N192" s="108">
        <v>163</v>
      </c>
      <c r="O192" s="109">
        <v>38</v>
      </c>
      <c r="P192" s="108">
        <v>568</v>
      </c>
      <c r="Q192" s="109">
        <v>16</v>
      </c>
      <c r="R192" s="108">
        <v>1218</v>
      </c>
      <c r="S192" s="109">
        <v>54</v>
      </c>
      <c r="T192" s="108">
        <v>2018</v>
      </c>
      <c r="U192" s="109">
        <v>2016</v>
      </c>
    </row>
    <row r="193" spans="1:21" x14ac:dyDescent="0.3">
      <c r="A193" s="108" t="s">
        <v>2259</v>
      </c>
      <c r="B193" t="s">
        <v>2299</v>
      </c>
      <c r="C193" t="s">
        <v>2245</v>
      </c>
      <c r="D193">
        <v>2019</v>
      </c>
      <c r="E193" s="109" t="s">
        <v>2244</v>
      </c>
      <c r="F193" s="108">
        <v>312</v>
      </c>
      <c r="G193">
        <v>0</v>
      </c>
      <c r="H193">
        <v>0</v>
      </c>
      <c r="I193" s="109">
        <v>0</v>
      </c>
      <c r="J193" s="108">
        <v>175</v>
      </c>
      <c r="K193">
        <v>0</v>
      </c>
      <c r="L193">
        <v>0</v>
      </c>
      <c r="M193" s="109">
        <v>0</v>
      </c>
      <c r="N193" s="108">
        <v>163</v>
      </c>
      <c r="O193" s="109">
        <v>33</v>
      </c>
      <c r="P193" s="108">
        <v>568</v>
      </c>
      <c r="Q193" s="109">
        <v>17</v>
      </c>
      <c r="R193" s="108">
        <v>1218</v>
      </c>
      <c r="S193" s="109">
        <v>50</v>
      </c>
      <c r="T193" s="108">
        <v>2019</v>
      </c>
      <c r="U193" s="109">
        <v>2016</v>
      </c>
    </row>
    <row r="194" spans="1:21" x14ac:dyDescent="0.3">
      <c r="A194" s="108" t="s">
        <v>2259</v>
      </c>
      <c r="B194" t="s">
        <v>2300</v>
      </c>
      <c r="C194" t="s">
        <v>2243</v>
      </c>
      <c r="D194">
        <v>2015</v>
      </c>
      <c r="E194" s="109" t="s">
        <v>2244</v>
      </c>
      <c r="F194" s="108">
        <v>140</v>
      </c>
      <c r="G194">
        <v>37</v>
      </c>
      <c r="H194">
        <v>37</v>
      </c>
      <c r="I194" s="109">
        <v>0</v>
      </c>
      <c r="J194" s="108">
        <v>115</v>
      </c>
      <c r="K194">
        <v>10</v>
      </c>
      <c r="L194">
        <v>10</v>
      </c>
      <c r="M194" s="109">
        <v>0</v>
      </c>
      <c r="N194" s="108">
        <v>69</v>
      </c>
      <c r="O194" s="109">
        <v>22</v>
      </c>
      <c r="P194" s="108">
        <v>281</v>
      </c>
      <c r="Q194" s="109">
        <v>0</v>
      </c>
      <c r="R194" s="108">
        <v>605</v>
      </c>
      <c r="S194" s="109">
        <v>69</v>
      </c>
      <c r="T194" s="108">
        <v>2016</v>
      </c>
      <c r="U194" s="109">
        <v>2016</v>
      </c>
    </row>
    <row r="195" spans="1:21" x14ac:dyDescent="0.3">
      <c r="A195" s="108" t="s">
        <v>2259</v>
      </c>
      <c r="B195" t="s">
        <v>2300</v>
      </c>
      <c r="C195" t="s">
        <v>2243</v>
      </c>
      <c r="D195">
        <v>2016</v>
      </c>
      <c r="E195" s="109" t="s">
        <v>2244</v>
      </c>
      <c r="F195" s="108">
        <v>140</v>
      </c>
      <c r="G195">
        <v>18</v>
      </c>
      <c r="H195">
        <v>18</v>
      </c>
      <c r="I195" s="109">
        <v>0</v>
      </c>
      <c r="J195" s="108">
        <v>115</v>
      </c>
      <c r="K195">
        <v>29</v>
      </c>
      <c r="L195">
        <v>29</v>
      </c>
      <c r="M195" s="109">
        <v>0</v>
      </c>
      <c r="N195" s="108">
        <v>69</v>
      </c>
      <c r="O195" s="109">
        <v>0</v>
      </c>
      <c r="P195" s="108">
        <v>281</v>
      </c>
      <c r="Q195" s="109">
        <v>0</v>
      </c>
      <c r="R195" s="108">
        <v>605</v>
      </c>
      <c r="S195" s="109">
        <v>47</v>
      </c>
      <c r="T195" s="108">
        <v>2016</v>
      </c>
      <c r="U195" s="109">
        <v>2016</v>
      </c>
    </row>
    <row r="196" spans="1:21" x14ac:dyDescent="0.3">
      <c r="A196" s="108" t="s">
        <v>2259</v>
      </c>
      <c r="B196" t="s">
        <v>2300</v>
      </c>
      <c r="C196" t="s">
        <v>2243</v>
      </c>
      <c r="D196">
        <v>2017</v>
      </c>
      <c r="E196" s="109" t="s">
        <v>2244</v>
      </c>
      <c r="F196" s="108">
        <v>140</v>
      </c>
      <c r="G196">
        <v>0</v>
      </c>
      <c r="H196">
        <v>0</v>
      </c>
      <c r="I196" s="109">
        <v>0</v>
      </c>
      <c r="J196" s="108">
        <v>115</v>
      </c>
      <c r="K196">
        <v>0</v>
      </c>
      <c r="L196">
        <v>0</v>
      </c>
      <c r="M196" s="109">
        <v>0</v>
      </c>
      <c r="N196" s="108">
        <v>69</v>
      </c>
      <c r="O196" s="109">
        <v>5</v>
      </c>
      <c r="P196" s="108">
        <v>281</v>
      </c>
      <c r="Q196" s="109">
        <v>2</v>
      </c>
      <c r="R196" s="108">
        <v>605</v>
      </c>
      <c r="S196" s="109">
        <v>7</v>
      </c>
      <c r="T196" s="108">
        <v>2017</v>
      </c>
      <c r="U196" s="109">
        <v>2016</v>
      </c>
    </row>
    <row r="197" spans="1:21" x14ac:dyDescent="0.3">
      <c r="A197" s="108" t="s">
        <v>2259</v>
      </c>
      <c r="B197" t="s">
        <v>2300</v>
      </c>
      <c r="C197" t="s">
        <v>2245</v>
      </c>
      <c r="D197">
        <v>2018</v>
      </c>
      <c r="E197" s="109" t="s">
        <v>2244</v>
      </c>
      <c r="F197" s="108">
        <v>140</v>
      </c>
      <c r="G197">
        <v>0</v>
      </c>
      <c r="H197">
        <v>0</v>
      </c>
      <c r="I197" s="109">
        <v>0</v>
      </c>
      <c r="J197" s="108">
        <v>115</v>
      </c>
      <c r="K197">
        <v>0</v>
      </c>
      <c r="L197">
        <v>0</v>
      </c>
      <c r="M197" s="109">
        <v>0</v>
      </c>
      <c r="N197" s="108">
        <v>69</v>
      </c>
      <c r="O197" s="109">
        <v>8</v>
      </c>
      <c r="P197" s="108">
        <v>281</v>
      </c>
      <c r="Q197" s="109">
        <v>3</v>
      </c>
      <c r="R197" s="108">
        <v>605</v>
      </c>
      <c r="S197" s="109">
        <v>11</v>
      </c>
      <c r="T197" s="108">
        <v>2018</v>
      </c>
      <c r="U197" s="109">
        <v>2016</v>
      </c>
    </row>
    <row r="198" spans="1:21" x14ac:dyDescent="0.3">
      <c r="A198" s="108" t="s">
        <v>2259</v>
      </c>
      <c r="B198" t="s">
        <v>2300</v>
      </c>
      <c r="C198" t="s">
        <v>2245</v>
      </c>
      <c r="D198">
        <v>2019</v>
      </c>
      <c r="E198" s="109" t="s">
        <v>2244</v>
      </c>
      <c r="F198" s="108">
        <v>140</v>
      </c>
      <c r="G198">
        <v>0</v>
      </c>
      <c r="H198">
        <v>0</v>
      </c>
      <c r="I198" s="109">
        <v>0</v>
      </c>
      <c r="J198" s="108">
        <v>115</v>
      </c>
      <c r="K198">
        <v>0</v>
      </c>
      <c r="L198">
        <v>0</v>
      </c>
      <c r="M198" s="109">
        <v>0</v>
      </c>
      <c r="N198" s="108">
        <v>69</v>
      </c>
      <c r="O198" s="109">
        <v>13</v>
      </c>
      <c r="P198" s="108">
        <v>281</v>
      </c>
      <c r="Q198" s="109">
        <v>0</v>
      </c>
      <c r="R198" s="108">
        <v>605</v>
      </c>
      <c r="S198" s="109">
        <v>13</v>
      </c>
      <c r="T198" s="108">
        <v>2019</v>
      </c>
      <c r="U198" s="109">
        <v>2016</v>
      </c>
    </row>
    <row r="199" spans="1:21" x14ac:dyDescent="0.3">
      <c r="A199" s="108" t="s">
        <v>2255</v>
      </c>
      <c r="B199" t="s">
        <v>2493</v>
      </c>
      <c r="C199" t="s">
        <v>2243</v>
      </c>
      <c r="D199">
        <v>2015</v>
      </c>
      <c r="E199" s="109" t="s">
        <v>2244</v>
      </c>
      <c r="F199" s="108">
        <v>538</v>
      </c>
      <c r="G199">
        <v>0</v>
      </c>
      <c r="H199">
        <v>0</v>
      </c>
      <c r="I199" s="109">
        <v>0</v>
      </c>
      <c r="J199" s="108">
        <v>345</v>
      </c>
      <c r="K199">
        <v>0</v>
      </c>
      <c r="L199">
        <v>0</v>
      </c>
      <c r="M199" s="109">
        <v>0</v>
      </c>
      <c r="N199" s="108">
        <v>391</v>
      </c>
      <c r="O199" s="109">
        <v>30</v>
      </c>
      <c r="P199" s="108">
        <v>967</v>
      </c>
      <c r="Q199" s="109">
        <v>76</v>
      </c>
      <c r="R199" s="108">
        <v>2241</v>
      </c>
      <c r="S199" s="109">
        <v>106</v>
      </c>
      <c r="T199" s="108">
        <v>2016</v>
      </c>
      <c r="U199" s="109">
        <v>2016</v>
      </c>
    </row>
    <row r="200" spans="1:21" x14ac:dyDescent="0.3">
      <c r="A200" s="108" t="s">
        <v>2255</v>
      </c>
      <c r="B200" t="s">
        <v>2493</v>
      </c>
      <c r="C200" t="s">
        <v>2243</v>
      </c>
      <c r="D200">
        <v>2016</v>
      </c>
      <c r="E200" s="109" t="s">
        <v>2244</v>
      </c>
      <c r="F200" s="108">
        <v>538</v>
      </c>
      <c r="G200">
        <v>0</v>
      </c>
      <c r="H200">
        <v>0</v>
      </c>
      <c r="I200" s="109">
        <v>0</v>
      </c>
      <c r="J200" s="108">
        <v>345</v>
      </c>
      <c r="K200">
        <v>10</v>
      </c>
      <c r="L200">
        <v>0</v>
      </c>
      <c r="M200" s="109">
        <v>10</v>
      </c>
      <c r="N200" s="108">
        <v>391</v>
      </c>
      <c r="O200" s="109">
        <v>3</v>
      </c>
      <c r="P200" s="108">
        <v>967</v>
      </c>
      <c r="Q200" s="109">
        <v>121</v>
      </c>
      <c r="R200" s="108">
        <v>2241</v>
      </c>
      <c r="S200" s="109">
        <v>134</v>
      </c>
      <c r="T200" s="108">
        <v>2016</v>
      </c>
      <c r="U200" s="109">
        <v>2016</v>
      </c>
    </row>
    <row r="201" spans="1:21" x14ac:dyDescent="0.3">
      <c r="A201" s="108" t="s">
        <v>2255</v>
      </c>
      <c r="B201" t="s">
        <v>2493</v>
      </c>
      <c r="C201" t="s">
        <v>2243</v>
      </c>
      <c r="D201">
        <v>2017</v>
      </c>
      <c r="E201" s="109" t="s">
        <v>2244</v>
      </c>
      <c r="F201" s="108">
        <v>538</v>
      </c>
      <c r="G201">
        <v>0</v>
      </c>
      <c r="H201">
        <v>0</v>
      </c>
      <c r="I201" s="109">
        <v>0</v>
      </c>
      <c r="J201" s="108">
        <v>345</v>
      </c>
      <c r="K201">
        <v>0</v>
      </c>
      <c r="L201">
        <v>0</v>
      </c>
      <c r="M201" s="109">
        <v>0</v>
      </c>
      <c r="N201" s="108">
        <v>391</v>
      </c>
      <c r="O201" s="109">
        <v>11</v>
      </c>
      <c r="P201" s="108">
        <v>967</v>
      </c>
      <c r="Q201" s="109">
        <v>120</v>
      </c>
      <c r="R201" s="108">
        <v>2241</v>
      </c>
      <c r="S201" s="109">
        <v>131</v>
      </c>
      <c r="T201" s="108">
        <v>2017</v>
      </c>
      <c r="U201" s="109">
        <v>2016</v>
      </c>
    </row>
    <row r="202" spans="1:21" x14ac:dyDescent="0.3">
      <c r="A202" s="108" t="s">
        <v>2255</v>
      </c>
      <c r="B202" t="s">
        <v>2493</v>
      </c>
      <c r="C202" t="s">
        <v>2245</v>
      </c>
      <c r="D202">
        <v>2018</v>
      </c>
      <c r="E202" s="109" t="s">
        <v>2244</v>
      </c>
      <c r="F202" s="108">
        <v>538</v>
      </c>
      <c r="G202">
        <v>0</v>
      </c>
      <c r="H202">
        <v>0</v>
      </c>
      <c r="I202" s="109">
        <v>0</v>
      </c>
      <c r="J202" s="108">
        <v>345</v>
      </c>
      <c r="K202">
        <v>6</v>
      </c>
      <c r="L202">
        <v>0</v>
      </c>
      <c r="M202" s="109">
        <v>6</v>
      </c>
      <c r="N202" s="108">
        <v>391</v>
      </c>
      <c r="O202" s="109">
        <v>0</v>
      </c>
      <c r="P202" s="108">
        <v>967</v>
      </c>
      <c r="Q202" s="109">
        <v>108</v>
      </c>
      <c r="R202" s="108">
        <v>2241</v>
      </c>
      <c r="S202" s="109">
        <v>114</v>
      </c>
      <c r="T202" s="108">
        <v>2018</v>
      </c>
      <c r="U202" s="109">
        <v>2016</v>
      </c>
    </row>
    <row r="203" spans="1:21" x14ac:dyDescent="0.3">
      <c r="A203" s="108" t="s">
        <v>2255</v>
      </c>
      <c r="B203" t="s">
        <v>2493</v>
      </c>
      <c r="C203" t="s">
        <v>2245</v>
      </c>
      <c r="D203">
        <v>2019</v>
      </c>
      <c r="E203" s="109" t="s">
        <v>2244</v>
      </c>
      <c r="F203" s="108">
        <v>538</v>
      </c>
      <c r="G203">
        <v>0</v>
      </c>
      <c r="H203">
        <v>0</v>
      </c>
      <c r="I203" s="109">
        <v>0</v>
      </c>
      <c r="J203" s="108">
        <v>345</v>
      </c>
      <c r="K203">
        <v>13</v>
      </c>
      <c r="L203">
        <v>0</v>
      </c>
      <c r="M203" s="109">
        <v>13</v>
      </c>
      <c r="N203" s="108">
        <v>391</v>
      </c>
      <c r="O203" s="109">
        <v>0</v>
      </c>
      <c r="P203" s="108">
        <v>967</v>
      </c>
      <c r="Q203" s="109">
        <v>54</v>
      </c>
      <c r="R203" s="108">
        <v>2241</v>
      </c>
      <c r="S203" s="109">
        <v>67</v>
      </c>
      <c r="T203" s="108">
        <v>2019</v>
      </c>
      <c r="U203" s="109">
        <v>2016</v>
      </c>
    </row>
    <row r="204" spans="1:21" x14ac:dyDescent="0.3">
      <c r="A204" s="108" t="s">
        <v>2267</v>
      </c>
      <c r="B204" t="s">
        <v>2301</v>
      </c>
      <c r="C204" t="s">
        <v>2243</v>
      </c>
      <c r="D204">
        <v>2017</v>
      </c>
      <c r="E204" s="109" t="s">
        <v>2244</v>
      </c>
      <c r="F204" s="108">
        <v>3157</v>
      </c>
      <c r="G204">
        <v>164</v>
      </c>
      <c r="H204">
        <v>164</v>
      </c>
      <c r="I204" s="109">
        <v>0</v>
      </c>
      <c r="J204" s="108">
        <v>2004</v>
      </c>
      <c r="K204">
        <v>0</v>
      </c>
      <c r="L204">
        <v>0</v>
      </c>
      <c r="M204" s="109">
        <v>0</v>
      </c>
      <c r="N204" s="108">
        <v>2103</v>
      </c>
      <c r="O204" s="109">
        <v>47</v>
      </c>
      <c r="P204" s="108">
        <v>4560</v>
      </c>
      <c r="Q204" s="109">
        <v>175</v>
      </c>
      <c r="R204" s="108">
        <v>11824</v>
      </c>
      <c r="S204" s="109">
        <v>386</v>
      </c>
      <c r="T204" s="108">
        <v>2017</v>
      </c>
      <c r="U204" s="109">
        <v>2016</v>
      </c>
    </row>
    <row r="205" spans="1:21" x14ac:dyDescent="0.3">
      <c r="A205" s="108" t="s">
        <v>2267</v>
      </c>
      <c r="B205" t="s">
        <v>2301</v>
      </c>
      <c r="C205" t="s">
        <v>2245</v>
      </c>
      <c r="D205">
        <v>2018</v>
      </c>
      <c r="E205" s="109" t="s">
        <v>2244</v>
      </c>
      <c r="F205" s="108">
        <v>3157</v>
      </c>
      <c r="G205">
        <v>0</v>
      </c>
      <c r="H205">
        <v>0</v>
      </c>
      <c r="I205" s="109">
        <v>0</v>
      </c>
      <c r="J205" s="108">
        <v>2004</v>
      </c>
      <c r="K205">
        <v>4</v>
      </c>
      <c r="L205">
        <v>0</v>
      </c>
      <c r="M205" s="109">
        <v>4</v>
      </c>
      <c r="N205" s="108">
        <v>2103</v>
      </c>
      <c r="O205" s="109">
        <v>80</v>
      </c>
      <c r="P205" s="108">
        <v>4560</v>
      </c>
      <c r="Q205" s="109">
        <v>243</v>
      </c>
      <c r="R205" s="108">
        <v>11824</v>
      </c>
      <c r="S205" s="109">
        <v>327</v>
      </c>
      <c r="T205" s="108">
        <v>2018</v>
      </c>
      <c r="U205" s="109">
        <v>2016</v>
      </c>
    </row>
    <row r="206" spans="1:21" x14ac:dyDescent="0.3">
      <c r="A206" s="108" t="s">
        <v>2267</v>
      </c>
      <c r="B206" t="s">
        <v>2301</v>
      </c>
      <c r="C206" t="s">
        <v>2245</v>
      </c>
      <c r="D206">
        <v>2019</v>
      </c>
      <c r="E206" s="109" t="s">
        <v>2244</v>
      </c>
      <c r="F206" s="108">
        <v>3157</v>
      </c>
      <c r="G206">
        <v>118</v>
      </c>
      <c r="H206">
        <v>118</v>
      </c>
      <c r="I206" s="109">
        <v>0</v>
      </c>
      <c r="J206" s="108">
        <v>2004</v>
      </c>
      <c r="K206">
        <v>4</v>
      </c>
      <c r="L206">
        <v>0</v>
      </c>
      <c r="M206" s="109">
        <v>4</v>
      </c>
      <c r="N206" s="108">
        <v>2103</v>
      </c>
      <c r="O206" s="109">
        <v>457</v>
      </c>
      <c r="P206" s="108">
        <v>4560</v>
      </c>
      <c r="Q206" s="109">
        <v>0</v>
      </c>
      <c r="R206" s="108">
        <v>11824</v>
      </c>
      <c r="S206" s="109">
        <v>579</v>
      </c>
      <c r="T206" s="108">
        <v>2019</v>
      </c>
      <c r="U206" s="109">
        <v>2016</v>
      </c>
    </row>
    <row r="207" spans="1:21" x14ac:dyDescent="0.3">
      <c r="A207" s="108" t="s">
        <v>2241</v>
      </c>
      <c r="B207" t="s">
        <v>2302</v>
      </c>
      <c r="C207" t="s">
        <v>2243</v>
      </c>
      <c r="D207">
        <v>2015</v>
      </c>
      <c r="E207" s="109" t="s">
        <v>2244</v>
      </c>
      <c r="F207" s="108">
        <v>52</v>
      </c>
      <c r="G207">
        <v>0</v>
      </c>
      <c r="H207">
        <v>0</v>
      </c>
      <c r="I207" s="109">
        <v>0</v>
      </c>
      <c r="J207" s="108">
        <v>26</v>
      </c>
      <c r="K207">
        <v>0</v>
      </c>
      <c r="L207">
        <v>0</v>
      </c>
      <c r="M207" s="109">
        <v>0</v>
      </c>
      <c r="N207" s="108">
        <v>30</v>
      </c>
      <c r="O207" s="109">
        <v>0</v>
      </c>
      <c r="P207" s="108">
        <v>146</v>
      </c>
      <c r="Q207" s="109">
        <v>11</v>
      </c>
      <c r="R207" s="108">
        <v>254</v>
      </c>
      <c r="S207" s="109">
        <v>11</v>
      </c>
      <c r="T207" s="108">
        <v>2016</v>
      </c>
      <c r="U207" s="109">
        <v>2016</v>
      </c>
    </row>
    <row r="208" spans="1:21" x14ac:dyDescent="0.3">
      <c r="A208" s="108" t="s">
        <v>2241</v>
      </c>
      <c r="B208" t="s">
        <v>2302</v>
      </c>
      <c r="C208" t="s">
        <v>2243</v>
      </c>
      <c r="D208">
        <v>2016</v>
      </c>
      <c r="E208" s="109" t="s">
        <v>2244</v>
      </c>
      <c r="F208" s="108">
        <v>52</v>
      </c>
      <c r="G208">
        <v>0</v>
      </c>
      <c r="H208">
        <v>0</v>
      </c>
      <c r="I208" s="109">
        <v>0</v>
      </c>
      <c r="J208" s="108">
        <v>26</v>
      </c>
      <c r="K208">
        <v>0</v>
      </c>
      <c r="L208">
        <v>0</v>
      </c>
      <c r="M208" s="109">
        <v>0</v>
      </c>
      <c r="N208" s="108">
        <v>30</v>
      </c>
      <c r="O208" s="109">
        <v>0</v>
      </c>
      <c r="P208" s="108">
        <v>146</v>
      </c>
      <c r="Q208" s="109">
        <v>9</v>
      </c>
      <c r="R208" s="108">
        <v>254</v>
      </c>
      <c r="S208" s="109">
        <v>9</v>
      </c>
      <c r="T208" s="108">
        <v>2016</v>
      </c>
      <c r="U208" s="109">
        <v>2016</v>
      </c>
    </row>
    <row r="209" spans="1:21" x14ac:dyDescent="0.3">
      <c r="A209" s="108" t="s">
        <v>2241</v>
      </c>
      <c r="B209" t="s">
        <v>2302</v>
      </c>
      <c r="C209" t="s">
        <v>2243</v>
      </c>
      <c r="D209">
        <v>2017</v>
      </c>
      <c r="E209" s="109" t="s">
        <v>2244</v>
      </c>
      <c r="F209" s="108">
        <v>52</v>
      </c>
      <c r="G209">
        <v>0</v>
      </c>
      <c r="H209">
        <v>0</v>
      </c>
      <c r="I209" s="109">
        <v>0</v>
      </c>
      <c r="J209" s="108">
        <v>26</v>
      </c>
      <c r="K209">
        <v>0</v>
      </c>
      <c r="L209">
        <v>0</v>
      </c>
      <c r="M209" s="109">
        <v>0</v>
      </c>
      <c r="N209" s="108">
        <v>30</v>
      </c>
      <c r="O209" s="109">
        <v>3</v>
      </c>
      <c r="P209" s="108">
        <v>146</v>
      </c>
      <c r="Q209" s="109">
        <v>12</v>
      </c>
      <c r="R209" s="108">
        <v>254</v>
      </c>
      <c r="S209" s="109">
        <v>15</v>
      </c>
      <c r="T209" s="108">
        <v>2017</v>
      </c>
      <c r="U209" s="109">
        <v>2016</v>
      </c>
    </row>
    <row r="210" spans="1:21" x14ac:dyDescent="0.3">
      <c r="A210" s="108" t="s">
        <v>2241</v>
      </c>
      <c r="B210" t="s">
        <v>2302</v>
      </c>
      <c r="C210" t="s">
        <v>2245</v>
      </c>
      <c r="D210">
        <v>2018</v>
      </c>
      <c r="E210" s="109" t="s">
        <v>2244</v>
      </c>
      <c r="F210" s="108">
        <v>52</v>
      </c>
      <c r="G210">
        <v>0</v>
      </c>
      <c r="H210">
        <v>0</v>
      </c>
      <c r="I210" s="109">
        <v>0</v>
      </c>
      <c r="J210" s="108">
        <v>26</v>
      </c>
      <c r="K210">
        <v>0</v>
      </c>
      <c r="L210">
        <v>0</v>
      </c>
      <c r="M210" s="109">
        <v>0</v>
      </c>
      <c r="N210" s="108">
        <v>30</v>
      </c>
      <c r="O210" s="109">
        <v>2</v>
      </c>
      <c r="P210" s="108">
        <v>146</v>
      </c>
      <c r="Q210" s="109">
        <v>6</v>
      </c>
      <c r="R210" s="108">
        <v>254</v>
      </c>
      <c r="S210" s="109">
        <v>8</v>
      </c>
      <c r="T210" s="108">
        <v>2018</v>
      </c>
      <c r="U210" s="109">
        <v>2016</v>
      </c>
    </row>
    <row r="211" spans="1:21" x14ac:dyDescent="0.3">
      <c r="A211" s="108" t="s">
        <v>2241</v>
      </c>
      <c r="B211" t="s">
        <v>2302</v>
      </c>
      <c r="C211" t="s">
        <v>2245</v>
      </c>
      <c r="D211">
        <v>2019</v>
      </c>
      <c r="E211" s="109" t="s">
        <v>2244</v>
      </c>
      <c r="F211" s="108">
        <v>52</v>
      </c>
      <c r="G211">
        <v>0</v>
      </c>
      <c r="H211">
        <v>0</v>
      </c>
      <c r="I211" s="109">
        <v>0</v>
      </c>
      <c r="J211" s="108">
        <v>26</v>
      </c>
      <c r="K211">
        <v>0</v>
      </c>
      <c r="L211">
        <v>0</v>
      </c>
      <c r="M211" s="109">
        <v>0</v>
      </c>
      <c r="N211" s="108">
        <v>30</v>
      </c>
      <c r="O211" s="109">
        <v>5</v>
      </c>
      <c r="P211" s="108">
        <v>146</v>
      </c>
      <c r="Q211" s="109">
        <v>7</v>
      </c>
      <c r="R211" s="108">
        <v>254</v>
      </c>
      <c r="S211" s="109">
        <v>12</v>
      </c>
      <c r="T211" s="108">
        <v>2019</v>
      </c>
      <c r="U211" s="109">
        <v>2016</v>
      </c>
    </row>
    <row r="212" spans="1:21" x14ac:dyDescent="0.3">
      <c r="A212" s="108" t="s">
        <v>2241</v>
      </c>
      <c r="B212" t="s">
        <v>2303</v>
      </c>
      <c r="C212" t="s">
        <v>2245</v>
      </c>
      <c r="D212">
        <v>2018</v>
      </c>
      <c r="E212" s="109" t="s">
        <v>2244</v>
      </c>
      <c r="F212" s="108">
        <v>127</v>
      </c>
      <c r="G212">
        <v>0</v>
      </c>
      <c r="H212">
        <v>0</v>
      </c>
      <c r="I212" s="109">
        <v>0</v>
      </c>
      <c r="J212" s="108">
        <v>64</v>
      </c>
      <c r="K212">
        <v>0</v>
      </c>
      <c r="L212">
        <v>0</v>
      </c>
      <c r="M212" s="109">
        <v>0</v>
      </c>
      <c r="N212" s="108">
        <v>88</v>
      </c>
      <c r="O212" s="109">
        <v>0</v>
      </c>
      <c r="P212" s="108">
        <v>216</v>
      </c>
      <c r="Q212" s="109">
        <v>21</v>
      </c>
      <c r="R212" s="108">
        <v>495</v>
      </c>
      <c r="S212" s="109">
        <v>21</v>
      </c>
      <c r="T212" s="108">
        <v>2018</v>
      </c>
      <c r="U212" s="109">
        <v>2016</v>
      </c>
    </row>
    <row r="213" spans="1:21" x14ac:dyDescent="0.3">
      <c r="A213" s="108" t="s">
        <v>2241</v>
      </c>
      <c r="B213" t="s">
        <v>2303</v>
      </c>
      <c r="C213" t="s">
        <v>2245</v>
      </c>
      <c r="D213">
        <v>2019</v>
      </c>
      <c r="E213" s="109" t="s">
        <v>2244</v>
      </c>
      <c r="F213" s="108">
        <v>127</v>
      </c>
      <c r="G213">
        <v>0</v>
      </c>
      <c r="H213">
        <v>0</v>
      </c>
      <c r="I213" s="109">
        <v>0</v>
      </c>
      <c r="J213" s="108">
        <v>64</v>
      </c>
      <c r="K213">
        <v>0</v>
      </c>
      <c r="L213">
        <v>0</v>
      </c>
      <c r="M213" s="109">
        <v>0</v>
      </c>
      <c r="N213" s="108">
        <v>88</v>
      </c>
      <c r="O213" s="109">
        <v>0</v>
      </c>
      <c r="P213" s="108">
        <v>216</v>
      </c>
      <c r="Q213" s="109">
        <v>6</v>
      </c>
      <c r="R213" s="108">
        <v>495</v>
      </c>
      <c r="S213" s="109">
        <v>6</v>
      </c>
      <c r="T213" s="108">
        <v>2019</v>
      </c>
      <c r="U213" s="109">
        <v>2016</v>
      </c>
    </row>
    <row r="214" spans="1:21" x14ac:dyDescent="0.3">
      <c r="A214" s="108" t="s">
        <v>2267</v>
      </c>
      <c r="B214" t="s">
        <v>2304</v>
      </c>
      <c r="C214" t="s">
        <v>2243</v>
      </c>
      <c r="D214">
        <v>2015</v>
      </c>
      <c r="E214" s="109" t="s">
        <v>2244</v>
      </c>
      <c r="F214" s="108">
        <v>980</v>
      </c>
      <c r="G214">
        <v>0</v>
      </c>
      <c r="H214">
        <v>0</v>
      </c>
      <c r="I214" s="109">
        <v>0</v>
      </c>
      <c r="J214" s="108">
        <v>705</v>
      </c>
      <c r="K214">
        <v>0</v>
      </c>
      <c r="L214">
        <v>0</v>
      </c>
      <c r="M214" s="109">
        <v>0</v>
      </c>
      <c r="N214" s="108">
        <v>828</v>
      </c>
      <c r="O214" s="109">
        <v>0</v>
      </c>
      <c r="P214" s="108">
        <v>2463</v>
      </c>
      <c r="Q214" s="109">
        <v>0</v>
      </c>
      <c r="R214" s="108">
        <v>4976</v>
      </c>
      <c r="S214" s="109">
        <v>0</v>
      </c>
      <c r="T214" s="108">
        <v>2016</v>
      </c>
      <c r="U214" s="109">
        <v>2016</v>
      </c>
    </row>
    <row r="215" spans="1:21" x14ac:dyDescent="0.3">
      <c r="A215" s="108" t="s">
        <v>2267</v>
      </c>
      <c r="B215" t="s">
        <v>2304</v>
      </c>
      <c r="C215" t="s">
        <v>2243</v>
      </c>
      <c r="D215">
        <v>2016</v>
      </c>
      <c r="E215" s="109" t="s">
        <v>2244</v>
      </c>
      <c r="F215" s="108">
        <v>980</v>
      </c>
      <c r="G215">
        <v>0</v>
      </c>
      <c r="H215">
        <v>0</v>
      </c>
      <c r="I215" s="109">
        <v>0</v>
      </c>
      <c r="J215" s="108">
        <v>705</v>
      </c>
      <c r="K215">
        <v>0</v>
      </c>
      <c r="L215">
        <v>0</v>
      </c>
      <c r="M215" s="109">
        <v>0</v>
      </c>
      <c r="N215" s="108">
        <v>828</v>
      </c>
      <c r="O215" s="109">
        <v>2</v>
      </c>
      <c r="P215" s="108">
        <v>2463</v>
      </c>
      <c r="Q215" s="109">
        <v>1003</v>
      </c>
      <c r="R215" s="108">
        <v>4976</v>
      </c>
      <c r="S215" s="109">
        <v>1005</v>
      </c>
      <c r="T215" s="108">
        <v>2016</v>
      </c>
      <c r="U215" s="109">
        <v>2016</v>
      </c>
    </row>
    <row r="216" spans="1:21" x14ac:dyDescent="0.3">
      <c r="A216" s="108" t="s">
        <v>2267</v>
      </c>
      <c r="B216" t="s">
        <v>2304</v>
      </c>
      <c r="C216" t="s">
        <v>2243</v>
      </c>
      <c r="D216">
        <v>2017</v>
      </c>
      <c r="E216" s="109" t="s">
        <v>2244</v>
      </c>
      <c r="F216" s="108">
        <v>980</v>
      </c>
      <c r="G216">
        <v>0</v>
      </c>
      <c r="H216">
        <v>0</v>
      </c>
      <c r="I216" s="109">
        <v>0</v>
      </c>
      <c r="J216" s="108">
        <v>705</v>
      </c>
      <c r="K216">
        <v>0</v>
      </c>
      <c r="L216">
        <v>0</v>
      </c>
      <c r="M216" s="109">
        <v>0</v>
      </c>
      <c r="N216" s="108">
        <v>828</v>
      </c>
      <c r="O216" s="109">
        <v>3</v>
      </c>
      <c r="P216" s="108">
        <v>2463</v>
      </c>
      <c r="Q216" s="109">
        <v>301</v>
      </c>
      <c r="R216" s="108">
        <v>4976</v>
      </c>
      <c r="S216" s="109">
        <v>304</v>
      </c>
      <c r="T216" s="108">
        <v>2017</v>
      </c>
      <c r="U216" s="109">
        <v>2016</v>
      </c>
    </row>
    <row r="217" spans="1:21" x14ac:dyDescent="0.3">
      <c r="A217" s="108" t="s">
        <v>2267</v>
      </c>
      <c r="B217" t="s">
        <v>2304</v>
      </c>
      <c r="C217" t="s">
        <v>2245</v>
      </c>
      <c r="D217">
        <v>2018</v>
      </c>
      <c r="E217" s="109" t="s">
        <v>2244</v>
      </c>
      <c r="F217" s="108">
        <v>980</v>
      </c>
      <c r="G217">
        <v>0</v>
      </c>
      <c r="H217">
        <v>0</v>
      </c>
      <c r="I217" s="109">
        <v>0</v>
      </c>
      <c r="J217" s="108">
        <v>705</v>
      </c>
      <c r="K217">
        <v>0</v>
      </c>
      <c r="L217">
        <v>0</v>
      </c>
      <c r="M217" s="109">
        <v>0</v>
      </c>
      <c r="N217" s="108">
        <v>828</v>
      </c>
      <c r="O217" s="109">
        <v>7</v>
      </c>
      <c r="P217" s="108">
        <v>2463</v>
      </c>
      <c r="Q217" s="109">
        <v>1146</v>
      </c>
      <c r="R217" s="108">
        <v>4976</v>
      </c>
      <c r="S217" s="109">
        <v>1153</v>
      </c>
      <c r="T217" s="108">
        <v>2018</v>
      </c>
      <c r="U217" s="109">
        <v>2016</v>
      </c>
    </row>
    <row r="218" spans="1:21" x14ac:dyDescent="0.3">
      <c r="A218" s="108" t="s">
        <v>2267</v>
      </c>
      <c r="B218" t="s">
        <v>2304</v>
      </c>
      <c r="C218" t="s">
        <v>2245</v>
      </c>
      <c r="D218">
        <v>2019</v>
      </c>
      <c r="E218" s="109" t="s">
        <v>2244</v>
      </c>
      <c r="F218" s="108">
        <v>980</v>
      </c>
      <c r="G218">
        <v>0</v>
      </c>
      <c r="H218">
        <v>0</v>
      </c>
      <c r="I218" s="109">
        <v>0</v>
      </c>
      <c r="J218" s="108">
        <v>705</v>
      </c>
      <c r="K218">
        <v>0</v>
      </c>
      <c r="L218">
        <v>0</v>
      </c>
      <c r="M218" s="109">
        <v>0</v>
      </c>
      <c r="N218" s="108">
        <v>828</v>
      </c>
      <c r="O218" s="109">
        <v>40</v>
      </c>
      <c r="P218" s="108">
        <v>2463</v>
      </c>
      <c r="Q218" s="109">
        <v>748</v>
      </c>
      <c r="R218" s="108">
        <v>4976</v>
      </c>
      <c r="S218" s="109">
        <v>788</v>
      </c>
      <c r="T218" s="108">
        <v>2019</v>
      </c>
      <c r="U218" s="109">
        <v>2016</v>
      </c>
    </row>
    <row r="219" spans="1:21" x14ac:dyDescent="0.3">
      <c r="A219" s="108" t="s">
        <v>2264</v>
      </c>
      <c r="B219" t="s">
        <v>2264</v>
      </c>
      <c r="C219" t="s">
        <v>2243</v>
      </c>
      <c r="D219">
        <v>2015</v>
      </c>
      <c r="E219" s="109" t="s">
        <v>2244</v>
      </c>
      <c r="F219" s="108">
        <v>920</v>
      </c>
      <c r="G219">
        <v>0</v>
      </c>
      <c r="H219">
        <v>0</v>
      </c>
      <c r="I219" s="109">
        <v>0</v>
      </c>
      <c r="J219" s="108">
        <v>609</v>
      </c>
      <c r="K219">
        <v>0</v>
      </c>
      <c r="L219">
        <v>0</v>
      </c>
      <c r="M219" s="109">
        <v>0</v>
      </c>
      <c r="N219" s="108">
        <v>613</v>
      </c>
      <c r="O219" s="109">
        <v>0</v>
      </c>
      <c r="P219" s="108">
        <v>1452</v>
      </c>
      <c r="Q219" s="109">
        <v>485</v>
      </c>
      <c r="R219" s="108">
        <v>3594</v>
      </c>
      <c r="S219" s="109">
        <v>485</v>
      </c>
      <c r="T219" s="108">
        <v>2016</v>
      </c>
      <c r="U219" s="109">
        <v>2016</v>
      </c>
    </row>
    <row r="220" spans="1:21" x14ac:dyDescent="0.3">
      <c r="A220" s="108" t="s">
        <v>2264</v>
      </c>
      <c r="B220" t="s">
        <v>2264</v>
      </c>
      <c r="C220" t="s">
        <v>2243</v>
      </c>
      <c r="D220">
        <v>2016</v>
      </c>
      <c r="E220" s="109" t="s">
        <v>2244</v>
      </c>
      <c r="F220" s="108">
        <v>920</v>
      </c>
      <c r="G220">
        <v>0</v>
      </c>
      <c r="H220">
        <v>0</v>
      </c>
      <c r="I220" s="109">
        <v>0</v>
      </c>
      <c r="J220" s="108">
        <v>609</v>
      </c>
      <c r="K220">
        <v>0</v>
      </c>
      <c r="L220">
        <v>0</v>
      </c>
      <c r="M220" s="109">
        <v>0</v>
      </c>
      <c r="N220" s="108">
        <v>613</v>
      </c>
      <c r="O220" s="109">
        <v>0</v>
      </c>
      <c r="P220" s="108">
        <v>1452</v>
      </c>
      <c r="Q220" s="109">
        <v>335</v>
      </c>
      <c r="R220" s="108">
        <v>3594</v>
      </c>
      <c r="S220" s="109">
        <v>335</v>
      </c>
      <c r="T220" s="108">
        <v>2016</v>
      </c>
      <c r="U220" s="109">
        <v>2016</v>
      </c>
    </row>
    <row r="221" spans="1:21" x14ac:dyDescent="0.3">
      <c r="A221" s="108" t="s">
        <v>2264</v>
      </c>
      <c r="B221" t="s">
        <v>2264</v>
      </c>
      <c r="C221" t="s">
        <v>2243</v>
      </c>
      <c r="D221">
        <v>2017</v>
      </c>
      <c r="E221" s="109" t="s">
        <v>2244</v>
      </c>
      <c r="F221" s="108">
        <v>920</v>
      </c>
      <c r="G221">
        <v>0</v>
      </c>
      <c r="H221">
        <v>0</v>
      </c>
      <c r="I221" s="109">
        <v>0</v>
      </c>
      <c r="J221" s="108">
        <v>609</v>
      </c>
      <c r="K221">
        <v>7</v>
      </c>
      <c r="L221">
        <v>7</v>
      </c>
      <c r="M221" s="109">
        <v>0</v>
      </c>
      <c r="N221" s="108">
        <v>613</v>
      </c>
      <c r="O221" s="109">
        <v>0</v>
      </c>
      <c r="P221" s="108">
        <v>1452</v>
      </c>
      <c r="Q221" s="109">
        <v>354</v>
      </c>
      <c r="R221" s="108">
        <v>3594</v>
      </c>
      <c r="S221" s="109">
        <v>361</v>
      </c>
      <c r="T221" s="108">
        <v>2017</v>
      </c>
      <c r="U221" s="109">
        <v>2016</v>
      </c>
    </row>
    <row r="222" spans="1:21" x14ac:dyDescent="0.3">
      <c r="A222" s="108" t="s">
        <v>2264</v>
      </c>
      <c r="B222" t="s">
        <v>2264</v>
      </c>
      <c r="C222" t="s">
        <v>2245</v>
      </c>
      <c r="D222">
        <v>2018</v>
      </c>
      <c r="E222" s="109" t="s">
        <v>2244</v>
      </c>
      <c r="F222" s="108">
        <v>920</v>
      </c>
      <c r="G222">
        <v>43</v>
      </c>
      <c r="H222">
        <v>43</v>
      </c>
      <c r="I222" s="109">
        <v>0</v>
      </c>
      <c r="J222" s="108">
        <v>609</v>
      </c>
      <c r="K222">
        <v>21</v>
      </c>
      <c r="L222">
        <v>21</v>
      </c>
      <c r="M222" s="109">
        <v>0</v>
      </c>
      <c r="N222" s="108">
        <v>613</v>
      </c>
      <c r="O222" s="109">
        <v>0</v>
      </c>
      <c r="P222" s="108">
        <v>1452</v>
      </c>
      <c r="Q222" s="109">
        <v>533</v>
      </c>
      <c r="R222" s="108">
        <v>3594</v>
      </c>
      <c r="S222" s="109">
        <v>597</v>
      </c>
      <c r="T222" s="108">
        <v>2018</v>
      </c>
      <c r="U222" s="109">
        <v>2016</v>
      </c>
    </row>
    <row r="223" spans="1:21" x14ac:dyDescent="0.3">
      <c r="A223" s="108" t="s">
        <v>2264</v>
      </c>
      <c r="B223" t="s">
        <v>2264</v>
      </c>
      <c r="C223" t="s">
        <v>2245</v>
      </c>
      <c r="D223">
        <v>2019</v>
      </c>
      <c r="E223" s="109" t="s">
        <v>2244</v>
      </c>
      <c r="F223" s="108">
        <v>920</v>
      </c>
      <c r="G223">
        <v>0</v>
      </c>
      <c r="H223">
        <v>0</v>
      </c>
      <c r="I223" s="109">
        <v>0</v>
      </c>
      <c r="J223" s="108">
        <v>609</v>
      </c>
      <c r="K223">
        <v>0</v>
      </c>
      <c r="L223">
        <v>0</v>
      </c>
      <c r="M223" s="109">
        <v>0</v>
      </c>
      <c r="N223" s="108">
        <v>613</v>
      </c>
      <c r="O223" s="109">
        <v>193</v>
      </c>
      <c r="P223" s="108">
        <v>1452</v>
      </c>
      <c r="Q223" s="109">
        <v>439</v>
      </c>
      <c r="R223" s="108">
        <v>3594</v>
      </c>
      <c r="S223" s="109">
        <v>632</v>
      </c>
      <c r="T223" s="108">
        <v>2019</v>
      </c>
      <c r="U223" s="109">
        <v>2016</v>
      </c>
    </row>
    <row r="224" spans="1:21" x14ac:dyDescent="0.3">
      <c r="A224" s="108" t="s">
        <v>2264</v>
      </c>
      <c r="B224" t="s">
        <v>2494</v>
      </c>
      <c r="C224" t="s">
        <v>2243</v>
      </c>
      <c r="D224">
        <v>2015</v>
      </c>
      <c r="E224" s="109" t="s">
        <v>2244</v>
      </c>
      <c r="F224" s="108">
        <v>1477</v>
      </c>
      <c r="G224">
        <v>55</v>
      </c>
      <c r="H224">
        <v>0</v>
      </c>
      <c r="I224" s="109">
        <v>55</v>
      </c>
      <c r="J224" s="108">
        <v>1065</v>
      </c>
      <c r="K224">
        <v>63</v>
      </c>
      <c r="L224">
        <v>0</v>
      </c>
      <c r="M224" s="109">
        <v>63</v>
      </c>
      <c r="N224" s="108">
        <v>1169</v>
      </c>
      <c r="O224" s="109">
        <v>25</v>
      </c>
      <c r="P224" s="108">
        <v>3370</v>
      </c>
      <c r="Q224" s="109">
        <v>23</v>
      </c>
      <c r="R224" s="108">
        <v>7081</v>
      </c>
      <c r="S224" s="109">
        <v>166</v>
      </c>
      <c r="T224" s="108">
        <v>2016</v>
      </c>
      <c r="U224" s="109">
        <v>2016</v>
      </c>
    </row>
    <row r="225" spans="1:21" x14ac:dyDescent="0.3">
      <c r="A225" s="108" t="s">
        <v>2264</v>
      </c>
      <c r="B225" t="s">
        <v>2494</v>
      </c>
      <c r="C225" t="s">
        <v>2243</v>
      </c>
      <c r="D225">
        <v>2016</v>
      </c>
      <c r="E225" s="109" t="s">
        <v>2244</v>
      </c>
      <c r="F225" s="108">
        <v>1477</v>
      </c>
      <c r="G225">
        <v>67</v>
      </c>
      <c r="H225">
        <v>0</v>
      </c>
      <c r="I225" s="109">
        <v>67</v>
      </c>
      <c r="J225" s="108">
        <v>1065</v>
      </c>
      <c r="K225">
        <v>27</v>
      </c>
      <c r="L225">
        <v>0</v>
      </c>
      <c r="M225" s="109">
        <v>27</v>
      </c>
      <c r="N225" s="108">
        <v>1169</v>
      </c>
      <c r="O225" s="109">
        <v>57</v>
      </c>
      <c r="P225" s="108">
        <v>3370</v>
      </c>
      <c r="Q225" s="109">
        <v>58</v>
      </c>
      <c r="R225" s="108">
        <v>7081</v>
      </c>
      <c r="S225" s="109">
        <v>209</v>
      </c>
      <c r="T225" s="108">
        <v>2016</v>
      </c>
      <c r="U225" s="109">
        <v>2016</v>
      </c>
    </row>
    <row r="226" spans="1:21" x14ac:dyDescent="0.3">
      <c r="A226" s="108" t="s">
        <v>2264</v>
      </c>
      <c r="B226" t="s">
        <v>2494</v>
      </c>
      <c r="C226" t="s">
        <v>2243</v>
      </c>
      <c r="D226">
        <v>2017</v>
      </c>
      <c r="E226" s="109" t="s">
        <v>2244</v>
      </c>
      <c r="F226" s="108">
        <v>1477</v>
      </c>
      <c r="G226">
        <v>33</v>
      </c>
      <c r="H226">
        <v>0</v>
      </c>
      <c r="I226" s="109">
        <v>33</v>
      </c>
      <c r="J226" s="108">
        <v>1065</v>
      </c>
      <c r="K226">
        <v>84</v>
      </c>
      <c r="L226">
        <v>0</v>
      </c>
      <c r="M226" s="109">
        <v>84</v>
      </c>
      <c r="N226" s="108">
        <v>1169</v>
      </c>
      <c r="O226" s="109">
        <v>16</v>
      </c>
      <c r="P226" s="108">
        <v>3370</v>
      </c>
      <c r="Q226" s="109">
        <v>13</v>
      </c>
      <c r="R226" s="108">
        <v>7081</v>
      </c>
      <c r="S226" s="109">
        <v>146</v>
      </c>
      <c r="T226" s="108">
        <v>2017</v>
      </c>
      <c r="U226" s="109">
        <v>2016</v>
      </c>
    </row>
    <row r="227" spans="1:21" x14ac:dyDescent="0.3">
      <c r="A227" s="108" t="s">
        <v>2264</v>
      </c>
      <c r="B227" t="s">
        <v>2494</v>
      </c>
      <c r="C227" t="s">
        <v>2245</v>
      </c>
      <c r="D227">
        <v>2018</v>
      </c>
      <c r="E227" s="109" t="s">
        <v>2244</v>
      </c>
      <c r="F227" s="108">
        <v>1477</v>
      </c>
      <c r="G227">
        <v>60</v>
      </c>
      <c r="H227">
        <v>0</v>
      </c>
      <c r="I227" s="109">
        <v>60</v>
      </c>
      <c r="J227" s="108">
        <v>1065</v>
      </c>
      <c r="K227">
        <v>41</v>
      </c>
      <c r="L227">
        <v>0</v>
      </c>
      <c r="M227" s="109">
        <v>41</v>
      </c>
      <c r="N227" s="108">
        <v>1169</v>
      </c>
      <c r="O227" s="109">
        <v>21</v>
      </c>
      <c r="P227" s="108">
        <v>3370</v>
      </c>
      <c r="Q227" s="109">
        <v>23</v>
      </c>
      <c r="R227" s="108">
        <v>7081</v>
      </c>
      <c r="S227" s="109">
        <v>145</v>
      </c>
      <c r="T227" s="108">
        <v>2018</v>
      </c>
      <c r="U227" s="109">
        <v>2016</v>
      </c>
    </row>
    <row r="228" spans="1:21" x14ac:dyDescent="0.3">
      <c r="A228" s="108" t="s">
        <v>2264</v>
      </c>
      <c r="B228" t="s">
        <v>2494</v>
      </c>
      <c r="C228" t="s">
        <v>2245</v>
      </c>
      <c r="D228">
        <v>2019</v>
      </c>
      <c r="E228" s="109" t="s">
        <v>2244</v>
      </c>
      <c r="F228" s="108">
        <v>1477</v>
      </c>
      <c r="G228">
        <v>43</v>
      </c>
      <c r="H228">
        <v>0</v>
      </c>
      <c r="I228" s="109">
        <v>43</v>
      </c>
      <c r="J228" s="108">
        <v>1065</v>
      </c>
      <c r="K228">
        <v>111</v>
      </c>
      <c r="L228">
        <v>0</v>
      </c>
      <c r="M228" s="109">
        <v>111</v>
      </c>
      <c r="N228" s="108">
        <v>1169</v>
      </c>
      <c r="O228" s="109">
        <v>35</v>
      </c>
      <c r="P228" s="108">
        <v>3370</v>
      </c>
      <c r="Q228" s="109">
        <v>36</v>
      </c>
      <c r="R228" s="108">
        <v>7081</v>
      </c>
      <c r="S228" s="109">
        <v>225</v>
      </c>
      <c r="T228" s="108">
        <v>2019</v>
      </c>
      <c r="U228" s="109">
        <v>2016</v>
      </c>
    </row>
    <row r="229" spans="1:21" x14ac:dyDescent="0.3">
      <c r="A229" s="108" t="s">
        <v>2255</v>
      </c>
      <c r="B229" t="s">
        <v>2305</v>
      </c>
      <c r="C229" t="s">
        <v>2243</v>
      </c>
      <c r="D229">
        <v>2015</v>
      </c>
      <c r="E229" s="109" t="s">
        <v>2244</v>
      </c>
      <c r="F229" s="108">
        <v>877</v>
      </c>
      <c r="G229">
        <v>1</v>
      </c>
      <c r="H229">
        <v>1</v>
      </c>
      <c r="I229" s="109">
        <v>0</v>
      </c>
      <c r="J229" s="108">
        <v>562</v>
      </c>
      <c r="K229">
        <v>3</v>
      </c>
      <c r="L229">
        <v>3</v>
      </c>
      <c r="M229" s="109">
        <v>0</v>
      </c>
      <c r="N229" s="108">
        <v>627</v>
      </c>
      <c r="O229" s="109">
        <v>41</v>
      </c>
      <c r="P229" s="108">
        <v>1552</v>
      </c>
      <c r="Q229" s="109">
        <v>15</v>
      </c>
      <c r="R229" s="108">
        <v>3618</v>
      </c>
      <c r="S229" s="109">
        <v>60</v>
      </c>
      <c r="T229" s="108">
        <v>2016</v>
      </c>
      <c r="U229" s="109">
        <v>2016</v>
      </c>
    </row>
    <row r="230" spans="1:21" x14ac:dyDescent="0.3">
      <c r="A230" s="108" t="s">
        <v>2255</v>
      </c>
      <c r="B230" t="s">
        <v>2305</v>
      </c>
      <c r="C230" t="s">
        <v>2243</v>
      </c>
      <c r="D230">
        <v>2016</v>
      </c>
      <c r="E230" s="109" t="s">
        <v>2244</v>
      </c>
      <c r="F230" s="108">
        <v>877</v>
      </c>
      <c r="G230">
        <v>1</v>
      </c>
      <c r="H230">
        <v>1</v>
      </c>
      <c r="I230" s="109">
        <v>0</v>
      </c>
      <c r="J230" s="108">
        <v>562</v>
      </c>
      <c r="K230">
        <v>120</v>
      </c>
      <c r="L230">
        <v>120</v>
      </c>
      <c r="M230" s="109">
        <v>0</v>
      </c>
      <c r="N230" s="108">
        <v>627</v>
      </c>
      <c r="O230" s="109">
        <v>547</v>
      </c>
      <c r="P230" s="108">
        <v>1552</v>
      </c>
      <c r="Q230" s="109">
        <v>13</v>
      </c>
      <c r="R230" s="108">
        <v>3618</v>
      </c>
      <c r="S230" s="109">
        <v>681</v>
      </c>
      <c r="T230" s="108">
        <v>2016</v>
      </c>
      <c r="U230" s="109">
        <v>2016</v>
      </c>
    </row>
    <row r="231" spans="1:21" x14ac:dyDescent="0.3">
      <c r="A231" s="108" t="s">
        <v>2255</v>
      </c>
      <c r="B231" t="s">
        <v>2305</v>
      </c>
      <c r="C231" t="s">
        <v>2243</v>
      </c>
      <c r="D231">
        <v>2017</v>
      </c>
      <c r="E231" s="109" t="s">
        <v>2244</v>
      </c>
      <c r="F231" s="108">
        <v>877</v>
      </c>
      <c r="G231">
        <v>0</v>
      </c>
      <c r="H231">
        <v>0</v>
      </c>
      <c r="I231" s="109">
        <v>0</v>
      </c>
      <c r="J231" s="108">
        <v>562</v>
      </c>
      <c r="K231">
        <v>0</v>
      </c>
      <c r="L231">
        <v>0</v>
      </c>
      <c r="M231" s="109">
        <v>0</v>
      </c>
      <c r="N231" s="108">
        <v>627</v>
      </c>
      <c r="O231" s="109">
        <v>3</v>
      </c>
      <c r="P231" s="108">
        <v>1552</v>
      </c>
      <c r="Q231" s="109">
        <v>18</v>
      </c>
      <c r="R231" s="108">
        <v>3618</v>
      </c>
      <c r="S231" s="109">
        <v>21</v>
      </c>
      <c r="T231" s="108">
        <v>2017</v>
      </c>
      <c r="U231" s="109">
        <v>2016</v>
      </c>
    </row>
    <row r="232" spans="1:21" x14ac:dyDescent="0.3">
      <c r="A232" s="108" t="s">
        <v>2255</v>
      </c>
      <c r="B232" t="s">
        <v>2305</v>
      </c>
      <c r="C232" t="s">
        <v>2245</v>
      </c>
      <c r="D232">
        <v>2018</v>
      </c>
      <c r="E232" s="109" t="s">
        <v>2244</v>
      </c>
      <c r="F232" s="108">
        <v>877</v>
      </c>
      <c r="G232">
        <v>0</v>
      </c>
      <c r="H232">
        <v>0</v>
      </c>
      <c r="I232" s="109">
        <v>0</v>
      </c>
      <c r="J232" s="108">
        <v>562</v>
      </c>
      <c r="K232">
        <v>2</v>
      </c>
      <c r="L232">
        <v>0</v>
      </c>
      <c r="M232" s="109">
        <v>2</v>
      </c>
      <c r="N232" s="108">
        <v>627</v>
      </c>
      <c r="O232" s="109">
        <v>8</v>
      </c>
      <c r="P232" s="108">
        <v>1552</v>
      </c>
      <c r="Q232" s="109">
        <v>34</v>
      </c>
      <c r="R232" s="108">
        <v>3618</v>
      </c>
      <c r="S232" s="109">
        <v>44</v>
      </c>
      <c r="T232" s="108">
        <v>2018</v>
      </c>
      <c r="U232" s="109">
        <v>2016</v>
      </c>
    </row>
    <row r="233" spans="1:21" x14ac:dyDescent="0.3">
      <c r="A233" s="108" t="s">
        <v>2255</v>
      </c>
      <c r="B233" t="s">
        <v>2305</v>
      </c>
      <c r="C233" t="s">
        <v>2245</v>
      </c>
      <c r="D233">
        <v>2019</v>
      </c>
      <c r="E233" s="109" t="s">
        <v>2244</v>
      </c>
      <c r="F233" s="108">
        <v>877</v>
      </c>
      <c r="G233">
        <v>16</v>
      </c>
      <c r="H233">
        <v>16</v>
      </c>
      <c r="I233" s="109">
        <v>0</v>
      </c>
      <c r="J233" s="108">
        <v>562</v>
      </c>
      <c r="K233">
        <v>114</v>
      </c>
      <c r="L233">
        <v>45</v>
      </c>
      <c r="M233" s="109">
        <v>69</v>
      </c>
      <c r="N233" s="108">
        <v>627</v>
      </c>
      <c r="O233" s="109">
        <v>6</v>
      </c>
      <c r="P233" s="108">
        <v>1552</v>
      </c>
      <c r="Q233" s="109">
        <v>95</v>
      </c>
      <c r="R233" s="108">
        <v>3618</v>
      </c>
      <c r="S233" s="109">
        <v>231</v>
      </c>
      <c r="T233" s="108">
        <v>2019</v>
      </c>
      <c r="U233" s="109">
        <v>2016</v>
      </c>
    </row>
    <row r="234" spans="1:21" x14ac:dyDescent="0.3">
      <c r="A234" s="108" t="s">
        <v>2264</v>
      </c>
      <c r="B234" t="s">
        <v>2306</v>
      </c>
      <c r="C234" t="s">
        <v>2243</v>
      </c>
      <c r="D234">
        <v>2015</v>
      </c>
      <c r="E234" s="109" t="s">
        <v>2244</v>
      </c>
      <c r="F234" s="108">
        <v>2616</v>
      </c>
      <c r="G234">
        <v>9</v>
      </c>
      <c r="H234">
        <v>9</v>
      </c>
      <c r="I234" s="109">
        <v>0</v>
      </c>
      <c r="J234" s="108">
        <v>1931</v>
      </c>
      <c r="K234">
        <v>106</v>
      </c>
      <c r="L234">
        <v>106</v>
      </c>
      <c r="M234" s="109">
        <v>0</v>
      </c>
      <c r="N234" s="108">
        <v>1802</v>
      </c>
      <c r="O234" s="109">
        <v>132</v>
      </c>
      <c r="P234" s="108">
        <v>3672</v>
      </c>
      <c r="Q234" s="109">
        <v>367</v>
      </c>
      <c r="R234" s="108">
        <v>10021</v>
      </c>
      <c r="S234" s="109">
        <v>614</v>
      </c>
      <c r="T234" s="108">
        <v>2016</v>
      </c>
      <c r="U234" s="109">
        <v>2016</v>
      </c>
    </row>
    <row r="235" spans="1:21" x14ac:dyDescent="0.3">
      <c r="A235" s="108" t="s">
        <v>2264</v>
      </c>
      <c r="B235" t="s">
        <v>2306</v>
      </c>
      <c r="C235" t="s">
        <v>2243</v>
      </c>
      <c r="D235">
        <v>2016</v>
      </c>
      <c r="E235" s="109" t="s">
        <v>2244</v>
      </c>
      <c r="F235" s="108">
        <v>2616</v>
      </c>
      <c r="G235">
        <v>78</v>
      </c>
      <c r="H235">
        <v>36</v>
      </c>
      <c r="I235" s="109">
        <v>42</v>
      </c>
      <c r="J235" s="108">
        <v>1931</v>
      </c>
      <c r="K235">
        <v>118</v>
      </c>
      <c r="L235">
        <v>0</v>
      </c>
      <c r="M235" s="109">
        <v>118</v>
      </c>
      <c r="N235" s="108">
        <v>1802</v>
      </c>
      <c r="O235" s="109">
        <v>279</v>
      </c>
      <c r="P235" s="108">
        <v>3672</v>
      </c>
      <c r="Q235" s="109">
        <v>246</v>
      </c>
      <c r="R235" s="108">
        <v>10021</v>
      </c>
      <c r="S235" s="109">
        <v>721</v>
      </c>
      <c r="T235" s="108">
        <v>2016</v>
      </c>
      <c r="U235" s="109">
        <v>2016</v>
      </c>
    </row>
    <row r="236" spans="1:21" x14ac:dyDescent="0.3">
      <c r="A236" s="108" t="s">
        <v>2264</v>
      </c>
      <c r="B236" t="s">
        <v>2306</v>
      </c>
      <c r="C236" t="s">
        <v>2243</v>
      </c>
      <c r="D236">
        <v>2017</v>
      </c>
      <c r="E236" s="109" t="s">
        <v>2244</v>
      </c>
      <c r="F236" s="108">
        <v>2616</v>
      </c>
      <c r="G236">
        <v>2</v>
      </c>
      <c r="H236">
        <v>2</v>
      </c>
      <c r="I236" s="109">
        <v>0</v>
      </c>
      <c r="J236" s="108">
        <v>1931</v>
      </c>
      <c r="K236">
        <v>72</v>
      </c>
      <c r="L236">
        <v>72</v>
      </c>
      <c r="M236" s="109">
        <v>0</v>
      </c>
      <c r="N236" s="108">
        <v>1802</v>
      </c>
      <c r="O236" s="109">
        <v>29</v>
      </c>
      <c r="P236" s="108">
        <v>3672</v>
      </c>
      <c r="Q236" s="109">
        <v>403</v>
      </c>
      <c r="R236" s="108">
        <v>10021</v>
      </c>
      <c r="S236" s="109">
        <v>506</v>
      </c>
      <c r="T236" s="108">
        <v>2017</v>
      </c>
      <c r="U236" s="109">
        <v>2016</v>
      </c>
    </row>
    <row r="237" spans="1:21" x14ac:dyDescent="0.3">
      <c r="A237" s="108" t="s">
        <v>2264</v>
      </c>
      <c r="B237" t="s">
        <v>2306</v>
      </c>
      <c r="C237" t="s">
        <v>2245</v>
      </c>
      <c r="D237">
        <v>2018</v>
      </c>
      <c r="E237" s="109" t="s">
        <v>2244</v>
      </c>
      <c r="F237" s="108">
        <v>2616</v>
      </c>
      <c r="G237">
        <v>0</v>
      </c>
      <c r="H237">
        <v>0</v>
      </c>
      <c r="I237" s="109">
        <v>0</v>
      </c>
      <c r="J237" s="108">
        <v>1931</v>
      </c>
      <c r="K237">
        <v>86</v>
      </c>
      <c r="L237">
        <v>0</v>
      </c>
      <c r="M237" s="109">
        <v>86</v>
      </c>
      <c r="N237" s="108">
        <v>1802</v>
      </c>
      <c r="O237" s="109">
        <v>102</v>
      </c>
      <c r="P237" s="108">
        <v>3672</v>
      </c>
      <c r="Q237" s="109">
        <v>391</v>
      </c>
      <c r="R237" s="108">
        <v>10021</v>
      </c>
      <c r="S237" s="109">
        <v>579</v>
      </c>
      <c r="T237" s="108">
        <v>2018</v>
      </c>
      <c r="U237" s="109">
        <v>2016</v>
      </c>
    </row>
    <row r="238" spans="1:21" x14ac:dyDescent="0.3">
      <c r="A238" s="108" t="s">
        <v>2264</v>
      </c>
      <c r="B238" t="s">
        <v>2306</v>
      </c>
      <c r="C238" t="s">
        <v>2245</v>
      </c>
      <c r="D238">
        <v>2019</v>
      </c>
      <c r="E238" s="109" t="s">
        <v>2244</v>
      </c>
      <c r="F238" s="108">
        <v>2616</v>
      </c>
      <c r="G238">
        <v>20</v>
      </c>
      <c r="H238">
        <v>0</v>
      </c>
      <c r="I238" s="109">
        <v>20</v>
      </c>
      <c r="J238" s="108">
        <v>1931</v>
      </c>
      <c r="K238">
        <v>46</v>
      </c>
      <c r="L238">
        <v>0</v>
      </c>
      <c r="M238" s="109">
        <v>46</v>
      </c>
      <c r="N238" s="108">
        <v>1802</v>
      </c>
      <c r="O238" s="109">
        <v>463</v>
      </c>
      <c r="P238" s="108">
        <v>3672</v>
      </c>
      <c r="Q238" s="109">
        <v>169</v>
      </c>
      <c r="R238" s="108">
        <v>10021</v>
      </c>
      <c r="S238" s="109">
        <v>698</v>
      </c>
      <c r="T238" s="108">
        <v>2019</v>
      </c>
      <c r="U238" s="109">
        <v>2016</v>
      </c>
    </row>
    <row r="239" spans="1:21" x14ac:dyDescent="0.3">
      <c r="A239" s="108" t="s">
        <v>2241</v>
      </c>
      <c r="B239" t="s">
        <v>2307</v>
      </c>
      <c r="C239" t="s">
        <v>2243</v>
      </c>
      <c r="D239">
        <v>2015</v>
      </c>
      <c r="E239" s="109" t="s">
        <v>2244</v>
      </c>
      <c r="F239" s="108">
        <v>350</v>
      </c>
      <c r="G239">
        <v>0</v>
      </c>
      <c r="H239">
        <v>0</v>
      </c>
      <c r="I239" s="109">
        <v>0</v>
      </c>
      <c r="J239" s="108">
        <v>275</v>
      </c>
      <c r="K239">
        <v>8</v>
      </c>
      <c r="L239">
        <v>0</v>
      </c>
      <c r="M239" s="109">
        <v>8</v>
      </c>
      <c r="N239" s="108">
        <v>280</v>
      </c>
      <c r="O239" s="109">
        <v>0</v>
      </c>
      <c r="P239" s="108">
        <v>521</v>
      </c>
      <c r="Q239" s="109">
        <v>37</v>
      </c>
      <c r="R239" s="108">
        <v>1426</v>
      </c>
      <c r="S239" s="109">
        <v>45</v>
      </c>
      <c r="T239" s="108">
        <v>2016</v>
      </c>
      <c r="U239" s="109">
        <v>2016</v>
      </c>
    </row>
    <row r="240" spans="1:21" x14ac:dyDescent="0.3">
      <c r="A240" s="108" t="s">
        <v>2241</v>
      </c>
      <c r="B240" t="s">
        <v>2307</v>
      </c>
      <c r="C240" t="s">
        <v>2243</v>
      </c>
      <c r="D240">
        <v>2016</v>
      </c>
      <c r="E240" s="109" t="s">
        <v>2244</v>
      </c>
      <c r="F240" s="108">
        <v>350</v>
      </c>
      <c r="G240">
        <v>0</v>
      </c>
      <c r="H240">
        <v>0</v>
      </c>
      <c r="I240" s="109">
        <v>0</v>
      </c>
      <c r="J240" s="108">
        <v>275</v>
      </c>
      <c r="K240">
        <v>16</v>
      </c>
      <c r="L240">
        <v>0</v>
      </c>
      <c r="M240" s="109">
        <v>16</v>
      </c>
      <c r="N240" s="108">
        <v>280</v>
      </c>
      <c r="O240" s="109">
        <v>3</v>
      </c>
      <c r="P240" s="108">
        <v>521</v>
      </c>
      <c r="Q240" s="109">
        <v>85</v>
      </c>
      <c r="R240" s="108">
        <v>1426</v>
      </c>
      <c r="S240" s="109">
        <v>104</v>
      </c>
      <c r="T240" s="108">
        <v>2016</v>
      </c>
      <c r="U240" s="109">
        <v>2016</v>
      </c>
    </row>
    <row r="241" spans="1:21" x14ac:dyDescent="0.3">
      <c r="A241" s="108" t="s">
        <v>2241</v>
      </c>
      <c r="B241" t="s">
        <v>2307</v>
      </c>
      <c r="C241" t="s">
        <v>2243</v>
      </c>
      <c r="D241">
        <v>2017</v>
      </c>
      <c r="E241" s="109" t="s">
        <v>2244</v>
      </c>
      <c r="F241" s="108">
        <v>350</v>
      </c>
      <c r="G241">
        <v>0</v>
      </c>
      <c r="H241">
        <v>0</v>
      </c>
      <c r="I241" s="109">
        <v>0</v>
      </c>
      <c r="J241" s="108">
        <v>275</v>
      </c>
      <c r="K241">
        <v>37</v>
      </c>
      <c r="L241">
        <v>0</v>
      </c>
      <c r="M241" s="109">
        <v>37</v>
      </c>
      <c r="N241" s="108">
        <v>280</v>
      </c>
      <c r="O241" s="109">
        <v>1</v>
      </c>
      <c r="P241" s="108">
        <v>521</v>
      </c>
      <c r="Q241" s="109">
        <v>82</v>
      </c>
      <c r="R241" s="108">
        <v>1426</v>
      </c>
      <c r="S241" s="109">
        <v>120</v>
      </c>
      <c r="T241" s="108">
        <v>2017</v>
      </c>
      <c r="U241" s="109">
        <v>2016</v>
      </c>
    </row>
    <row r="242" spans="1:21" x14ac:dyDescent="0.3">
      <c r="A242" s="108" t="s">
        <v>2241</v>
      </c>
      <c r="B242" t="s">
        <v>2307</v>
      </c>
      <c r="C242" t="s">
        <v>2245</v>
      </c>
      <c r="D242">
        <v>2018</v>
      </c>
      <c r="E242" s="109" t="s">
        <v>2244</v>
      </c>
      <c r="F242" s="108">
        <v>350</v>
      </c>
      <c r="G242">
        <v>0</v>
      </c>
      <c r="H242">
        <v>0</v>
      </c>
      <c r="I242" s="109">
        <v>0</v>
      </c>
      <c r="J242" s="108">
        <v>275</v>
      </c>
      <c r="K242">
        <v>1</v>
      </c>
      <c r="L242">
        <v>0</v>
      </c>
      <c r="M242" s="109">
        <v>1</v>
      </c>
      <c r="N242" s="108">
        <v>280</v>
      </c>
      <c r="O242" s="109">
        <v>0</v>
      </c>
      <c r="P242" s="108">
        <v>521</v>
      </c>
      <c r="Q242" s="109">
        <v>95</v>
      </c>
      <c r="R242" s="108">
        <v>1426</v>
      </c>
      <c r="S242" s="109">
        <v>96</v>
      </c>
      <c r="T242" s="108">
        <v>2018</v>
      </c>
      <c r="U242" s="109">
        <v>2016</v>
      </c>
    </row>
    <row r="243" spans="1:21" x14ac:dyDescent="0.3">
      <c r="A243" s="108" t="s">
        <v>2241</v>
      </c>
      <c r="B243" t="s">
        <v>2307</v>
      </c>
      <c r="C243" t="s">
        <v>2245</v>
      </c>
      <c r="D243">
        <v>2019</v>
      </c>
      <c r="E243" s="109" t="s">
        <v>2244</v>
      </c>
      <c r="F243" s="108">
        <v>350</v>
      </c>
      <c r="G243">
        <v>0</v>
      </c>
      <c r="H243">
        <v>0</v>
      </c>
      <c r="I243" s="109">
        <v>0</v>
      </c>
      <c r="J243" s="108">
        <v>275</v>
      </c>
      <c r="K243">
        <v>24</v>
      </c>
      <c r="L243">
        <v>0</v>
      </c>
      <c r="M243" s="109">
        <v>24</v>
      </c>
      <c r="N243" s="108">
        <v>280</v>
      </c>
      <c r="O243" s="109">
        <v>8</v>
      </c>
      <c r="P243" s="108">
        <v>521</v>
      </c>
      <c r="Q243" s="109">
        <v>50</v>
      </c>
      <c r="R243" s="108">
        <v>1426</v>
      </c>
      <c r="S243" s="109">
        <v>82</v>
      </c>
      <c r="T243" s="108">
        <v>2019</v>
      </c>
      <c r="U243" s="109">
        <v>2016</v>
      </c>
    </row>
    <row r="244" spans="1:21" x14ac:dyDescent="0.3">
      <c r="A244" s="108" t="s">
        <v>2255</v>
      </c>
      <c r="B244" t="s">
        <v>2308</v>
      </c>
      <c r="C244" t="s">
        <v>2243</v>
      </c>
      <c r="D244">
        <v>2015</v>
      </c>
      <c r="E244" s="109" t="s">
        <v>2244</v>
      </c>
      <c r="F244" s="108">
        <v>131</v>
      </c>
      <c r="G244">
        <v>0</v>
      </c>
      <c r="H244">
        <v>0</v>
      </c>
      <c r="I244" s="109">
        <v>0</v>
      </c>
      <c r="J244" s="108">
        <v>84</v>
      </c>
      <c r="K244">
        <v>0</v>
      </c>
      <c r="L244">
        <v>0</v>
      </c>
      <c r="M244" s="109">
        <v>0</v>
      </c>
      <c r="N244" s="108">
        <v>89</v>
      </c>
      <c r="O244" s="109">
        <v>0</v>
      </c>
      <c r="P244" s="108">
        <v>221</v>
      </c>
      <c r="Q244" s="109">
        <v>1</v>
      </c>
      <c r="R244" s="108">
        <v>525</v>
      </c>
      <c r="S244" s="109">
        <v>1</v>
      </c>
      <c r="T244" s="108">
        <v>2016</v>
      </c>
      <c r="U244" s="109">
        <v>2016</v>
      </c>
    </row>
    <row r="245" spans="1:21" x14ac:dyDescent="0.3">
      <c r="A245" s="108" t="s">
        <v>2255</v>
      </c>
      <c r="B245" t="s">
        <v>2308</v>
      </c>
      <c r="C245" t="s">
        <v>2243</v>
      </c>
      <c r="D245">
        <v>2016</v>
      </c>
      <c r="E245" s="109" t="s">
        <v>2244</v>
      </c>
      <c r="F245" s="108">
        <v>131</v>
      </c>
      <c r="G245">
        <v>0</v>
      </c>
      <c r="H245">
        <v>0</v>
      </c>
      <c r="I245" s="109">
        <v>0</v>
      </c>
      <c r="J245" s="108">
        <v>84</v>
      </c>
      <c r="K245">
        <v>0</v>
      </c>
      <c r="L245">
        <v>0</v>
      </c>
      <c r="M245" s="109">
        <v>0</v>
      </c>
      <c r="N245" s="108">
        <v>89</v>
      </c>
      <c r="O245" s="109">
        <v>0</v>
      </c>
      <c r="P245" s="108">
        <v>221</v>
      </c>
      <c r="Q245" s="109">
        <v>3</v>
      </c>
      <c r="R245" s="108">
        <v>525</v>
      </c>
      <c r="S245" s="109">
        <v>3</v>
      </c>
      <c r="T245" s="108">
        <v>2016</v>
      </c>
      <c r="U245" s="109">
        <v>2016</v>
      </c>
    </row>
    <row r="246" spans="1:21" x14ac:dyDescent="0.3">
      <c r="A246" s="108" t="s">
        <v>2255</v>
      </c>
      <c r="B246" t="s">
        <v>2308</v>
      </c>
      <c r="C246" t="s">
        <v>2243</v>
      </c>
      <c r="D246">
        <v>2017</v>
      </c>
      <c r="E246" s="109" t="s">
        <v>2244</v>
      </c>
      <c r="F246" s="108">
        <v>131</v>
      </c>
      <c r="G246">
        <v>0</v>
      </c>
      <c r="H246">
        <v>0</v>
      </c>
      <c r="I246" s="109">
        <v>0</v>
      </c>
      <c r="J246" s="108">
        <v>84</v>
      </c>
      <c r="K246">
        <v>0</v>
      </c>
      <c r="L246">
        <v>0</v>
      </c>
      <c r="M246" s="109">
        <v>0</v>
      </c>
      <c r="N246" s="108">
        <v>89</v>
      </c>
      <c r="O246" s="109">
        <v>0</v>
      </c>
      <c r="P246" s="108">
        <v>221</v>
      </c>
      <c r="Q246" s="109">
        <v>1</v>
      </c>
      <c r="R246" s="108">
        <v>525</v>
      </c>
      <c r="S246" s="109">
        <v>1</v>
      </c>
      <c r="T246" s="108">
        <v>2017</v>
      </c>
      <c r="U246" s="109">
        <v>2016</v>
      </c>
    </row>
    <row r="247" spans="1:21" x14ac:dyDescent="0.3">
      <c r="A247" s="108" t="s">
        <v>2255</v>
      </c>
      <c r="B247" t="s">
        <v>2308</v>
      </c>
      <c r="C247" t="s">
        <v>2245</v>
      </c>
      <c r="D247">
        <v>2018</v>
      </c>
      <c r="E247" s="109" t="s">
        <v>2244</v>
      </c>
      <c r="F247" s="108">
        <v>131</v>
      </c>
      <c r="G247">
        <v>0</v>
      </c>
      <c r="H247">
        <v>0</v>
      </c>
      <c r="I247" s="109">
        <v>0</v>
      </c>
      <c r="J247" s="108">
        <v>84</v>
      </c>
      <c r="K247">
        <v>0</v>
      </c>
      <c r="L247">
        <v>0</v>
      </c>
      <c r="M247" s="109">
        <v>0</v>
      </c>
      <c r="N247" s="108">
        <v>89</v>
      </c>
      <c r="O247" s="109">
        <v>0</v>
      </c>
      <c r="P247" s="108">
        <v>221</v>
      </c>
      <c r="Q247" s="109">
        <v>8</v>
      </c>
      <c r="R247" s="108">
        <v>525</v>
      </c>
      <c r="S247" s="109">
        <v>8</v>
      </c>
      <c r="T247" s="108">
        <v>2018</v>
      </c>
      <c r="U247" s="109">
        <v>2016</v>
      </c>
    </row>
    <row r="248" spans="1:21" x14ac:dyDescent="0.3">
      <c r="A248" s="108" t="s">
        <v>2255</v>
      </c>
      <c r="B248" t="s">
        <v>2308</v>
      </c>
      <c r="C248" t="s">
        <v>2245</v>
      </c>
      <c r="D248">
        <v>2019</v>
      </c>
      <c r="E248" s="109" t="s">
        <v>2244</v>
      </c>
      <c r="F248" s="108">
        <v>131</v>
      </c>
      <c r="G248">
        <v>0</v>
      </c>
      <c r="H248">
        <v>0</v>
      </c>
      <c r="I248" s="109">
        <v>0</v>
      </c>
      <c r="J248" s="108">
        <v>84</v>
      </c>
      <c r="K248">
        <v>0</v>
      </c>
      <c r="L248">
        <v>0</v>
      </c>
      <c r="M248" s="109">
        <v>0</v>
      </c>
      <c r="N248" s="108">
        <v>89</v>
      </c>
      <c r="O248" s="109">
        <v>0</v>
      </c>
      <c r="P248" s="108">
        <v>221</v>
      </c>
      <c r="Q248" s="109">
        <v>21</v>
      </c>
      <c r="R248" s="108">
        <v>525</v>
      </c>
      <c r="S248" s="109">
        <v>21</v>
      </c>
      <c r="T248" s="108">
        <v>2019</v>
      </c>
      <c r="U248" s="109">
        <v>2016</v>
      </c>
    </row>
    <row r="249" spans="1:21" x14ac:dyDescent="0.3">
      <c r="A249" s="108" t="s">
        <v>2264</v>
      </c>
      <c r="B249" t="s">
        <v>2309</v>
      </c>
      <c r="C249" t="s">
        <v>2243</v>
      </c>
      <c r="D249">
        <v>2015</v>
      </c>
      <c r="E249" s="109" t="s">
        <v>2244</v>
      </c>
      <c r="F249" s="108">
        <v>71</v>
      </c>
      <c r="G249">
        <v>0</v>
      </c>
      <c r="H249">
        <v>0</v>
      </c>
      <c r="I249" s="109">
        <v>0</v>
      </c>
      <c r="J249" s="108">
        <v>41</v>
      </c>
      <c r="K249">
        <v>0</v>
      </c>
      <c r="L249">
        <v>0</v>
      </c>
      <c r="M249" s="109">
        <v>0</v>
      </c>
      <c r="N249" s="108">
        <v>69</v>
      </c>
      <c r="O249" s="109">
        <v>6</v>
      </c>
      <c r="P249" s="108">
        <v>191</v>
      </c>
      <c r="Q249" s="109">
        <v>0</v>
      </c>
      <c r="R249" s="108">
        <v>372</v>
      </c>
      <c r="S249" s="109">
        <v>6</v>
      </c>
      <c r="T249" s="108">
        <v>2016</v>
      </c>
      <c r="U249" s="109">
        <v>2016</v>
      </c>
    </row>
    <row r="250" spans="1:21" x14ac:dyDescent="0.3">
      <c r="A250" s="108" t="s">
        <v>2264</v>
      </c>
      <c r="B250" t="s">
        <v>2309</v>
      </c>
      <c r="C250" t="s">
        <v>2243</v>
      </c>
      <c r="D250">
        <v>2016</v>
      </c>
      <c r="E250" s="109" t="s">
        <v>2244</v>
      </c>
      <c r="F250" s="108">
        <v>71</v>
      </c>
      <c r="G250">
        <v>3</v>
      </c>
      <c r="H250">
        <v>0</v>
      </c>
      <c r="I250" s="109">
        <v>3</v>
      </c>
      <c r="J250" s="108">
        <v>41</v>
      </c>
      <c r="K250">
        <v>3</v>
      </c>
      <c r="L250">
        <v>0</v>
      </c>
      <c r="M250" s="109">
        <v>3</v>
      </c>
      <c r="N250" s="108">
        <v>69</v>
      </c>
      <c r="O250" s="109">
        <v>1</v>
      </c>
      <c r="P250" s="108">
        <v>191</v>
      </c>
      <c r="Q250" s="109">
        <v>0</v>
      </c>
      <c r="R250" s="108">
        <v>372</v>
      </c>
      <c r="S250" s="109">
        <v>7</v>
      </c>
      <c r="T250" s="108">
        <v>2016</v>
      </c>
      <c r="U250" s="109">
        <v>2016</v>
      </c>
    </row>
    <row r="251" spans="1:21" x14ac:dyDescent="0.3">
      <c r="A251" s="108" t="s">
        <v>2264</v>
      </c>
      <c r="B251" t="s">
        <v>2309</v>
      </c>
      <c r="C251" t="s">
        <v>2243</v>
      </c>
      <c r="D251">
        <v>2017</v>
      </c>
      <c r="E251" s="109" t="s">
        <v>2244</v>
      </c>
      <c r="F251" s="108">
        <v>71</v>
      </c>
      <c r="G251">
        <v>2</v>
      </c>
      <c r="H251">
        <v>0</v>
      </c>
      <c r="I251" s="109">
        <v>2</v>
      </c>
      <c r="J251" s="108">
        <v>41</v>
      </c>
      <c r="K251">
        <v>1</v>
      </c>
      <c r="L251">
        <v>0</v>
      </c>
      <c r="M251" s="109">
        <v>1</v>
      </c>
      <c r="N251" s="108">
        <v>69</v>
      </c>
      <c r="O251" s="109">
        <v>0</v>
      </c>
      <c r="P251" s="108">
        <v>191</v>
      </c>
      <c r="Q251" s="109">
        <v>1</v>
      </c>
      <c r="R251" s="108">
        <v>372</v>
      </c>
      <c r="S251" s="109">
        <v>4</v>
      </c>
      <c r="T251" s="108">
        <v>2017</v>
      </c>
      <c r="U251" s="109">
        <v>2016</v>
      </c>
    </row>
    <row r="252" spans="1:21" x14ac:dyDescent="0.3">
      <c r="A252" s="108" t="s">
        <v>2264</v>
      </c>
      <c r="B252" t="s">
        <v>2309</v>
      </c>
      <c r="C252" t="s">
        <v>2245</v>
      </c>
      <c r="D252">
        <v>2018</v>
      </c>
      <c r="E252" s="109" t="s">
        <v>2244</v>
      </c>
      <c r="F252" s="108">
        <v>71</v>
      </c>
      <c r="G252">
        <v>0</v>
      </c>
      <c r="H252">
        <v>0</v>
      </c>
      <c r="I252" s="109">
        <v>0</v>
      </c>
      <c r="J252" s="108">
        <v>41</v>
      </c>
      <c r="K252">
        <v>25</v>
      </c>
      <c r="L252">
        <v>0</v>
      </c>
      <c r="M252" s="109">
        <v>25</v>
      </c>
      <c r="N252" s="108">
        <v>69</v>
      </c>
      <c r="O252" s="109">
        <v>0</v>
      </c>
      <c r="P252" s="108">
        <v>191</v>
      </c>
      <c r="Q252" s="109">
        <v>0</v>
      </c>
      <c r="R252" s="108">
        <v>372</v>
      </c>
      <c r="S252" s="109">
        <v>25</v>
      </c>
      <c r="T252" s="108">
        <v>2018</v>
      </c>
      <c r="U252" s="109">
        <v>2016</v>
      </c>
    </row>
    <row r="253" spans="1:21" x14ac:dyDescent="0.3">
      <c r="A253" s="110" t="s">
        <v>2264</v>
      </c>
      <c r="B253" s="111" t="s">
        <v>2309</v>
      </c>
      <c r="C253" s="111" t="s">
        <v>2245</v>
      </c>
      <c r="D253" s="111">
        <v>2019</v>
      </c>
      <c r="E253" s="112" t="s">
        <v>2244</v>
      </c>
      <c r="F253" s="110">
        <v>71</v>
      </c>
      <c r="G253" s="111">
        <v>0</v>
      </c>
      <c r="H253" s="111">
        <v>0</v>
      </c>
      <c r="I253" s="112">
        <v>0</v>
      </c>
      <c r="J253" s="110">
        <v>41</v>
      </c>
      <c r="K253" s="111">
        <v>37</v>
      </c>
      <c r="L253" s="111">
        <v>0</v>
      </c>
      <c r="M253" s="112">
        <v>37</v>
      </c>
      <c r="N253" s="110">
        <v>69</v>
      </c>
      <c r="O253" s="112">
        <v>17</v>
      </c>
      <c r="P253" s="110">
        <v>191</v>
      </c>
      <c r="Q253" s="112">
        <v>0</v>
      </c>
      <c r="R253" s="110">
        <v>372</v>
      </c>
      <c r="S253" s="112">
        <v>54</v>
      </c>
      <c r="T253" s="110">
        <v>2019</v>
      </c>
      <c r="U253" s="112">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73" t="s">
        <v>2437</v>
      </c>
    </row>
    <row r="2" spans="1:4" x14ac:dyDescent="0.3">
      <c r="A2" t="s">
        <v>2486</v>
      </c>
    </row>
    <row r="3" spans="1:4" x14ac:dyDescent="0.3">
      <c r="A3" t="s">
        <v>2581</v>
      </c>
    </row>
    <row r="4" spans="1:4" x14ac:dyDescent="0.3">
      <c r="A4" t="s">
        <v>2310</v>
      </c>
      <c r="B4" t="str">
        <f>Overview!B2</f>
        <v>Unincorporated Tulare County</v>
      </c>
    </row>
    <row r="5" spans="1:4" x14ac:dyDescent="0.3">
      <c r="A5" t="s">
        <v>2311</v>
      </c>
      <c r="B5" t="s">
        <v>2312</v>
      </c>
      <c r="C5" t="s">
        <v>2313</v>
      </c>
      <c r="D5" t="s">
        <v>169</v>
      </c>
    </row>
    <row r="6" spans="1:4" x14ac:dyDescent="0.3">
      <c r="A6" t="s">
        <v>2314</v>
      </c>
      <c r="B6" s="2">
        <v>2125</v>
      </c>
      <c r="C6" s="2">
        <v>5090</v>
      </c>
      <c r="D6" s="2">
        <v>7215</v>
      </c>
    </row>
    <row r="7" spans="1:4" x14ac:dyDescent="0.3">
      <c r="A7" t="s">
        <v>2315</v>
      </c>
      <c r="B7" s="2">
        <v>2500</v>
      </c>
      <c r="C7" s="2">
        <v>4025</v>
      </c>
      <c r="D7" s="2">
        <v>6525</v>
      </c>
    </row>
    <row r="8" spans="1:4" x14ac:dyDescent="0.3">
      <c r="A8" t="s">
        <v>2316</v>
      </c>
      <c r="B8" s="2">
        <v>4150</v>
      </c>
      <c r="C8" s="2">
        <v>3910</v>
      </c>
      <c r="D8" s="2">
        <v>8060</v>
      </c>
    </row>
    <row r="9" spans="1:4" x14ac:dyDescent="0.3">
      <c r="A9" t="s">
        <v>2317</v>
      </c>
      <c r="B9" s="2">
        <v>2050</v>
      </c>
      <c r="C9" s="2">
        <v>1610</v>
      </c>
      <c r="D9" s="2">
        <v>3660</v>
      </c>
    </row>
    <row r="10" spans="1:4" x14ac:dyDescent="0.3">
      <c r="A10" t="s">
        <v>2318</v>
      </c>
      <c r="B10" s="2">
        <v>11755</v>
      </c>
      <c r="C10" s="2">
        <v>3345</v>
      </c>
      <c r="D10" s="2">
        <v>15100</v>
      </c>
    </row>
    <row r="11" spans="1:4" x14ac:dyDescent="0.3">
      <c r="A11" t="s">
        <v>169</v>
      </c>
      <c r="B11" s="2">
        <v>22555</v>
      </c>
      <c r="C11" s="2">
        <v>17975</v>
      </c>
      <c r="D11" s="2">
        <v>40520</v>
      </c>
    </row>
    <row r="13" spans="1:4" x14ac:dyDescent="0.3">
      <c r="A13" t="s">
        <v>2319</v>
      </c>
      <c r="B13" t="s">
        <v>2312</v>
      </c>
      <c r="C13" t="s">
        <v>2313</v>
      </c>
      <c r="D13" t="s">
        <v>169</v>
      </c>
    </row>
    <row r="14" spans="1:4" x14ac:dyDescent="0.3">
      <c r="A14" t="s">
        <v>2320</v>
      </c>
      <c r="B14" s="2">
        <v>8735</v>
      </c>
      <c r="C14" s="2">
        <v>10500</v>
      </c>
      <c r="D14" s="2">
        <v>19235</v>
      </c>
    </row>
    <row r="15" spans="1:4" x14ac:dyDescent="0.3">
      <c r="A15" t="s">
        <v>2321</v>
      </c>
      <c r="B15" s="2">
        <v>13820</v>
      </c>
      <c r="C15" s="2">
        <v>7460</v>
      </c>
      <c r="D15" s="2">
        <v>21280</v>
      </c>
    </row>
    <row r="16" spans="1:4" x14ac:dyDescent="0.3">
      <c r="A16" t="s">
        <v>169</v>
      </c>
      <c r="B16" s="2">
        <v>22555</v>
      </c>
      <c r="C16" s="2">
        <v>17975</v>
      </c>
      <c r="D16" s="2">
        <v>40520</v>
      </c>
    </row>
    <row r="18" spans="1:4" x14ac:dyDescent="0.3">
      <c r="A18" t="s">
        <v>2322</v>
      </c>
      <c r="B18" t="s">
        <v>2312</v>
      </c>
      <c r="C18" t="s">
        <v>2313</v>
      </c>
      <c r="D18" t="s">
        <v>169</v>
      </c>
    </row>
    <row r="19" spans="1:4" x14ac:dyDescent="0.3">
      <c r="A19" t="s">
        <v>2323</v>
      </c>
      <c r="B19" s="2">
        <v>4935</v>
      </c>
      <c r="C19" s="2">
        <v>7380</v>
      </c>
      <c r="D19" s="2">
        <v>12315</v>
      </c>
    </row>
    <row r="20" spans="1:4" x14ac:dyDescent="0.3">
      <c r="A20" t="s">
        <v>2324</v>
      </c>
      <c r="B20" s="2">
        <v>17620</v>
      </c>
      <c r="C20" s="2">
        <v>10595</v>
      </c>
      <c r="D20" s="2">
        <v>28215</v>
      </c>
    </row>
    <row r="21" spans="1:4" x14ac:dyDescent="0.3">
      <c r="A21" t="s">
        <v>169</v>
      </c>
      <c r="B21" s="2">
        <v>22555</v>
      </c>
      <c r="C21" s="2">
        <v>17975</v>
      </c>
      <c r="D21" s="2">
        <v>40520</v>
      </c>
    </row>
    <row r="23" spans="1:4" x14ac:dyDescent="0.3">
      <c r="A23" t="s">
        <v>2325</v>
      </c>
      <c r="B23" t="s">
        <v>2312</v>
      </c>
      <c r="C23" t="s">
        <v>2313</v>
      </c>
      <c r="D23" t="s">
        <v>169</v>
      </c>
    </row>
    <row r="24" spans="1:4" x14ac:dyDescent="0.3">
      <c r="A24" t="s">
        <v>2326</v>
      </c>
      <c r="B24" s="2">
        <v>14820</v>
      </c>
      <c r="C24" s="2">
        <v>8501</v>
      </c>
      <c r="D24" s="2">
        <v>23321</v>
      </c>
    </row>
    <row r="25" spans="1:4" x14ac:dyDescent="0.3">
      <c r="A25" t="s">
        <v>1331</v>
      </c>
      <c r="B25" s="2">
        <v>3982</v>
      </c>
      <c r="C25" s="2">
        <v>4121</v>
      </c>
      <c r="D25" s="2">
        <v>8103</v>
      </c>
    </row>
    <row r="26" spans="1:4" x14ac:dyDescent="0.3">
      <c r="A26" t="s">
        <v>1332</v>
      </c>
      <c r="B26" s="2">
        <v>3541</v>
      </c>
      <c r="C26" s="2">
        <v>4940</v>
      </c>
      <c r="D26" s="2">
        <v>8481</v>
      </c>
    </row>
    <row r="27" spans="1:4" x14ac:dyDescent="0.3">
      <c r="A27" t="s">
        <v>2327</v>
      </c>
      <c r="B27">
        <v>225</v>
      </c>
      <c r="C27" s="2">
        <v>400</v>
      </c>
      <c r="D27" s="2">
        <v>625</v>
      </c>
    </row>
    <row r="28" spans="1:4" x14ac:dyDescent="0.3">
      <c r="A28" t="s">
        <v>169</v>
      </c>
      <c r="B28" s="2">
        <v>22555</v>
      </c>
      <c r="C28" s="2">
        <v>17975</v>
      </c>
      <c r="D28" s="2">
        <v>40520</v>
      </c>
    </row>
    <row r="30" spans="1:4" x14ac:dyDescent="0.3">
      <c r="A30" t="s">
        <v>2328</v>
      </c>
      <c r="B30" t="s">
        <v>2320</v>
      </c>
      <c r="C30" t="s">
        <v>2321</v>
      </c>
      <c r="D30" t="s">
        <v>169</v>
      </c>
    </row>
    <row r="31" spans="1:4" x14ac:dyDescent="0.3">
      <c r="A31" t="s">
        <v>2314</v>
      </c>
      <c r="B31" s="2">
        <v>6040</v>
      </c>
      <c r="C31" s="2">
        <v>1175</v>
      </c>
      <c r="D31" s="2">
        <v>7215</v>
      </c>
    </row>
    <row r="32" spans="1:4" x14ac:dyDescent="0.3">
      <c r="A32" t="s">
        <v>2315</v>
      </c>
      <c r="B32" s="2">
        <v>5230</v>
      </c>
      <c r="C32" s="2">
        <v>1286</v>
      </c>
      <c r="D32" s="2">
        <v>6525</v>
      </c>
    </row>
    <row r="33" spans="1:4" x14ac:dyDescent="0.3">
      <c r="A33" t="s">
        <v>2316</v>
      </c>
      <c r="B33" s="2">
        <v>4100</v>
      </c>
      <c r="C33" s="2">
        <v>3935</v>
      </c>
      <c r="D33" s="2">
        <v>8060</v>
      </c>
    </row>
    <row r="34" spans="1:4" x14ac:dyDescent="0.3">
      <c r="A34" t="s">
        <v>2317</v>
      </c>
      <c r="B34" s="2">
        <v>1396</v>
      </c>
      <c r="C34" s="2">
        <v>2260</v>
      </c>
      <c r="D34" s="2">
        <v>3660</v>
      </c>
    </row>
    <row r="35" spans="1:4" x14ac:dyDescent="0.3">
      <c r="A35" t="s">
        <v>2318</v>
      </c>
      <c r="B35" s="2">
        <v>2475</v>
      </c>
      <c r="C35" s="2">
        <v>12640</v>
      </c>
      <c r="D35" s="2">
        <v>15100</v>
      </c>
    </row>
    <row r="36" spans="1:4" x14ac:dyDescent="0.3">
      <c r="A36" t="s">
        <v>169</v>
      </c>
      <c r="B36" s="2">
        <v>19235</v>
      </c>
      <c r="C36" s="2">
        <v>21280</v>
      </c>
      <c r="D36" s="2">
        <v>40520</v>
      </c>
    </row>
    <row r="38" spans="1:4" x14ac:dyDescent="0.3">
      <c r="A38" t="s">
        <v>2329</v>
      </c>
      <c r="B38" t="s">
        <v>2320</v>
      </c>
      <c r="C38" t="s">
        <v>2321</v>
      </c>
      <c r="D38" t="s">
        <v>169</v>
      </c>
    </row>
    <row r="39" spans="1:4" x14ac:dyDescent="0.3">
      <c r="A39" t="s">
        <v>2314</v>
      </c>
      <c r="B39" s="2">
        <v>4290</v>
      </c>
      <c r="C39" s="2">
        <v>800</v>
      </c>
      <c r="D39" s="2">
        <v>5090</v>
      </c>
    </row>
    <row r="40" spans="1:4" x14ac:dyDescent="0.3">
      <c r="A40" t="s">
        <v>2315</v>
      </c>
      <c r="B40" s="2">
        <v>3335</v>
      </c>
      <c r="C40" s="2">
        <v>686</v>
      </c>
      <c r="D40" s="2">
        <v>4025</v>
      </c>
    </row>
    <row r="41" spans="1:4" x14ac:dyDescent="0.3">
      <c r="A41" t="s">
        <v>2316</v>
      </c>
      <c r="B41" s="2">
        <v>1970</v>
      </c>
      <c r="C41" s="2">
        <v>1935</v>
      </c>
      <c r="D41" s="2">
        <v>3910</v>
      </c>
    </row>
    <row r="42" spans="1:4" x14ac:dyDescent="0.3">
      <c r="A42" t="s">
        <v>2317</v>
      </c>
      <c r="B42" s="2">
        <v>520</v>
      </c>
      <c r="C42" s="2">
        <v>1090</v>
      </c>
      <c r="D42" s="2">
        <v>1610</v>
      </c>
    </row>
    <row r="43" spans="1:4" x14ac:dyDescent="0.3">
      <c r="A43" t="s">
        <v>2318</v>
      </c>
      <c r="B43" s="2">
        <v>395</v>
      </c>
      <c r="C43" s="2">
        <v>2960</v>
      </c>
      <c r="D43" s="2">
        <v>3345</v>
      </c>
    </row>
    <row r="44" spans="1:4" x14ac:dyDescent="0.3">
      <c r="A44" t="s">
        <v>169</v>
      </c>
      <c r="B44" s="2">
        <v>10500</v>
      </c>
      <c r="C44" s="2">
        <v>7460</v>
      </c>
      <c r="D44" s="2">
        <v>17975</v>
      </c>
    </row>
    <row r="46" spans="1:4" x14ac:dyDescent="0.3">
      <c r="A46" t="s">
        <v>2330</v>
      </c>
      <c r="B46" t="s">
        <v>2320</v>
      </c>
      <c r="C46" t="s">
        <v>2321</v>
      </c>
      <c r="D46" t="s">
        <v>2331</v>
      </c>
    </row>
    <row r="47" spans="1:4" x14ac:dyDescent="0.3">
      <c r="A47" t="s">
        <v>2314</v>
      </c>
      <c r="B47" s="2">
        <v>1750</v>
      </c>
      <c r="C47">
        <v>375</v>
      </c>
      <c r="D47" s="2">
        <v>2125</v>
      </c>
    </row>
    <row r="48" spans="1:4" x14ac:dyDescent="0.3">
      <c r="A48" t="s">
        <v>2315</v>
      </c>
      <c r="B48" s="2">
        <v>1895</v>
      </c>
      <c r="C48" s="2">
        <v>600</v>
      </c>
      <c r="D48" s="2">
        <v>2500</v>
      </c>
    </row>
    <row r="49" spans="1:4" x14ac:dyDescent="0.3">
      <c r="A49" t="s">
        <v>2316</v>
      </c>
      <c r="B49" s="2">
        <v>2130</v>
      </c>
      <c r="C49" s="2">
        <v>2000</v>
      </c>
      <c r="D49" s="2">
        <v>4150</v>
      </c>
    </row>
    <row r="50" spans="1:4" x14ac:dyDescent="0.3">
      <c r="A50" t="s">
        <v>2317</v>
      </c>
      <c r="B50" s="2">
        <v>876</v>
      </c>
      <c r="C50" s="2">
        <v>1170</v>
      </c>
      <c r="D50" s="2">
        <v>2050</v>
      </c>
    </row>
    <row r="51" spans="1:4" x14ac:dyDescent="0.3">
      <c r="A51" t="s">
        <v>2318</v>
      </c>
      <c r="B51" s="2">
        <v>2080</v>
      </c>
      <c r="C51" s="2">
        <v>9680</v>
      </c>
      <c r="D51" s="2">
        <v>11755</v>
      </c>
    </row>
    <row r="52" spans="1:4" x14ac:dyDescent="0.3">
      <c r="A52" t="s">
        <v>169</v>
      </c>
      <c r="B52" s="2">
        <v>8735</v>
      </c>
      <c r="C52" s="2">
        <v>13820</v>
      </c>
      <c r="D52" s="2">
        <v>22555</v>
      </c>
    </row>
    <row r="54" spans="1:4" x14ac:dyDescent="0.3">
      <c r="A54" t="s">
        <v>2332</v>
      </c>
      <c r="B54" t="s">
        <v>2333</v>
      </c>
      <c r="C54" t="s">
        <v>2334</v>
      </c>
      <c r="D54" t="s">
        <v>169</v>
      </c>
    </row>
    <row r="55" spans="1:4" x14ac:dyDescent="0.3">
      <c r="A55" t="s">
        <v>2314</v>
      </c>
      <c r="B55" s="2">
        <v>5955</v>
      </c>
      <c r="C55" s="2">
        <v>4975</v>
      </c>
      <c r="D55" s="2">
        <v>7215</v>
      </c>
    </row>
    <row r="56" spans="1:4" x14ac:dyDescent="0.3">
      <c r="A56" t="s">
        <v>2315</v>
      </c>
      <c r="B56" s="2">
        <v>4935</v>
      </c>
      <c r="C56" s="2">
        <v>2215</v>
      </c>
      <c r="D56" s="2">
        <v>6525</v>
      </c>
    </row>
    <row r="57" spans="1:4" x14ac:dyDescent="0.3">
      <c r="A57" t="s">
        <v>2316</v>
      </c>
      <c r="B57" s="2">
        <v>3235</v>
      </c>
      <c r="C57" s="2">
        <v>750</v>
      </c>
      <c r="D57" s="2">
        <v>8060</v>
      </c>
    </row>
    <row r="58" spans="1:4" x14ac:dyDescent="0.3">
      <c r="A58" t="s">
        <v>2317</v>
      </c>
      <c r="B58" s="2">
        <v>892</v>
      </c>
      <c r="C58">
        <v>276</v>
      </c>
      <c r="D58" s="2">
        <v>3660</v>
      </c>
    </row>
    <row r="59" spans="1:4" x14ac:dyDescent="0.3">
      <c r="A59" t="s">
        <v>2318</v>
      </c>
      <c r="B59" s="2">
        <v>1575</v>
      </c>
      <c r="C59">
        <v>275</v>
      </c>
      <c r="D59" s="2">
        <v>15100</v>
      </c>
    </row>
    <row r="60" spans="1:4" x14ac:dyDescent="0.3">
      <c r="A60" t="s">
        <v>169</v>
      </c>
      <c r="B60" s="2">
        <v>16592</v>
      </c>
      <c r="C60" s="2">
        <v>8481</v>
      </c>
      <c r="D60" s="2">
        <v>40520</v>
      </c>
    </row>
    <row r="62" spans="1:4" x14ac:dyDescent="0.3">
      <c r="A62" t="s">
        <v>2335</v>
      </c>
      <c r="B62" t="s">
        <v>2333</v>
      </c>
      <c r="C62" t="s">
        <v>2334</v>
      </c>
      <c r="D62" t="s">
        <v>169</v>
      </c>
    </row>
    <row r="63" spans="1:4" x14ac:dyDescent="0.3">
      <c r="A63" t="s">
        <v>2314</v>
      </c>
      <c r="B63" s="2">
        <v>4245</v>
      </c>
      <c r="C63" s="2">
        <v>3520</v>
      </c>
      <c r="D63" s="2">
        <v>5090</v>
      </c>
    </row>
    <row r="64" spans="1:4" x14ac:dyDescent="0.3">
      <c r="A64" t="s">
        <v>2315</v>
      </c>
      <c r="B64" s="2">
        <v>3135</v>
      </c>
      <c r="C64" s="2">
        <v>1175</v>
      </c>
      <c r="D64" s="2">
        <v>4025</v>
      </c>
    </row>
    <row r="65" spans="1:4" x14ac:dyDescent="0.3">
      <c r="A65" t="s">
        <v>2316</v>
      </c>
      <c r="B65" s="2">
        <v>1405</v>
      </c>
      <c r="C65" s="2">
        <v>235</v>
      </c>
      <c r="D65" s="2">
        <v>3910</v>
      </c>
    </row>
    <row r="66" spans="1:4" x14ac:dyDescent="0.3">
      <c r="A66" t="s">
        <v>2317</v>
      </c>
      <c r="B66" s="2">
        <v>171</v>
      </c>
      <c r="C66">
        <v>5</v>
      </c>
      <c r="D66" s="2">
        <v>1610</v>
      </c>
    </row>
    <row r="67" spans="1:4" x14ac:dyDescent="0.3">
      <c r="A67" t="s">
        <v>2318</v>
      </c>
      <c r="B67" s="2">
        <v>105</v>
      </c>
      <c r="C67">
        <v>5</v>
      </c>
      <c r="D67" s="2">
        <v>3345</v>
      </c>
    </row>
    <row r="68" spans="1:4" x14ac:dyDescent="0.3">
      <c r="A68" t="s">
        <v>169</v>
      </c>
      <c r="B68" s="2">
        <v>9061</v>
      </c>
      <c r="C68" s="2">
        <v>4940</v>
      </c>
      <c r="D68" s="2">
        <v>17975</v>
      </c>
    </row>
    <row r="70" spans="1:4" x14ac:dyDescent="0.3">
      <c r="A70" t="s">
        <v>2336</v>
      </c>
      <c r="B70" t="s">
        <v>2333</v>
      </c>
      <c r="C70" t="s">
        <v>2334</v>
      </c>
      <c r="D70" t="s">
        <v>169</v>
      </c>
    </row>
    <row r="71" spans="1:4" x14ac:dyDescent="0.3">
      <c r="A71" t="s">
        <v>2314</v>
      </c>
      <c r="B71" s="2">
        <v>1705</v>
      </c>
      <c r="C71" s="2">
        <v>1450</v>
      </c>
      <c r="D71" s="2">
        <v>2125</v>
      </c>
    </row>
    <row r="72" spans="1:4" x14ac:dyDescent="0.3">
      <c r="A72" t="s">
        <v>2315</v>
      </c>
      <c r="B72" s="2">
        <v>1785</v>
      </c>
      <c r="C72" s="2">
        <v>1035</v>
      </c>
      <c r="D72" s="2">
        <v>2500</v>
      </c>
    </row>
    <row r="73" spans="1:4" x14ac:dyDescent="0.3">
      <c r="A73" t="s">
        <v>2316</v>
      </c>
      <c r="B73" s="2">
        <v>1835</v>
      </c>
      <c r="C73" s="2">
        <v>510</v>
      </c>
      <c r="D73" s="2">
        <v>4150</v>
      </c>
    </row>
    <row r="74" spans="1:4" x14ac:dyDescent="0.3">
      <c r="A74" t="s">
        <v>2317</v>
      </c>
      <c r="B74" s="2">
        <v>717</v>
      </c>
      <c r="C74">
        <v>271</v>
      </c>
      <c r="D74" s="2">
        <v>2050</v>
      </c>
    </row>
    <row r="75" spans="1:4" x14ac:dyDescent="0.3">
      <c r="A75" t="s">
        <v>2318</v>
      </c>
      <c r="B75" s="2">
        <v>1481</v>
      </c>
      <c r="C75">
        <v>275</v>
      </c>
      <c r="D75" s="2">
        <v>11755</v>
      </c>
    </row>
    <row r="76" spans="1:4" x14ac:dyDescent="0.3">
      <c r="A76" t="s">
        <v>169</v>
      </c>
      <c r="B76" s="2">
        <v>7523</v>
      </c>
      <c r="C76" s="2">
        <v>3541</v>
      </c>
      <c r="D76" s="2">
        <v>22555</v>
      </c>
    </row>
    <row r="78" spans="1:4" x14ac:dyDescent="0.3">
      <c r="A78" t="s">
        <v>2337</v>
      </c>
    </row>
    <row r="80" spans="1:4" x14ac:dyDescent="0.3">
      <c r="A80" t="s">
        <v>2338</v>
      </c>
    </row>
    <row r="82" spans="1:1" x14ac:dyDescent="0.3">
      <c r="A82" t="s">
        <v>2339</v>
      </c>
    </row>
    <row r="83" spans="1:1" x14ac:dyDescent="0.3">
      <c r="A83" t="s">
        <v>2340</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72" t="s">
        <v>2341</v>
      </c>
    </row>
    <row r="2" spans="1:8" x14ac:dyDescent="0.3">
      <c r="A2" t="s">
        <v>2342</v>
      </c>
      <c r="B2" t="s">
        <v>2343</v>
      </c>
      <c r="C2" t="s">
        <v>2344</v>
      </c>
      <c r="D2" t="s">
        <v>2345</v>
      </c>
      <c r="E2" t="s">
        <v>2346</v>
      </c>
      <c r="F2" t="s">
        <v>2347</v>
      </c>
      <c r="G2" t="s">
        <v>2348</v>
      </c>
      <c r="H2" t="s">
        <v>2349</v>
      </c>
    </row>
    <row r="3" spans="1:8" x14ac:dyDescent="0.3">
      <c r="A3" t="s">
        <v>2350</v>
      </c>
      <c r="B3">
        <v>6</v>
      </c>
      <c r="C3" t="s">
        <v>2264</v>
      </c>
      <c r="D3">
        <v>107</v>
      </c>
      <c r="E3" t="s">
        <v>2351</v>
      </c>
      <c r="F3" t="s">
        <v>2352</v>
      </c>
      <c r="H3" s="2">
        <v>2160</v>
      </c>
    </row>
    <row r="4" spans="1:8" x14ac:dyDescent="0.3">
      <c r="A4" t="s">
        <v>2350</v>
      </c>
      <c r="B4">
        <v>6</v>
      </c>
      <c r="C4" t="s">
        <v>2264</v>
      </c>
      <c r="D4">
        <v>107</v>
      </c>
      <c r="E4" t="s">
        <v>2351</v>
      </c>
      <c r="F4" t="s">
        <v>2352</v>
      </c>
      <c r="G4" t="s">
        <v>2353</v>
      </c>
      <c r="H4">
        <v>455</v>
      </c>
    </row>
    <row r="5" spans="1:8" x14ac:dyDescent="0.3">
      <c r="A5" t="s">
        <v>2350</v>
      </c>
      <c r="B5">
        <v>6</v>
      </c>
      <c r="C5" t="s">
        <v>2264</v>
      </c>
      <c r="D5">
        <v>107</v>
      </c>
      <c r="E5" t="s">
        <v>2351</v>
      </c>
      <c r="F5" t="s">
        <v>2352</v>
      </c>
      <c r="G5" t="s">
        <v>2354</v>
      </c>
      <c r="H5">
        <v>509</v>
      </c>
    </row>
    <row r="6" spans="1:8" x14ac:dyDescent="0.3">
      <c r="A6" t="s">
        <v>2350</v>
      </c>
      <c r="B6">
        <v>6</v>
      </c>
      <c r="C6" t="s">
        <v>2264</v>
      </c>
      <c r="D6">
        <v>107</v>
      </c>
      <c r="E6" t="s">
        <v>2351</v>
      </c>
      <c r="F6" t="s">
        <v>2352</v>
      </c>
      <c r="G6" t="s">
        <v>2355</v>
      </c>
      <c r="H6">
        <v>390</v>
      </c>
    </row>
    <row r="7" spans="1:8" x14ac:dyDescent="0.3">
      <c r="A7" t="s">
        <v>2350</v>
      </c>
      <c r="B7">
        <v>6</v>
      </c>
      <c r="C7" t="s">
        <v>2264</v>
      </c>
      <c r="D7">
        <v>107</v>
      </c>
      <c r="E7" t="s">
        <v>2351</v>
      </c>
      <c r="F7" t="s">
        <v>2352</v>
      </c>
      <c r="G7" t="s">
        <v>2356</v>
      </c>
      <c r="H7">
        <v>352</v>
      </c>
    </row>
    <row r="8" spans="1:8" x14ac:dyDescent="0.3">
      <c r="A8" t="s">
        <v>2350</v>
      </c>
      <c r="B8">
        <v>6</v>
      </c>
      <c r="C8" t="s">
        <v>2264</v>
      </c>
      <c r="D8">
        <v>107</v>
      </c>
      <c r="E8" t="s">
        <v>2351</v>
      </c>
      <c r="F8" t="s">
        <v>2352</v>
      </c>
      <c r="G8" t="s">
        <v>2357</v>
      </c>
      <c r="H8">
        <v>454</v>
      </c>
    </row>
    <row r="9" spans="1:8" x14ac:dyDescent="0.3">
      <c r="A9" t="s">
        <v>2350</v>
      </c>
      <c r="B9">
        <v>6</v>
      </c>
      <c r="C9" t="s">
        <v>2264</v>
      </c>
      <c r="D9">
        <v>107</v>
      </c>
      <c r="E9" t="s">
        <v>2351</v>
      </c>
      <c r="F9" t="s">
        <v>2352</v>
      </c>
      <c r="G9" t="s">
        <v>2358</v>
      </c>
      <c r="H9">
        <v>598</v>
      </c>
    </row>
    <row r="10" spans="1:8" x14ac:dyDescent="0.3">
      <c r="A10" t="s">
        <v>2350</v>
      </c>
      <c r="B10">
        <v>6</v>
      </c>
      <c r="C10" t="s">
        <v>2264</v>
      </c>
      <c r="D10">
        <v>107</v>
      </c>
      <c r="E10" t="s">
        <v>2351</v>
      </c>
      <c r="F10" t="s">
        <v>2359</v>
      </c>
      <c r="H10" s="2">
        <v>23233</v>
      </c>
    </row>
    <row r="11" spans="1:8" x14ac:dyDescent="0.3">
      <c r="A11" t="s">
        <v>2350</v>
      </c>
      <c r="B11">
        <v>6</v>
      </c>
      <c r="C11" t="s">
        <v>2264</v>
      </c>
      <c r="D11">
        <v>107</v>
      </c>
      <c r="E11" t="s">
        <v>2351</v>
      </c>
      <c r="F11" t="s">
        <v>2359</v>
      </c>
      <c r="G11" t="s">
        <v>2353</v>
      </c>
      <c r="H11">
        <v>455</v>
      </c>
    </row>
    <row r="12" spans="1:8" x14ac:dyDescent="0.3">
      <c r="A12" t="s">
        <v>2350</v>
      </c>
      <c r="B12">
        <v>6</v>
      </c>
      <c r="C12" t="s">
        <v>2264</v>
      </c>
      <c r="D12">
        <v>107</v>
      </c>
      <c r="E12" t="s">
        <v>2351</v>
      </c>
      <c r="F12" t="s">
        <v>2359</v>
      </c>
      <c r="G12" t="s">
        <v>2354</v>
      </c>
      <c r="H12">
        <v>1018</v>
      </c>
    </row>
    <row r="13" spans="1:8" x14ac:dyDescent="0.3">
      <c r="A13" t="s">
        <v>2350</v>
      </c>
      <c r="B13">
        <v>6</v>
      </c>
      <c r="C13" t="s">
        <v>2264</v>
      </c>
      <c r="D13">
        <v>107</v>
      </c>
      <c r="E13" t="s">
        <v>2351</v>
      </c>
      <c r="F13" t="s">
        <v>2359</v>
      </c>
      <c r="G13" t="s">
        <v>2355</v>
      </c>
      <c r="H13" s="2">
        <v>1349</v>
      </c>
    </row>
    <row r="14" spans="1:8" x14ac:dyDescent="0.3">
      <c r="A14" t="s">
        <v>2350</v>
      </c>
      <c r="B14">
        <v>6</v>
      </c>
      <c r="C14" t="s">
        <v>2264</v>
      </c>
      <c r="D14">
        <v>107</v>
      </c>
      <c r="E14" t="s">
        <v>2351</v>
      </c>
      <c r="F14" t="s">
        <v>2359</v>
      </c>
      <c r="G14" t="s">
        <v>2356</v>
      </c>
      <c r="H14" s="2">
        <v>2280</v>
      </c>
    </row>
    <row r="15" spans="1:8" x14ac:dyDescent="0.3">
      <c r="A15" t="s">
        <v>2350</v>
      </c>
      <c r="B15">
        <v>6</v>
      </c>
      <c r="C15" t="s">
        <v>2264</v>
      </c>
      <c r="D15">
        <v>107</v>
      </c>
      <c r="E15" t="s">
        <v>2351</v>
      </c>
      <c r="F15" t="s">
        <v>2359</v>
      </c>
      <c r="G15" t="s">
        <v>2357</v>
      </c>
      <c r="H15" s="2">
        <v>18131</v>
      </c>
    </row>
    <row r="16" spans="1:8" x14ac:dyDescent="0.3">
      <c r="A16" t="s">
        <v>2350</v>
      </c>
      <c r="B16">
        <v>6</v>
      </c>
      <c r="C16" t="s">
        <v>2264</v>
      </c>
      <c r="D16">
        <v>107</v>
      </c>
      <c r="E16" t="s">
        <v>2351</v>
      </c>
      <c r="F16" t="s">
        <v>2360</v>
      </c>
      <c r="H16" s="2">
        <v>462395000</v>
      </c>
    </row>
    <row r="17" spans="1:8" x14ac:dyDescent="0.3">
      <c r="A17" t="s">
        <v>2350</v>
      </c>
      <c r="B17">
        <v>6</v>
      </c>
      <c r="C17" t="s">
        <v>2264</v>
      </c>
      <c r="D17">
        <v>107</v>
      </c>
      <c r="E17" t="s">
        <v>2351</v>
      </c>
      <c r="F17" t="s">
        <v>2360</v>
      </c>
      <c r="G17" t="s">
        <v>2358</v>
      </c>
      <c r="H17" s="2">
        <v>213563000</v>
      </c>
    </row>
    <row r="18" spans="1:8" x14ac:dyDescent="0.3">
      <c r="A18" t="s">
        <v>2350</v>
      </c>
      <c r="B18">
        <v>6</v>
      </c>
      <c r="C18" t="s">
        <v>2264</v>
      </c>
      <c r="D18">
        <v>107</v>
      </c>
      <c r="E18" t="s">
        <v>2351</v>
      </c>
      <c r="F18" t="s">
        <v>2361</v>
      </c>
      <c r="H18" s="2">
        <v>1413</v>
      </c>
    </row>
    <row r="19" spans="1:8" x14ac:dyDescent="0.3">
      <c r="A19" t="s">
        <v>2350</v>
      </c>
      <c r="B19">
        <v>6</v>
      </c>
      <c r="C19" t="s">
        <v>2264</v>
      </c>
      <c r="D19">
        <v>107</v>
      </c>
      <c r="E19" t="s">
        <v>2351</v>
      </c>
      <c r="F19" t="s">
        <v>2361</v>
      </c>
      <c r="G19" t="s">
        <v>2353</v>
      </c>
      <c r="H19">
        <v>411</v>
      </c>
    </row>
    <row r="20" spans="1:8" x14ac:dyDescent="0.3">
      <c r="A20" t="s">
        <v>2350</v>
      </c>
      <c r="B20">
        <v>6</v>
      </c>
      <c r="C20" t="s">
        <v>2264</v>
      </c>
      <c r="D20">
        <v>107</v>
      </c>
      <c r="E20" t="s">
        <v>2351</v>
      </c>
      <c r="F20" t="s">
        <v>2361</v>
      </c>
      <c r="G20" t="s">
        <v>2354</v>
      </c>
      <c r="H20">
        <v>326</v>
      </c>
    </row>
    <row r="21" spans="1:8" x14ac:dyDescent="0.3">
      <c r="A21" t="s">
        <v>2350</v>
      </c>
      <c r="B21">
        <v>6</v>
      </c>
      <c r="C21" t="s">
        <v>2264</v>
      </c>
      <c r="D21">
        <v>107</v>
      </c>
      <c r="E21" t="s">
        <v>2351</v>
      </c>
      <c r="F21" t="s">
        <v>2361</v>
      </c>
      <c r="G21" t="s">
        <v>2355</v>
      </c>
      <c r="H21">
        <v>195</v>
      </c>
    </row>
    <row r="22" spans="1:8" x14ac:dyDescent="0.3">
      <c r="A22" t="s">
        <v>2350</v>
      </c>
      <c r="B22">
        <v>6</v>
      </c>
      <c r="C22" t="s">
        <v>2264</v>
      </c>
      <c r="D22">
        <v>107</v>
      </c>
      <c r="E22" t="s">
        <v>2351</v>
      </c>
      <c r="F22" t="s">
        <v>2361</v>
      </c>
      <c r="G22" t="s">
        <v>2356</v>
      </c>
      <c r="H22">
        <v>184</v>
      </c>
    </row>
    <row r="23" spans="1:8" x14ac:dyDescent="0.3">
      <c r="A23" t="s">
        <v>2350</v>
      </c>
      <c r="B23">
        <v>6</v>
      </c>
      <c r="C23" t="s">
        <v>2264</v>
      </c>
      <c r="D23">
        <v>107</v>
      </c>
      <c r="E23" t="s">
        <v>2351</v>
      </c>
      <c r="F23" t="s">
        <v>2361</v>
      </c>
      <c r="G23" t="s">
        <v>2357</v>
      </c>
      <c r="H23">
        <v>297</v>
      </c>
    </row>
    <row r="24" spans="1:8" x14ac:dyDescent="0.3">
      <c r="A24" t="s">
        <v>2350</v>
      </c>
      <c r="B24">
        <v>6</v>
      </c>
      <c r="C24" t="s">
        <v>2264</v>
      </c>
      <c r="D24">
        <v>107</v>
      </c>
      <c r="E24" t="s">
        <v>2351</v>
      </c>
      <c r="F24" t="s">
        <v>2361</v>
      </c>
      <c r="G24" t="s">
        <v>2362</v>
      </c>
      <c r="H24">
        <v>815</v>
      </c>
    </row>
    <row r="25" spans="1:8" x14ac:dyDescent="0.3">
      <c r="A25" t="s">
        <v>2350</v>
      </c>
      <c r="B25">
        <v>6</v>
      </c>
      <c r="C25" t="s">
        <v>2264</v>
      </c>
      <c r="D25">
        <v>107</v>
      </c>
      <c r="E25" t="s">
        <v>2351</v>
      </c>
      <c r="F25" t="s">
        <v>2363</v>
      </c>
      <c r="H25" s="2">
        <v>11017</v>
      </c>
    </row>
    <row r="26" spans="1:8" x14ac:dyDescent="0.3">
      <c r="A26" t="s">
        <v>2350</v>
      </c>
      <c r="B26">
        <v>6</v>
      </c>
      <c r="C26" t="s">
        <v>2264</v>
      </c>
      <c r="D26">
        <v>107</v>
      </c>
      <c r="E26" t="s">
        <v>2351</v>
      </c>
      <c r="F26" t="s">
        <v>2363</v>
      </c>
      <c r="G26" t="s">
        <v>2353</v>
      </c>
      <c r="H26">
        <v>411</v>
      </c>
    </row>
    <row r="27" spans="1:8" x14ac:dyDescent="0.3">
      <c r="A27" t="s">
        <v>2350</v>
      </c>
      <c r="B27">
        <v>6</v>
      </c>
      <c r="C27" t="s">
        <v>2264</v>
      </c>
      <c r="D27">
        <v>107</v>
      </c>
      <c r="E27" t="s">
        <v>2351</v>
      </c>
      <c r="F27" t="s">
        <v>2363</v>
      </c>
      <c r="G27" t="s">
        <v>2354</v>
      </c>
      <c r="H27">
        <v>652</v>
      </c>
    </row>
    <row r="28" spans="1:8" x14ac:dyDescent="0.3">
      <c r="A28" t="s">
        <v>2350</v>
      </c>
      <c r="B28">
        <v>6</v>
      </c>
      <c r="C28" t="s">
        <v>2264</v>
      </c>
      <c r="D28">
        <v>107</v>
      </c>
      <c r="E28" t="s">
        <v>2351</v>
      </c>
      <c r="F28" t="s">
        <v>2363</v>
      </c>
      <c r="G28" t="s">
        <v>2355</v>
      </c>
      <c r="H28" s="2">
        <v>671</v>
      </c>
    </row>
    <row r="29" spans="1:8" x14ac:dyDescent="0.3">
      <c r="A29" t="s">
        <v>2350</v>
      </c>
      <c r="B29">
        <v>6</v>
      </c>
      <c r="C29" t="s">
        <v>2264</v>
      </c>
      <c r="D29">
        <v>107</v>
      </c>
      <c r="E29" t="s">
        <v>2351</v>
      </c>
      <c r="F29" t="s">
        <v>2363</v>
      </c>
      <c r="G29" t="s">
        <v>2356</v>
      </c>
      <c r="H29" s="2">
        <v>1201</v>
      </c>
    </row>
    <row r="30" spans="1:8" x14ac:dyDescent="0.3">
      <c r="A30" t="s">
        <v>2350</v>
      </c>
      <c r="B30">
        <v>6</v>
      </c>
      <c r="C30" t="s">
        <v>2264</v>
      </c>
      <c r="D30">
        <v>107</v>
      </c>
      <c r="E30" t="s">
        <v>2351</v>
      </c>
      <c r="F30" t="s">
        <v>2363</v>
      </c>
      <c r="G30" t="s">
        <v>2357</v>
      </c>
      <c r="H30" s="2">
        <v>8082</v>
      </c>
    </row>
    <row r="31" spans="1:8" x14ac:dyDescent="0.3">
      <c r="A31" t="s">
        <v>2350</v>
      </c>
      <c r="B31">
        <v>6</v>
      </c>
      <c r="C31" t="s">
        <v>2264</v>
      </c>
      <c r="D31">
        <v>107</v>
      </c>
      <c r="E31" t="s">
        <v>2351</v>
      </c>
      <c r="F31" t="s">
        <v>2363</v>
      </c>
      <c r="G31" t="s">
        <v>2362</v>
      </c>
      <c r="H31" s="2">
        <v>6404</v>
      </c>
    </row>
    <row r="32" spans="1:8" x14ac:dyDescent="0.3">
      <c r="A32" t="s">
        <v>2350</v>
      </c>
      <c r="B32">
        <v>6</v>
      </c>
      <c r="C32" t="s">
        <v>2264</v>
      </c>
      <c r="D32">
        <v>107</v>
      </c>
      <c r="E32" t="s">
        <v>2351</v>
      </c>
      <c r="F32" t="s">
        <v>2363</v>
      </c>
      <c r="G32" t="s">
        <v>2358</v>
      </c>
      <c r="H32" s="2">
        <v>4613</v>
      </c>
    </row>
    <row r="33" spans="1:8" x14ac:dyDescent="0.3">
      <c r="A33" t="s">
        <v>2350</v>
      </c>
      <c r="B33">
        <v>6</v>
      </c>
      <c r="C33" t="s">
        <v>2264</v>
      </c>
      <c r="D33">
        <v>107</v>
      </c>
      <c r="E33" t="s">
        <v>2351</v>
      </c>
      <c r="F33" t="s">
        <v>2364</v>
      </c>
      <c r="H33" s="2">
        <v>1345</v>
      </c>
    </row>
    <row r="34" spans="1:8" x14ac:dyDescent="0.3">
      <c r="A34" t="s">
        <v>2350</v>
      </c>
      <c r="B34">
        <v>6</v>
      </c>
      <c r="C34" t="s">
        <v>2264</v>
      </c>
      <c r="D34">
        <v>107</v>
      </c>
      <c r="E34" t="s">
        <v>2351</v>
      </c>
      <c r="F34" t="s">
        <v>2364</v>
      </c>
      <c r="G34" t="s">
        <v>2353</v>
      </c>
      <c r="H34">
        <v>428</v>
      </c>
    </row>
    <row r="35" spans="1:8" x14ac:dyDescent="0.3">
      <c r="A35" t="s">
        <v>2350</v>
      </c>
      <c r="B35">
        <v>6</v>
      </c>
      <c r="C35" t="s">
        <v>2264</v>
      </c>
      <c r="D35">
        <v>107</v>
      </c>
      <c r="E35" t="s">
        <v>2351</v>
      </c>
      <c r="F35" t="s">
        <v>2364</v>
      </c>
      <c r="G35" t="s">
        <v>2354</v>
      </c>
      <c r="H35">
        <v>348</v>
      </c>
    </row>
    <row r="36" spans="1:8" x14ac:dyDescent="0.3">
      <c r="A36" t="s">
        <v>2350</v>
      </c>
      <c r="B36">
        <v>6</v>
      </c>
      <c r="C36" t="s">
        <v>2264</v>
      </c>
      <c r="D36">
        <v>107</v>
      </c>
      <c r="E36" t="s">
        <v>2351</v>
      </c>
      <c r="F36" t="s">
        <v>2364</v>
      </c>
      <c r="G36" t="s">
        <v>2355</v>
      </c>
      <c r="H36">
        <v>215</v>
      </c>
    </row>
    <row r="37" spans="1:8" x14ac:dyDescent="0.3">
      <c r="A37" t="s">
        <v>2350</v>
      </c>
      <c r="B37">
        <v>6</v>
      </c>
      <c r="C37" t="s">
        <v>2264</v>
      </c>
      <c r="D37">
        <v>107</v>
      </c>
      <c r="E37" t="s">
        <v>2351</v>
      </c>
      <c r="F37" t="s">
        <v>2364</v>
      </c>
      <c r="G37" t="s">
        <v>2356</v>
      </c>
      <c r="H37">
        <v>156</v>
      </c>
    </row>
    <row r="38" spans="1:8" x14ac:dyDescent="0.3">
      <c r="A38" t="s">
        <v>2350</v>
      </c>
      <c r="B38">
        <v>6</v>
      </c>
      <c r="C38" t="s">
        <v>2264</v>
      </c>
      <c r="D38">
        <v>107</v>
      </c>
      <c r="E38" t="s">
        <v>2351</v>
      </c>
      <c r="F38" t="s">
        <v>2364</v>
      </c>
      <c r="G38" t="s">
        <v>2357</v>
      </c>
      <c r="H38">
        <v>198</v>
      </c>
    </row>
    <row r="39" spans="1:8" x14ac:dyDescent="0.3">
      <c r="A39" t="s">
        <v>2350</v>
      </c>
      <c r="B39">
        <v>6</v>
      </c>
      <c r="C39" t="s">
        <v>2264</v>
      </c>
      <c r="D39">
        <v>107</v>
      </c>
      <c r="E39" t="s">
        <v>2351</v>
      </c>
      <c r="F39" t="s">
        <v>2364</v>
      </c>
      <c r="G39" t="s">
        <v>2365</v>
      </c>
      <c r="H39">
        <v>747</v>
      </c>
    </row>
    <row r="40" spans="1:8" x14ac:dyDescent="0.3">
      <c r="A40" t="s">
        <v>2350</v>
      </c>
      <c r="B40">
        <v>6</v>
      </c>
      <c r="C40" t="s">
        <v>2264</v>
      </c>
      <c r="D40">
        <v>107</v>
      </c>
      <c r="E40" t="s">
        <v>2351</v>
      </c>
      <c r="F40" t="s">
        <v>2366</v>
      </c>
      <c r="H40" s="2">
        <v>12216</v>
      </c>
    </row>
    <row r="41" spans="1:8" x14ac:dyDescent="0.3">
      <c r="A41" t="s">
        <v>2350</v>
      </c>
      <c r="B41">
        <v>6</v>
      </c>
      <c r="C41" t="s">
        <v>2264</v>
      </c>
      <c r="D41">
        <v>107</v>
      </c>
      <c r="E41" t="s">
        <v>2351</v>
      </c>
      <c r="F41" t="s">
        <v>2366</v>
      </c>
      <c r="G41" t="s">
        <v>2353</v>
      </c>
      <c r="H41">
        <v>428</v>
      </c>
    </row>
    <row r="42" spans="1:8" x14ac:dyDescent="0.3">
      <c r="A42" t="s">
        <v>2350</v>
      </c>
      <c r="B42">
        <v>6</v>
      </c>
      <c r="C42" t="s">
        <v>2264</v>
      </c>
      <c r="D42">
        <v>107</v>
      </c>
      <c r="E42" t="s">
        <v>2351</v>
      </c>
      <c r="F42" t="s">
        <v>2366</v>
      </c>
      <c r="G42" t="s">
        <v>2354</v>
      </c>
      <c r="H42">
        <v>696</v>
      </c>
    </row>
    <row r="43" spans="1:8" x14ac:dyDescent="0.3">
      <c r="A43" t="s">
        <v>2350</v>
      </c>
      <c r="B43">
        <v>6</v>
      </c>
      <c r="C43" t="s">
        <v>2264</v>
      </c>
      <c r="D43">
        <v>107</v>
      </c>
      <c r="E43" t="s">
        <v>2351</v>
      </c>
      <c r="F43" t="s">
        <v>2366</v>
      </c>
      <c r="G43" t="s">
        <v>2355</v>
      </c>
      <c r="H43">
        <v>724</v>
      </c>
    </row>
    <row r="44" spans="1:8" x14ac:dyDescent="0.3">
      <c r="A44" t="s">
        <v>2350</v>
      </c>
      <c r="B44">
        <v>6</v>
      </c>
      <c r="C44" t="s">
        <v>2264</v>
      </c>
      <c r="D44">
        <v>107</v>
      </c>
      <c r="E44" t="s">
        <v>2351</v>
      </c>
      <c r="F44" t="s">
        <v>2366</v>
      </c>
      <c r="G44" t="s">
        <v>2356</v>
      </c>
      <c r="H44" s="2">
        <v>962</v>
      </c>
    </row>
    <row r="45" spans="1:8" x14ac:dyDescent="0.3">
      <c r="A45" t="s">
        <v>2350</v>
      </c>
      <c r="B45">
        <v>6</v>
      </c>
      <c r="C45" t="s">
        <v>2264</v>
      </c>
      <c r="D45">
        <v>107</v>
      </c>
      <c r="E45" t="s">
        <v>2351</v>
      </c>
      <c r="F45" t="s">
        <v>2366</v>
      </c>
      <c r="G45" t="s">
        <v>2357</v>
      </c>
      <c r="H45" s="2">
        <v>9406</v>
      </c>
    </row>
    <row r="46" spans="1:8" x14ac:dyDescent="0.3">
      <c r="A46" t="s">
        <v>2350</v>
      </c>
      <c r="B46">
        <v>6</v>
      </c>
      <c r="C46" t="s">
        <v>2264</v>
      </c>
      <c r="D46">
        <v>107</v>
      </c>
      <c r="E46" t="s">
        <v>2351</v>
      </c>
      <c r="F46" t="s">
        <v>2366</v>
      </c>
      <c r="G46" t="s">
        <v>2365</v>
      </c>
      <c r="H46" s="2">
        <v>4436</v>
      </c>
    </row>
    <row r="47" spans="1:8" x14ac:dyDescent="0.3">
      <c r="A47" t="s">
        <v>2350</v>
      </c>
      <c r="B47">
        <v>6</v>
      </c>
      <c r="C47" t="s">
        <v>2264</v>
      </c>
      <c r="D47">
        <v>107</v>
      </c>
      <c r="E47" t="s">
        <v>2351</v>
      </c>
      <c r="F47" t="s">
        <v>2366</v>
      </c>
      <c r="G47" t="s">
        <v>2358</v>
      </c>
      <c r="H47" s="2">
        <v>7780</v>
      </c>
    </row>
    <row r="48" spans="1:8" x14ac:dyDescent="0.3">
      <c r="A48" t="s">
        <v>2350</v>
      </c>
      <c r="B48">
        <v>6</v>
      </c>
      <c r="C48" t="s">
        <v>2264</v>
      </c>
      <c r="D48">
        <v>107</v>
      </c>
      <c r="E48" t="s">
        <v>2351</v>
      </c>
      <c r="F48" t="s">
        <v>2367</v>
      </c>
    </row>
    <row r="49" spans="1:8" x14ac:dyDescent="0.3">
      <c r="A49" t="s">
        <v>2350</v>
      </c>
      <c r="B49">
        <v>6</v>
      </c>
      <c r="C49" t="s">
        <v>2264</v>
      </c>
      <c r="D49">
        <v>107</v>
      </c>
      <c r="E49" t="s">
        <v>2351</v>
      </c>
      <c r="F49" t="s">
        <v>2367</v>
      </c>
      <c r="G49" t="s">
        <v>2362</v>
      </c>
      <c r="H49" s="2">
        <v>222208000</v>
      </c>
    </row>
    <row r="50" spans="1:8" x14ac:dyDescent="0.3">
      <c r="A50" t="s">
        <v>2350</v>
      </c>
      <c r="B50">
        <v>6</v>
      </c>
      <c r="C50" t="s">
        <v>2264</v>
      </c>
      <c r="D50">
        <v>107</v>
      </c>
      <c r="E50" t="s">
        <v>2351</v>
      </c>
      <c r="F50" t="s">
        <v>2368</v>
      </c>
    </row>
    <row r="51" spans="1:8" x14ac:dyDescent="0.3">
      <c r="A51" t="s">
        <v>2350</v>
      </c>
      <c r="B51">
        <v>6</v>
      </c>
      <c r="C51" t="s">
        <v>2264</v>
      </c>
      <c r="D51">
        <v>107</v>
      </c>
      <c r="E51" t="s">
        <v>2351</v>
      </c>
      <c r="F51" t="s">
        <v>2368</v>
      </c>
      <c r="G51" t="s">
        <v>2365</v>
      </c>
      <c r="H51" s="2">
        <v>26624000</v>
      </c>
    </row>
    <row r="52" spans="1:8" x14ac:dyDescent="0.3">
      <c r="A52" t="s">
        <v>2350</v>
      </c>
      <c r="B52">
        <v>6</v>
      </c>
      <c r="C52" t="s">
        <v>2264</v>
      </c>
      <c r="D52">
        <v>107</v>
      </c>
      <c r="E52" t="s">
        <v>2351</v>
      </c>
      <c r="F52" t="s">
        <v>2369</v>
      </c>
      <c r="H52">
        <v>206</v>
      </c>
    </row>
    <row r="53" spans="1:8" x14ac:dyDescent="0.3">
      <c r="A53" t="s">
        <v>2350</v>
      </c>
      <c r="B53">
        <v>6</v>
      </c>
      <c r="C53" t="s">
        <v>2264</v>
      </c>
      <c r="D53">
        <v>107</v>
      </c>
      <c r="E53" t="s">
        <v>2351</v>
      </c>
      <c r="F53" t="s">
        <v>2369</v>
      </c>
      <c r="G53" t="s">
        <v>2370</v>
      </c>
      <c r="H53">
        <v>146</v>
      </c>
    </row>
    <row r="54" spans="1:8" x14ac:dyDescent="0.3">
      <c r="A54" t="s">
        <v>2350</v>
      </c>
      <c r="B54">
        <v>6</v>
      </c>
      <c r="C54" t="s">
        <v>2264</v>
      </c>
      <c r="D54">
        <v>107</v>
      </c>
      <c r="E54" t="s">
        <v>2351</v>
      </c>
      <c r="F54" t="s">
        <v>2369</v>
      </c>
      <c r="G54" t="s">
        <v>2371</v>
      </c>
      <c r="H54">
        <v>60</v>
      </c>
    </row>
    <row r="55" spans="1:8" x14ac:dyDescent="0.3">
      <c r="A55" t="s">
        <v>2350</v>
      </c>
      <c r="B55">
        <v>6</v>
      </c>
      <c r="C55" t="s">
        <v>2264</v>
      </c>
      <c r="D55">
        <v>107</v>
      </c>
      <c r="E55" t="s">
        <v>2351</v>
      </c>
      <c r="F55" t="s">
        <v>2372</v>
      </c>
      <c r="H55" s="2">
        <v>10498</v>
      </c>
    </row>
    <row r="56" spans="1:8" x14ac:dyDescent="0.3">
      <c r="A56" t="s">
        <v>2350</v>
      </c>
      <c r="B56">
        <v>6</v>
      </c>
      <c r="C56" t="s">
        <v>2264</v>
      </c>
      <c r="D56">
        <v>107</v>
      </c>
      <c r="E56" t="s">
        <v>2351</v>
      </c>
      <c r="F56" t="s">
        <v>2372</v>
      </c>
      <c r="G56" t="s">
        <v>2370</v>
      </c>
      <c r="H56" s="2">
        <v>7634</v>
      </c>
    </row>
    <row r="57" spans="1:8" x14ac:dyDescent="0.3">
      <c r="A57" t="s">
        <v>2350</v>
      </c>
      <c r="B57">
        <v>6</v>
      </c>
      <c r="C57" t="s">
        <v>2264</v>
      </c>
      <c r="D57">
        <v>107</v>
      </c>
      <c r="E57" t="s">
        <v>2351</v>
      </c>
      <c r="F57" t="s">
        <v>2372</v>
      </c>
      <c r="G57" t="s">
        <v>2371</v>
      </c>
      <c r="H57" s="2">
        <v>2864</v>
      </c>
    </row>
    <row r="58" spans="1:8" x14ac:dyDescent="0.3">
      <c r="A58" t="s">
        <v>2350</v>
      </c>
      <c r="B58">
        <v>6</v>
      </c>
      <c r="C58" t="s">
        <v>2264</v>
      </c>
      <c r="D58">
        <v>107</v>
      </c>
      <c r="E58" t="s">
        <v>2351</v>
      </c>
      <c r="F58" t="s">
        <v>2373</v>
      </c>
      <c r="H58" s="2">
        <v>1708</v>
      </c>
    </row>
    <row r="59" spans="1:8" x14ac:dyDescent="0.3">
      <c r="A59" t="s">
        <v>2350</v>
      </c>
      <c r="B59">
        <v>6</v>
      </c>
      <c r="C59" t="s">
        <v>2264</v>
      </c>
      <c r="D59">
        <v>107</v>
      </c>
      <c r="E59" t="s">
        <v>2351</v>
      </c>
      <c r="F59" t="s">
        <v>2374</v>
      </c>
      <c r="H59" s="2">
        <v>3294</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zoomScale="80" zoomScaleNormal="80" workbookViewId="0">
      <pane ySplit="2" topLeftCell="A525" activePane="bottomLeft" state="frozen"/>
      <selection activeCell="E1" sqref="E1"/>
      <selection pane="bottomLeft" activeCell="D583" sqref="D583"/>
    </sheetView>
  </sheetViews>
  <sheetFormatPr defaultColWidth="8.88671875" defaultRowHeight="14.4" x14ac:dyDescent="0.3"/>
  <cols>
    <col min="1" max="1" width="34.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72" t="s">
        <v>2439</v>
      </c>
    </row>
    <row r="2" spans="1:11" x14ac:dyDescent="0.3">
      <c r="A2" s="274" t="s">
        <v>319</v>
      </c>
      <c r="B2" t="s">
        <v>320</v>
      </c>
      <c r="C2" t="s">
        <v>321</v>
      </c>
      <c r="D2" t="s">
        <v>322</v>
      </c>
      <c r="E2" t="s">
        <v>323</v>
      </c>
      <c r="F2" t="s">
        <v>324</v>
      </c>
      <c r="G2" t="s">
        <v>325</v>
      </c>
      <c r="H2" t="s">
        <v>326</v>
      </c>
      <c r="I2" t="s">
        <v>327</v>
      </c>
      <c r="J2" t="s">
        <v>328</v>
      </c>
      <c r="K2" t="s">
        <v>329</v>
      </c>
    </row>
    <row r="3" spans="1:11" x14ac:dyDescent="0.3">
      <c r="A3" t="s">
        <v>330</v>
      </c>
      <c r="B3" s="68" t="s">
        <v>331</v>
      </c>
      <c r="C3">
        <v>197</v>
      </c>
      <c r="D3">
        <v>232</v>
      </c>
      <c r="E3">
        <v>342</v>
      </c>
      <c r="F3">
        <v>23</v>
      </c>
      <c r="G3">
        <v>37</v>
      </c>
      <c r="H3">
        <v>0</v>
      </c>
      <c r="I3">
        <v>25</v>
      </c>
      <c r="J3">
        <v>5</v>
      </c>
      <c r="K3">
        <v>34791</v>
      </c>
    </row>
    <row r="4" spans="1:11" x14ac:dyDescent="0.3">
      <c r="A4" t="s">
        <v>332</v>
      </c>
      <c r="B4" s="68" t="s">
        <v>333</v>
      </c>
      <c r="C4">
        <v>123</v>
      </c>
      <c r="D4">
        <v>101</v>
      </c>
      <c r="E4">
        <v>221</v>
      </c>
      <c r="F4">
        <v>5</v>
      </c>
      <c r="G4">
        <v>0</v>
      </c>
      <c r="H4">
        <v>0</v>
      </c>
      <c r="I4">
        <v>0</v>
      </c>
      <c r="J4">
        <v>0</v>
      </c>
      <c r="K4">
        <v>26021</v>
      </c>
    </row>
    <row r="5" spans="1:11" x14ac:dyDescent="0.3">
      <c r="A5" t="s">
        <v>334</v>
      </c>
      <c r="B5" s="68" t="s">
        <v>335</v>
      </c>
      <c r="C5">
        <v>272</v>
      </c>
      <c r="D5">
        <v>300</v>
      </c>
      <c r="E5">
        <v>502</v>
      </c>
      <c r="F5">
        <v>51</v>
      </c>
      <c r="G5">
        <v>10</v>
      </c>
      <c r="H5">
        <v>0</v>
      </c>
      <c r="I5">
        <v>5</v>
      </c>
      <c r="J5">
        <v>5</v>
      </c>
      <c r="K5">
        <v>79827</v>
      </c>
    </row>
    <row r="6" spans="1:11" x14ac:dyDescent="0.3">
      <c r="A6" t="s">
        <v>336</v>
      </c>
      <c r="B6" s="68" t="s">
        <v>337</v>
      </c>
      <c r="C6">
        <v>65</v>
      </c>
      <c r="D6">
        <v>38</v>
      </c>
      <c r="E6">
        <v>95</v>
      </c>
      <c r="F6">
        <v>5</v>
      </c>
      <c r="G6">
        <v>0</v>
      </c>
      <c r="H6">
        <v>0</v>
      </c>
      <c r="I6">
        <v>0</v>
      </c>
      <c r="J6">
        <v>5</v>
      </c>
      <c r="K6">
        <v>21404</v>
      </c>
    </row>
    <row r="7" spans="1:11" x14ac:dyDescent="0.3">
      <c r="A7" t="s">
        <v>338</v>
      </c>
      <c r="B7" s="68" t="s">
        <v>339</v>
      </c>
      <c r="C7">
        <v>396</v>
      </c>
      <c r="D7">
        <v>353</v>
      </c>
      <c r="E7">
        <v>670</v>
      </c>
      <c r="F7">
        <v>38</v>
      </c>
      <c r="G7">
        <v>25</v>
      </c>
      <c r="H7">
        <v>0</v>
      </c>
      <c r="I7">
        <v>10</v>
      </c>
      <c r="J7">
        <v>10</v>
      </c>
      <c r="K7">
        <v>84254</v>
      </c>
    </row>
    <row r="8" spans="1:11" x14ac:dyDescent="0.3">
      <c r="A8" t="s">
        <v>340</v>
      </c>
      <c r="B8" s="68" t="s">
        <v>341</v>
      </c>
      <c r="C8">
        <v>149</v>
      </c>
      <c r="D8">
        <v>133</v>
      </c>
      <c r="E8">
        <v>258</v>
      </c>
      <c r="F8">
        <v>18</v>
      </c>
      <c r="G8">
        <v>0</v>
      </c>
      <c r="H8">
        <v>0</v>
      </c>
      <c r="I8">
        <v>5</v>
      </c>
      <c r="J8">
        <v>0</v>
      </c>
      <c r="K8">
        <v>51940</v>
      </c>
    </row>
    <row r="9" spans="1:11" x14ac:dyDescent="0.3">
      <c r="A9" t="s">
        <v>342</v>
      </c>
      <c r="B9" s="68" t="s">
        <v>343</v>
      </c>
      <c r="C9">
        <v>18</v>
      </c>
      <c r="D9">
        <v>29</v>
      </c>
      <c r="E9">
        <v>33</v>
      </c>
      <c r="F9">
        <v>5</v>
      </c>
      <c r="G9">
        <v>0</v>
      </c>
      <c r="H9">
        <v>0</v>
      </c>
      <c r="I9">
        <v>5</v>
      </c>
      <c r="J9">
        <v>5</v>
      </c>
      <c r="K9">
        <v>5152</v>
      </c>
    </row>
    <row r="10" spans="1:11" x14ac:dyDescent="0.3">
      <c r="A10" t="s">
        <v>344</v>
      </c>
      <c r="B10" s="68" t="s">
        <v>345</v>
      </c>
      <c r="C10">
        <v>0</v>
      </c>
      <c r="D10">
        <v>5</v>
      </c>
      <c r="E10">
        <v>5</v>
      </c>
      <c r="F10">
        <v>0</v>
      </c>
      <c r="G10">
        <v>0</v>
      </c>
      <c r="H10">
        <v>0</v>
      </c>
      <c r="I10">
        <v>0</v>
      </c>
      <c r="J10">
        <v>0</v>
      </c>
      <c r="K10">
        <v>136</v>
      </c>
    </row>
    <row r="11" spans="1:11" x14ac:dyDescent="0.3">
      <c r="A11" t="s">
        <v>346</v>
      </c>
      <c r="B11" s="68" t="s">
        <v>347</v>
      </c>
      <c r="C11">
        <v>104</v>
      </c>
      <c r="D11">
        <v>110</v>
      </c>
      <c r="E11">
        <v>188</v>
      </c>
      <c r="F11">
        <v>14</v>
      </c>
      <c r="G11">
        <v>5</v>
      </c>
      <c r="H11">
        <v>0</v>
      </c>
      <c r="I11">
        <v>5</v>
      </c>
      <c r="J11">
        <v>0</v>
      </c>
      <c r="K11">
        <v>20295</v>
      </c>
    </row>
    <row r="12" spans="1:11" x14ac:dyDescent="0.3">
      <c r="A12" t="s">
        <v>348</v>
      </c>
      <c r="B12" s="68" t="s">
        <v>349</v>
      </c>
      <c r="C12">
        <v>1418</v>
      </c>
      <c r="D12">
        <v>1968</v>
      </c>
      <c r="E12">
        <v>2485</v>
      </c>
      <c r="F12">
        <v>233</v>
      </c>
      <c r="G12">
        <v>425</v>
      </c>
      <c r="H12">
        <v>147</v>
      </c>
      <c r="I12">
        <v>59</v>
      </c>
      <c r="J12">
        <v>41</v>
      </c>
      <c r="K12">
        <v>370560</v>
      </c>
    </row>
    <row r="13" spans="1:11" x14ac:dyDescent="0.3">
      <c r="A13" t="s">
        <v>350</v>
      </c>
      <c r="B13" s="68" t="s">
        <v>351</v>
      </c>
      <c r="C13">
        <v>194</v>
      </c>
      <c r="D13">
        <v>206</v>
      </c>
      <c r="E13">
        <v>319</v>
      </c>
      <c r="F13">
        <v>53</v>
      </c>
      <c r="G13">
        <v>18</v>
      </c>
      <c r="H13">
        <v>0</v>
      </c>
      <c r="I13">
        <v>5</v>
      </c>
      <c r="J13">
        <v>0</v>
      </c>
      <c r="K13">
        <v>23670</v>
      </c>
    </row>
    <row r="14" spans="1:11" x14ac:dyDescent="0.3">
      <c r="A14" t="s">
        <v>352</v>
      </c>
      <c r="B14" s="68" t="s">
        <v>353</v>
      </c>
      <c r="C14">
        <v>22</v>
      </c>
      <c r="D14">
        <v>19</v>
      </c>
      <c r="E14">
        <v>35</v>
      </c>
      <c r="F14">
        <v>5</v>
      </c>
      <c r="G14">
        <v>0</v>
      </c>
      <c r="H14">
        <v>0</v>
      </c>
      <c r="I14">
        <v>0</v>
      </c>
      <c r="J14">
        <v>0</v>
      </c>
      <c r="K14">
        <v>5418</v>
      </c>
    </row>
    <row r="15" spans="1:11" x14ac:dyDescent="0.3">
      <c r="A15" t="s">
        <v>354</v>
      </c>
      <c r="B15" s="68" t="s">
        <v>355</v>
      </c>
      <c r="C15">
        <v>605</v>
      </c>
      <c r="D15">
        <v>873</v>
      </c>
      <c r="E15">
        <v>1029</v>
      </c>
      <c r="F15">
        <v>76</v>
      </c>
      <c r="G15">
        <v>267</v>
      </c>
      <c r="H15">
        <v>64</v>
      </c>
      <c r="I15">
        <v>29</v>
      </c>
      <c r="J15">
        <v>10</v>
      </c>
      <c r="K15">
        <v>111458</v>
      </c>
    </row>
    <row r="16" spans="1:11" x14ac:dyDescent="0.3">
      <c r="A16" t="s">
        <v>356</v>
      </c>
      <c r="B16" s="68" t="s">
        <v>357</v>
      </c>
      <c r="C16">
        <v>409</v>
      </c>
      <c r="D16">
        <v>530</v>
      </c>
      <c r="E16">
        <v>714</v>
      </c>
      <c r="F16">
        <v>56</v>
      </c>
      <c r="G16">
        <v>120</v>
      </c>
      <c r="H16">
        <v>16</v>
      </c>
      <c r="I16">
        <v>21</v>
      </c>
      <c r="J16">
        <v>10</v>
      </c>
      <c r="K16">
        <v>81223</v>
      </c>
    </row>
    <row r="17" spans="1:11" x14ac:dyDescent="0.3">
      <c r="A17" t="s">
        <v>358</v>
      </c>
      <c r="B17" s="68" t="s">
        <v>359</v>
      </c>
      <c r="C17">
        <v>269</v>
      </c>
      <c r="D17">
        <v>185</v>
      </c>
      <c r="E17">
        <v>423</v>
      </c>
      <c r="F17">
        <v>10</v>
      </c>
      <c r="G17">
        <v>5</v>
      </c>
      <c r="H17">
        <v>0</v>
      </c>
      <c r="I17">
        <v>10</v>
      </c>
      <c r="J17">
        <v>5</v>
      </c>
      <c r="K17">
        <v>66353</v>
      </c>
    </row>
    <row r="18" spans="1:11" x14ac:dyDescent="0.3">
      <c r="A18" t="s">
        <v>360</v>
      </c>
      <c r="B18" s="68" t="s">
        <v>361</v>
      </c>
      <c r="C18">
        <v>103</v>
      </c>
      <c r="D18">
        <v>150</v>
      </c>
      <c r="E18">
        <v>147</v>
      </c>
      <c r="F18">
        <v>84</v>
      </c>
      <c r="G18">
        <v>0</v>
      </c>
      <c r="H18">
        <v>5</v>
      </c>
      <c r="I18">
        <v>5</v>
      </c>
      <c r="J18">
        <v>5</v>
      </c>
      <c r="K18">
        <v>24045</v>
      </c>
    </row>
    <row r="19" spans="1:11" x14ac:dyDescent="0.3">
      <c r="A19" t="s">
        <v>362</v>
      </c>
      <c r="B19" s="68" t="s">
        <v>363</v>
      </c>
      <c r="C19">
        <v>93</v>
      </c>
      <c r="D19">
        <v>167</v>
      </c>
      <c r="E19">
        <v>204</v>
      </c>
      <c r="F19">
        <v>21</v>
      </c>
      <c r="G19">
        <v>12</v>
      </c>
      <c r="H19">
        <v>20</v>
      </c>
      <c r="I19">
        <v>5</v>
      </c>
      <c r="J19">
        <v>5</v>
      </c>
      <c r="K19">
        <v>29915</v>
      </c>
    </row>
    <row r="20" spans="1:11" x14ac:dyDescent="0.3">
      <c r="A20" t="s">
        <v>364</v>
      </c>
      <c r="B20" s="68" t="s">
        <v>365</v>
      </c>
      <c r="C20">
        <v>91</v>
      </c>
      <c r="D20">
        <v>140</v>
      </c>
      <c r="E20">
        <v>169</v>
      </c>
      <c r="F20">
        <v>5</v>
      </c>
      <c r="G20">
        <v>33</v>
      </c>
      <c r="H20">
        <v>19</v>
      </c>
      <c r="I20">
        <v>5</v>
      </c>
      <c r="J20">
        <v>5</v>
      </c>
      <c r="K20">
        <v>16500</v>
      </c>
    </row>
    <row r="21" spans="1:11" x14ac:dyDescent="0.3">
      <c r="A21" t="s">
        <v>366</v>
      </c>
      <c r="B21" s="68" t="s">
        <v>367</v>
      </c>
      <c r="C21">
        <v>120</v>
      </c>
      <c r="D21">
        <v>87</v>
      </c>
      <c r="E21">
        <v>195</v>
      </c>
      <c r="F21">
        <v>5</v>
      </c>
      <c r="G21">
        <v>5</v>
      </c>
      <c r="H21">
        <v>0</v>
      </c>
      <c r="I21">
        <v>5</v>
      </c>
      <c r="J21">
        <v>5</v>
      </c>
      <c r="K21">
        <v>22546</v>
      </c>
    </row>
    <row r="22" spans="1:11" x14ac:dyDescent="0.3">
      <c r="A22" t="s">
        <v>368</v>
      </c>
      <c r="B22" s="68" t="s">
        <v>369</v>
      </c>
      <c r="C22">
        <v>176</v>
      </c>
      <c r="D22">
        <v>192</v>
      </c>
      <c r="E22">
        <v>250</v>
      </c>
      <c r="F22">
        <v>40</v>
      </c>
      <c r="G22">
        <v>61</v>
      </c>
      <c r="H22">
        <v>5</v>
      </c>
      <c r="I22">
        <v>5</v>
      </c>
      <c r="J22">
        <v>5</v>
      </c>
      <c r="K22">
        <v>34005</v>
      </c>
    </row>
    <row r="23" spans="1:11" x14ac:dyDescent="0.3">
      <c r="A23" t="s">
        <v>370</v>
      </c>
      <c r="B23" s="68" t="s">
        <v>371</v>
      </c>
      <c r="C23">
        <v>5</v>
      </c>
      <c r="D23">
        <v>15</v>
      </c>
      <c r="E23">
        <v>22</v>
      </c>
      <c r="F23">
        <v>0</v>
      </c>
      <c r="G23">
        <v>0</v>
      </c>
      <c r="H23">
        <v>0</v>
      </c>
      <c r="I23">
        <v>0</v>
      </c>
      <c r="J23">
        <v>0</v>
      </c>
      <c r="K23">
        <v>7193</v>
      </c>
    </row>
    <row r="24" spans="1:11" x14ac:dyDescent="0.3">
      <c r="A24" t="s">
        <v>372</v>
      </c>
      <c r="B24" s="68" t="s">
        <v>373</v>
      </c>
      <c r="C24">
        <v>232</v>
      </c>
      <c r="D24">
        <v>246</v>
      </c>
      <c r="E24">
        <v>385</v>
      </c>
      <c r="F24">
        <v>47</v>
      </c>
      <c r="G24">
        <v>29</v>
      </c>
      <c r="H24">
        <v>11</v>
      </c>
      <c r="I24">
        <v>5</v>
      </c>
      <c r="J24">
        <v>5</v>
      </c>
      <c r="K24">
        <v>39922</v>
      </c>
    </row>
    <row r="25" spans="1:11" x14ac:dyDescent="0.3">
      <c r="A25" t="s">
        <v>374</v>
      </c>
      <c r="B25" s="68" t="s">
        <v>375</v>
      </c>
      <c r="C25">
        <v>167</v>
      </c>
      <c r="D25">
        <v>311</v>
      </c>
      <c r="E25">
        <v>303</v>
      </c>
      <c r="F25">
        <v>65</v>
      </c>
      <c r="G25">
        <v>86</v>
      </c>
      <c r="H25">
        <v>5</v>
      </c>
      <c r="I25">
        <v>10</v>
      </c>
      <c r="J25">
        <v>10</v>
      </c>
      <c r="K25">
        <v>48518</v>
      </c>
    </row>
    <row r="26" spans="1:11" x14ac:dyDescent="0.3">
      <c r="A26" t="s">
        <v>376</v>
      </c>
      <c r="B26" s="68" t="s">
        <v>377</v>
      </c>
      <c r="C26">
        <v>18</v>
      </c>
      <c r="D26">
        <v>5</v>
      </c>
      <c r="E26">
        <v>23</v>
      </c>
      <c r="F26">
        <v>5</v>
      </c>
      <c r="G26">
        <v>0</v>
      </c>
      <c r="H26">
        <v>0</v>
      </c>
      <c r="I26">
        <v>0</v>
      </c>
      <c r="J26">
        <v>0</v>
      </c>
      <c r="K26">
        <v>4201</v>
      </c>
    </row>
    <row r="27" spans="1:11" x14ac:dyDescent="0.3">
      <c r="A27" t="s">
        <v>378</v>
      </c>
      <c r="B27" s="68" t="s">
        <v>379</v>
      </c>
      <c r="C27">
        <v>79</v>
      </c>
      <c r="D27">
        <v>29</v>
      </c>
      <c r="E27">
        <v>102</v>
      </c>
      <c r="F27">
        <v>10</v>
      </c>
      <c r="G27">
        <v>0</v>
      </c>
      <c r="H27">
        <v>0</v>
      </c>
      <c r="I27">
        <v>0</v>
      </c>
      <c r="J27">
        <v>5</v>
      </c>
      <c r="K27">
        <v>14818</v>
      </c>
    </row>
    <row r="28" spans="1:11" x14ac:dyDescent="0.3">
      <c r="A28" t="s">
        <v>380</v>
      </c>
      <c r="B28" s="68" t="s">
        <v>381</v>
      </c>
      <c r="C28">
        <v>343</v>
      </c>
      <c r="D28">
        <v>397</v>
      </c>
      <c r="E28">
        <v>601</v>
      </c>
      <c r="F28">
        <v>43</v>
      </c>
      <c r="G28">
        <v>35</v>
      </c>
      <c r="H28">
        <v>51</v>
      </c>
      <c r="I28">
        <v>5</v>
      </c>
      <c r="J28">
        <v>0</v>
      </c>
      <c r="K28">
        <v>61464</v>
      </c>
    </row>
    <row r="29" spans="1:11" x14ac:dyDescent="0.3">
      <c r="A29" t="s">
        <v>382</v>
      </c>
      <c r="B29" s="68" t="s">
        <v>383</v>
      </c>
      <c r="C29">
        <v>3437</v>
      </c>
      <c r="D29">
        <v>3147</v>
      </c>
      <c r="E29">
        <v>5305</v>
      </c>
      <c r="F29">
        <v>506</v>
      </c>
      <c r="G29">
        <v>360</v>
      </c>
      <c r="H29">
        <v>79</v>
      </c>
      <c r="I29">
        <v>275</v>
      </c>
      <c r="J29">
        <v>56</v>
      </c>
      <c r="K29">
        <v>480569</v>
      </c>
    </row>
    <row r="30" spans="1:11" x14ac:dyDescent="0.3">
      <c r="A30" t="s">
        <v>384</v>
      </c>
      <c r="B30" s="68" t="s">
        <v>385</v>
      </c>
      <c r="C30">
        <v>111</v>
      </c>
      <c r="D30">
        <v>126</v>
      </c>
      <c r="E30">
        <v>198</v>
      </c>
      <c r="F30">
        <v>14</v>
      </c>
      <c r="G30">
        <v>5</v>
      </c>
      <c r="H30">
        <v>5</v>
      </c>
      <c r="I30">
        <v>5</v>
      </c>
      <c r="J30">
        <v>0</v>
      </c>
      <c r="K30">
        <v>33360</v>
      </c>
    </row>
    <row r="31" spans="1:11" x14ac:dyDescent="0.3">
      <c r="A31" t="s">
        <v>386</v>
      </c>
      <c r="B31" s="68" t="s">
        <v>387</v>
      </c>
      <c r="C31">
        <v>153</v>
      </c>
      <c r="D31">
        <v>177</v>
      </c>
      <c r="E31">
        <v>252</v>
      </c>
      <c r="F31">
        <v>59</v>
      </c>
      <c r="G31">
        <v>5</v>
      </c>
      <c r="H31">
        <v>0</v>
      </c>
      <c r="I31">
        <v>15</v>
      </c>
      <c r="J31">
        <v>5</v>
      </c>
      <c r="K31">
        <v>34137</v>
      </c>
    </row>
    <row r="32" spans="1:11" x14ac:dyDescent="0.3">
      <c r="A32" t="s">
        <v>388</v>
      </c>
      <c r="B32" s="68" t="s">
        <v>389</v>
      </c>
      <c r="C32">
        <v>281</v>
      </c>
      <c r="D32">
        <v>242</v>
      </c>
      <c r="E32">
        <v>442</v>
      </c>
      <c r="F32">
        <v>24</v>
      </c>
      <c r="G32">
        <v>19</v>
      </c>
      <c r="H32">
        <v>5</v>
      </c>
      <c r="I32">
        <v>26</v>
      </c>
      <c r="J32">
        <v>5</v>
      </c>
      <c r="K32">
        <v>56925</v>
      </c>
    </row>
    <row r="33" spans="1:11" x14ac:dyDescent="0.3">
      <c r="A33" t="s">
        <v>390</v>
      </c>
      <c r="B33" s="68" t="s">
        <v>391</v>
      </c>
      <c r="C33">
        <v>743</v>
      </c>
      <c r="D33">
        <v>470</v>
      </c>
      <c r="E33">
        <v>1129</v>
      </c>
      <c r="F33">
        <v>27</v>
      </c>
      <c r="G33">
        <v>29</v>
      </c>
      <c r="H33">
        <v>0</v>
      </c>
      <c r="I33">
        <v>25</v>
      </c>
      <c r="J33">
        <v>5</v>
      </c>
      <c r="K33">
        <v>100512</v>
      </c>
    </row>
    <row r="34" spans="1:11" x14ac:dyDescent="0.3">
      <c r="A34" t="s">
        <v>392</v>
      </c>
      <c r="B34" s="68" t="s">
        <v>393</v>
      </c>
      <c r="C34">
        <v>533</v>
      </c>
      <c r="D34">
        <v>504</v>
      </c>
      <c r="E34">
        <v>842</v>
      </c>
      <c r="F34">
        <v>47</v>
      </c>
      <c r="G34">
        <v>85</v>
      </c>
      <c r="H34">
        <v>24</v>
      </c>
      <c r="I34">
        <v>31</v>
      </c>
      <c r="J34">
        <v>5</v>
      </c>
      <c r="K34">
        <v>76339</v>
      </c>
    </row>
    <row r="35" spans="1:11" x14ac:dyDescent="0.3">
      <c r="A35" t="s">
        <v>394</v>
      </c>
      <c r="B35" s="68" t="s">
        <v>395</v>
      </c>
      <c r="C35">
        <v>48</v>
      </c>
      <c r="D35">
        <v>117</v>
      </c>
      <c r="E35">
        <v>91</v>
      </c>
      <c r="F35">
        <v>37</v>
      </c>
      <c r="G35">
        <v>29</v>
      </c>
      <c r="H35">
        <v>5</v>
      </c>
      <c r="I35">
        <v>5</v>
      </c>
      <c r="J35">
        <v>5</v>
      </c>
      <c r="K35">
        <v>27001</v>
      </c>
    </row>
    <row r="36" spans="1:11" x14ac:dyDescent="0.3">
      <c r="A36" t="s">
        <v>396</v>
      </c>
      <c r="B36" s="68" t="s">
        <v>397</v>
      </c>
      <c r="C36">
        <v>75</v>
      </c>
      <c r="D36">
        <v>97</v>
      </c>
      <c r="E36">
        <v>147</v>
      </c>
      <c r="F36">
        <v>21</v>
      </c>
      <c r="G36">
        <v>0</v>
      </c>
      <c r="H36">
        <v>0</v>
      </c>
      <c r="I36">
        <v>5</v>
      </c>
      <c r="J36">
        <v>5</v>
      </c>
      <c r="K36">
        <v>28297</v>
      </c>
    </row>
    <row r="37" spans="1:11" x14ac:dyDescent="0.3">
      <c r="A37" t="s">
        <v>398</v>
      </c>
      <c r="B37" s="68" t="s">
        <v>399</v>
      </c>
      <c r="C37">
        <v>153</v>
      </c>
      <c r="D37">
        <v>270</v>
      </c>
      <c r="E37">
        <v>311</v>
      </c>
      <c r="F37">
        <v>100</v>
      </c>
      <c r="G37">
        <v>10</v>
      </c>
      <c r="H37">
        <v>5</v>
      </c>
      <c r="I37">
        <v>5</v>
      </c>
      <c r="J37">
        <v>20</v>
      </c>
      <c r="K37">
        <v>112771</v>
      </c>
    </row>
    <row r="38" spans="1:11" x14ac:dyDescent="0.3">
      <c r="A38" t="s">
        <v>400</v>
      </c>
      <c r="B38" s="68" t="s">
        <v>401</v>
      </c>
      <c r="C38">
        <v>77</v>
      </c>
      <c r="D38">
        <v>38</v>
      </c>
      <c r="E38">
        <v>111</v>
      </c>
      <c r="F38">
        <v>10</v>
      </c>
      <c r="G38">
        <v>0</v>
      </c>
      <c r="H38">
        <v>0</v>
      </c>
      <c r="I38">
        <v>0</v>
      </c>
      <c r="J38">
        <v>0</v>
      </c>
      <c r="K38">
        <v>21089</v>
      </c>
    </row>
    <row r="39" spans="1:11" x14ac:dyDescent="0.3">
      <c r="A39" t="s">
        <v>402</v>
      </c>
      <c r="B39" s="68" t="s">
        <v>403</v>
      </c>
      <c r="C39">
        <v>43</v>
      </c>
      <c r="D39">
        <v>40</v>
      </c>
      <c r="E39">
        <v>74</v>
      </c>
      <c r="F39">
        <v>20</v>
      </c>
      <c r="G39">
        <v>0</v>
      </c>
      <c r="H39">
        <v>0</v>
      </c>
      <c r="I39">
        <v>10</v>
      </c>
      <c r="J39">
        <v>0</v>
      </c>
      <c r="K39">
        <v>18438</v>
      </c>
    </row>
    <row r="40" spans="1:11" x14ac:dyDescent="0.3">
      <c r="A40" t="s">
        <v>404</v>
      </c>
      <c r="B40" s="68" t="s">
        <v>405</v>
      </c>
      <c r="C40">
        <v>32</v>
      </c>
      <c r="D40">
        <v>24</v>
      </c>
      <c r="E40">
        <v>51</v>
      </c>
      <c r="F40">
        <v>5</v>
      </c>
      <c r="G40">
        <v>0</v>
      </c>
      <c r="H40">
        <v>0</v>
      </c>
      <c r="I40">
        <v>5</v>
      </c>
      <c r="J40">
        <v>0</v>
      </c>
      <c r="K40">
        <v>3881</v>
      </c>
    </row>
    <row r="41" spans="1:11" x14ac:dyDescent="0.3">
      <c r="A41" t="s">
        <v>406</v>
      </c>
      <c r="B41" s="68" t="s">
        <v>407</v>
      </c>
      <c r="C41">
        <v>71</v>
      </c>
      <c r="D41">
        <v>42</v>
      </c>
      <c r="E41">
        <v>93</v>
      </c>
      <c r="F41">
        <v>16</v>
      </c>
      <c r="G41">
        <v>0</v>
      </c>
      <c r="H41">
        <v>0</v>
      </c>
      <c r="I41">
        <v>5</v>
      </c>
      <c r="J41">
        <v>5</v>
      </c>
      <c r="K41">
        <v>14423</v>
      </c>
    </row>
    <row r="42" spans="1:11" x14ac:dyDescent="0.3">
      <c r="A42" t="s">
        <v>408</v>
      </c>
      <c r="B42" s="68" t="s">
        <v>409</v>
      </c>
      <c r="C42">
        <v>5</v>
      </c>
      <c r="D42">
        <v>5</v>
      </c>
      <c r="E42">
        <v>15</v>
      </c>
      <c r="F42">
        <v>5</v>
      </c>
      <c r="G42">
        <v>0</v>
      </c>
      <c r="H42">
        <v>0</v>
      </c>
      <c r="I42">
        <v>0</v>
      </c>
      <c r="J42">
        <v>0</v>
      </c>
      <c r="K42">
        <v>1403</v>
      </c>
    </row>
    <row r="43" spans="1:11" x14ac:dyDescent="0.3">
      <c r="A43" t="s">
        <v>410</v>
      </c>
      <c r="B43" s="68" t="s">
        <v>411</v>
      </c>
      <c r="C43">
        <v>60</v>
      </c>
      <c r="D43">
        <v>56</v>
      </c>
      <c r="E43">
        <v>95</v>
      </c>
      <c r="F43">
        <v>14</v>
      </c>
      <c r="G43">
        <v>0</v>
      </c>
      <c r="H43">
        <v>0</v>
      </c>
      <c r="I43">
        <v>5</v>
      </c>
      <c r="J43">
        <v>0</v>
      </c>
      <c r="K43">
        <v>22520</v>
      </c>
    </row>
    <row r="44" spans="1:11" x14ac:dyDescent="0.3">
      <c r="A44" t="s">
        <v>412</v>
      </c>
      <c r="B44" s="68" t="s">
        <v>413</v>
      </c>
      <c r="C44">
        <v>5</v>
      </c>
      <c r="D44">
        <v>5</v>
      </c>
      <c r="E44">
        <v>5</v>
      </c>
      <c r="F44">
        <v>0</v>
      </c>
      <c r="G44">
        <v>0</v>
      </c>
      <c r="H44">
        <v>0</v>
      </c>
      <c r="I44">
        <v>5</v>
      </c>
      <c r="J44">
        <v>0</v>
      </c>
      <c r="K44">
        <v>1079</v>
      </c>
    </row>
    <row r="45" spans="1:11" x14ac:dyDescent="0.3">
      <c r="A45" t="s">
        <v>414</v>
      </c>
      <c r="B45" s="68" t="s">
        <v>415</v>
      </c>
      <c r="C45">
        <v>371</v>
      </c>
      <c r="D45">
        <v>168</v>
      </c>
      <c r="E45">
        <v>495</v>
      </c>
      <c r="F45">
        <v>28</v>
      </c>
      <c r="G45">
        <v>5</v>
      </c>
      <c r="H45">
        <v>5</v>
      </c>
      <c r="I45">
        <v>5</v>
      </c>
      <c r="J45">
        <v>5</v>
      </c>
      <c r="K45">
        <v>27165</v>
      </c>
    </row>
    <row r="46" spans="1:11" x14ac:dyDescent="0.3">
      <c r="A46" t="s">
        <v>416</v>
      </c>
      <c r="B46" s="68" t="s">
        <v>417</v>
      </c>
      <c r="C46">
        <v>170</v>
      </c>
      <c r="D46">
        <v>161</v>
      </c>
      <c r="E46">
        <v>287</v>
      </c>
      <c r="F46">
        <v>19</v>
      </c>
      <c r="G46">
        <v>25</v>
      </c>
      <c r="H46">
        <v>0</v>
      </c>
      <c r="I46">
        <v>5</v>
      </c>
      <c r="J46">
        <v>5</v>
      </c>
      <c r="K46">
        <v>44136</v>
      </c>
    </row>
    <row r="47" spans="1:11" x14ac:dyDescent="0.3">
      <c r="A47" t="s">
        <v>418</v>
      </c>
      <c r="B47" s="68" t="s">
        <v>419</v>
      </c>
      <c r="C47">
        <v>373</v>
      </c>
      <c r="D47">
        <v>285</v>
      </c>
      <c r="E47">
        <v>584</v>
      </c>
      <c r="F47">
        <v>5</v>
      </c>
      <c r="G47">
        <v>57</v>
      </c>
      <c r="H47">
        <v>0</v>
      </c>
      <c r="I47">
        <v>5</v>
      </c>
      <c r="J47">
        <v>0</v>
      </c>
      <c r="K47">
        <v>65454</v>
      </c>
    </row>
    <row r="48" spans="1:11" x14ac:dyDescent="0.3">
      <c r="A48" t="s">
        <v>420</v>
      </c>
      <c r="B48" s="68" t="s">
        <v>421</v>
      </c>
      <c r="C48">
        <v>12</v>
      </c>
      <c r="D48">
        <v>13</v>
      </c>
      <c r="E48">
        <v>25</v>
      </c>
      <c r="F48">
        <v>0</v>
      </c>
      <c r="G48">
        <v>0</v>
      </c>
      <c r="H48">
        <v>0</v>
      </c>
      <c r="I48">
        <v>0</v>
      </c>
      <c r="J48">
        <v>0</v>
      </c>
      <c r="K48">
        <v>4645</v>
      </c>
    </row>
    <row r="49" spans="1:11" x14ac:dyDescent="0.3">
      <c r="A49" t="s">
        <v>422</v>
      </c>
      <c r="B49" s="68" t="s">
        <v>423</v>
      </c>
      <c r="C49">
        <v>39</v>
      </c>
      <c r="D49">
        <v>17</v>
      </c>
      <c r="E49">
        <v>53</v>
      </c>
      <c r="F49">
        <v>5</v>
      </c>
      <c r="G49">
        <v>0</v>
      </c>
      <c r="H49">
        <v>0</v>
      </c>
      <c r="I49">
        <v>5</v>
      </c>
      <c r="J49">
        <v>0</v>
      </c>
      <c r="K49">
        <v>6195</v>
      </c>
    </row>
    <row r="50" spans="1:11" x14ac:dyDescent="0.3">
      <c r="A50" t="s">
        <v>424</v>
      </c>
      <c r="B50" s="68" t="s">
        <v>425</v>
      </c>
      <c r="C50">
        <v>319</v>
      </c>
      <c r="D50">
        <v>660</v>
      </c>
      <c r="E50">
        <v>565</v>
      </c>
      <c r="F50">
        <v>16</v>
      </c>
      <c r="G50">
        <v>221</v>
      </c>
      <c r="H50">
        <v>146</v>
      </c>
      <c r="I50">
        <v>10</v>
      </c>
      <c r="J50">
        <v>12</v>
      </c>
      <c r="K50">
        <v>81676</v>
      </c>
    </row>
    <row r="51" spans="1:11" x14ac:dyDescent="0.3">
      <c r="A51" t="s">
        <v>426</v>
      </c>
      <c r="B51" s="68" t="s">
        <v>427</v>
      </c>
      <c r="C51">
        <v>557</v>
      </c>
      <c r="D51">
        <v>458</v>
      </c>
      <c r="E51">
        <v>877</v>
      </c>
      <c r="F51">
        <v>42</v>
      </c>
      <c r="G51">
        <v>79</v>
      </c>
      <c r="H51">
        <v>5</v>
      </c>
      <c r="I51">
        <v>15</v>
      </c>
      <c r="J51">
        <v>20</v>
      </c>
      <c r="K51">
        <v>107655</v>
      </c>
    </row>
    <row r="52" spans="1:11" x14ac:dyDescent="0.3">
      <c r="A52" t="s">
        <v>428</v>
      </c>
      <c r="B52" s="68" t="s">
        <v>429</v>
      </c>
      <c r="C52">
        <v>97</v>
      </c>
      <c r="D52">
        <v>71</v>
      </c>
      <c r="E52">
        <v>162</v>
      </c>
      <c r="F52">
        <v>5</v>
      </c>
      <c r="G52">
        <v>0</v>
      </c>
      <c r="H52">
        <v>0</v>
      </c>
      <c r="I52">
        <v>0</v>
      </c>
      <c r="J52">
        <v>0</v>
      </c>
      <c r="K52">
        <v>26961</v>
      </c>
    </row>
    <row r="53" spans="1:11" x14ac:dyDescent="0.3">
      <c r="A53" t="s">
        <v>430</v>
      </c>
      <c r="B53" s="68" t="s">
        <v>431</v>
      </c>
      <c r="C53">
        <v>444</v>
      </c>
      <c r="D53">
        <v>246</v>
      </c>
      <c r="E53">
        <v>662</v>
      </c>
      <c r="F53">
        <v>5</v>
      </c>
      <c r="G53">
        <v>5</v>
      </c>
      <c r="H53">
        <v>0</v>
      </c>
      <c r="I53">
        <v>11</v>
      </c>
      <c r="J53">
        <v>5</v>
      </c>
      <c r="K53">
        <v>39884</v>
      </c>
    </row>
    <row r="54" spans="1:11" x14ac:dyDescent="0.3">
      <c r="A54" t="s">
        <v>432</v>
      </c>
      <c r="B54" s="68" t="s">
        <v>168</v>
      </c>
      <c r="C54">
        <v>98</v>
      </c>
      <c r="D54">
        <v>70</v>
      </c>
      <c r="E54">
        <v>148</v>
      </c>
      <c r="F54">
        <v>16</v>
      </c>
      <c r="G54">
        <v>0</v>
      </c>
      <c r="H54">
        <v>0</v>
      </c>
      <c r="I54">
        <v>5</v>
      </c>
      <c r="J54">
        <v>5</v>
      </c>
      <c r="K54">
        <v>13993</v>
      </c>
    </row>
    <row r="55" spans="1:11" x14ac:dyDescent="0.3">
      <c r="A55" t="s">
        <v>433</v>
      </c>
      <c r="B55" s="68" t="s">
        <v>434</v>
      </c>
      <c r="C55">
        <v>28</v>
      </c>
      <c r="D55">
        <v>39</v>
      </c>
      <c r="E55">
        <v>56</v>
      </c>
      <c r="F55">
        <v>5</v>
      </c>
      <c r="G55">
        <v>5</v>
      </c>
      <c r="H55">
        <v>5</v>
      </c>
      <c r="I55">
        <v>5</v>
      </c>
      <c r="J55">
        <v>5</v>
      </c>
      <c r="K55">
        <v>9022</v>
      </c>
    </row>
    <row r="56" spans="1:11" x14ac:dyDescent="0.3">
      <c r="A56" t="s">
        <v>435</v>
      </c>
      <c r="B56" s="68" t="s">
        <v>436</v>
      </c>
      <c r="C56">
        <v>66</v>
      </c>
      <c r="D56">
        <v>22</v>
      </c>
      <c r="E56">
        <v>87</v>
      </c>
      <c r="F56">
        <v>0</v>
      </c>
      <c r="G56">
        <v>0</v>
      </c>
      <c r="H56">
        <v>0</v>
      </c>
      <c r="I56">
        <v>5</v>
      </c>
      <c r="J56">
        <v>0</v>
      </c>
      <c r="K56">
        <v>7520</v>
      </c>
    </row>
    <row r="57" spans="1:11" x14ac:dyDescent="0.3">
      <c r="A57" t="s">
        <v>437</v>
      </c>
      <c r="B57" s="68" t="s">
        <v>438</v>
      </c>
      <c r="C57">
        <v>19</v>
      </c>
      <c r="D57">
        <v>11</v>
      </c>
      <c r="E57">
        <v>29</v>
      </c>
      <c r="F57">
        <v>5</v>
      </c>
      <c r="G57">
        <v>0</v>
      </c>
      <c r="H57">
        <v>0</v>
      </c>
      <c r="I57">
        <v>0</v>
      </c>
      <c r="J57">
        <v>0</v>
      </c>
      <c r="K57">
        <v>7525</v>
      </c>
    </row>
    <row r="58" spans="1:11" x14ac:dyDescent="0.3">
      <c r="A58" t="s">
        <v>439</v>
      </c>
      <c r="B58" s="68" t="s">
        <v>440</v>
      </c>
      <c r="C58">
        <v>440</v>
      </c>
      <c r="D58">
        <v>336</v>
      </c>
      <c r="E58">
        <v>720</v>
      </c>
      <c r="F58">
        <v>41</v>
      </c>
      <c r="G58">
        <v>5</v>
      </c>
      <c r="H58">
        <v>5</v>
      </c>
      <c r="I58">
        <v>10</v>
      </c>
      <c r="J58">
        <v>5</v>
      </c>
      <c r="K58">
        <v>85085</v>
      </c>
    </row>
    <row r="59" spans="1:11" x14ac:dyDescent="0.3">
      <c r="A59" t="s">
        <v>441</v>
      </c>
      <c r="B59" s="68" t="s">
        <v>442</v>
      </c>
      <c r="C59">
        <v>135</v>
      </c>
      <c r="D59">
        <v>138</v>
      </c>
      <c r="E59">
        <v>206</v>
      </c>
      <c r="F59">
        <v>18</v>
      </c>
      <c r="G59">
        <v>27</v>
      </c>
      <c r="H59">
        <v>5</v>
      </c>
      <c r="I59">
        <v>0</v>
      </c>
      <c r="J59">
        <v>16</v>
      </c>
      <c r="K59">
        <v>47886</v>
      </c>
    </row>
    <row r="60" spans="1:11" x14ac:dyDescent="0.3">
      <c r="A60" t="s">
        <v>443</v>
      </c>
      <c r="B60" s="68" t="s">
        <v>444</v>
      </c>
      <c r="C60">
        <v>91</v>
      </c>
      <c r="D60">
        <v>55</v>
      </c>
      <c r="E60">
        <v>139</v>
      </c>
      <c r="F60">
        <v>5</v>
      </c>
      <c r="G60">
        <v>5</v>
      </c>
      <c r="H60">
        <v>0</v>
      </c>
      <c r="I60">
        <v>5</v>
      </c>
      <c r="J60">
        <v>0</v>
      </c>
      <c r="K60">
        <v>18017</v>
      </c>
    </row>
    <row r="61" spans="1:11" x14ac:dyDescent="0.3">
      <c r="A61" t="s">
        <v>445</v>
      </c>
      <c r="B61" s="68" t="s">
        <v>446</v>
      </c>
      <c r="C61">
        <v>15</v>
      </c>
      <c r="D61">
        <v>71</v>
      </c>
      <c r="E61">
        <v>41</v>
      </c>
      <c r="F61">
        <v>31</v>
      </c>
      <c r="G61">
        <v>14</v>
      </c>
      <c r="H61">
        <v>0</v>
      </c>
      <c r="I61">
        <v>0</v>
      </c>
      <c r="J61">
        <v>0</v>
      </c>
      <c r="K61">
        <v>8908</v>
      </c>
    </row>
    <row r="62" spans="1:11" x14ac:dyDescent="0.3">
      <c r="A62" t="s">
        <v>447</v>
      </c>
      <c r="B62" s="68" t="s">
        <v>448</v>
      </c>
      <c r="C62">
        <v>387</v>
      </c>
      <c r="D62">
        <v>326</v>
      </c>
      <c r="E62">
        <v>647</v>
      </c>
      <c r="F62">
        <v>49</v>
      </c>
      <c r="G62">
        <v>5</v>
      </c>
      <c r="H62">
        <v>10</v>
      </c>
      <c r="I62">
        <v>5</v>
      </c>
      <c r="J62">
        <v>0</v>
      </c>
      <c r="K62">
        <v>114411</v>
      </c>
    </row>
    <row r="63" spans="1:11" x14ac:dyDescent="0.3">
      <c r="A63" t="s">
        <v>449</v>
      </c>
      <c r="B63" s="68" t="s">
        <v>450</v>
      </c>
      <c r="C63">
        <v>10</v>
      </c>
      <c r="D63">
        <v>20</v>
      </c>
      <c r="E63">
        <v>23</v>
      </c>
      <c r="F63">
        <v>5</v>
      </c>
      <c r="G63">
        <v>5</v>
      </c>
      <c r="H63">
        <v>0</v>
      </c>
      <c r="I63">
        <v>0</v>
      </c>
      <c r="J63">
        <v>0</v>
      </c>
      <c r="K63">
        <v>15873</v>
      </c>
    </row>
    <row r="64" spans="1:11" x14ac:dyDescent="0.3">
      <c r="A64" t="s">
        <v>451</v>
      </c>
      <c r="B64" s="68" t="s">
        <v>452</v>
      </c>
      <c r="C64">
        <v>82</v>
      </c>
      <c r="D64">
        <v>82</v>
      </c>
      <c r="E64">
        <v>138</v>
      </c>
      <c r="F64">
        <v>13</v>
      </c>
      <c r="G64">
        <v>5</v>
      </c>
      <c r="H64">
        <v>5</v>
      </c>
      <c r="I64">
        <v>5</v>
      </c>
      <c r="J64">
        <v>0</v>
      </c>
      <c r="K64">
        <v>17021</v>
      </c>
    </row>
    <row r="65" spans="1:11" x14ac:dyDescent="0.3">
      <c r="A65" t="s">
        <v>453</v>
      </c>
      <c r="B65" s="68" t="s">
        <v>454</v>
      </c>
      <c r="C65">
        <v>718</v>
      </c>
      <c r="D65">
        <v>879</v>
      </c>
      <c r="E65">
        <v>1245</v>
      </c>
      <c r="F65">
        <v>57</v>
      </c>
      <c r="G65">
        <v>211</v>
      </c>
      <c r="H65">
        <v>24</v>
      </c>
      <c r="I65">
        <v>54</v>
      </c>
      <c r="J65">
        <v>15</v>
      </c>
      <c r="K65">
        <v>119682</v>
      </c>
    </row>
    <row r="66" spans="1:11" x14ac:dyDescent="0.3">
      <c r="A66" t="s">
        <v>455</v>
      </c>
      <c r="B66" s="68" t="s">
        <v>456</v>
      </c>
      <c r="C66">
        <v>178</v>
      </c>
      <c r="D66">
        <v>176</v>
      </c>
      <c r="E66">
        <v>311</v>
      </c>
      <c r="F66">
        <v>17</v>
      </c>
      <c r="G66">
        <v>21</v>
      </c>
      <c r="H66">
        <v>0</v>
      </c>
      <c r="I66">
        <v>10</v>
      </c>
      <c r="J66">
        <v>5</v>
      </c>
      <c r="K66">
        <v>62507</v>
      </c>
    </row>
    <row r="67" spans="1:11" x14ac:dyDescent="0.3">
      <c r="A67" t="s">
        <v>457</v>
      </c>
      <c r="B67" s="68" t="s">
        <v>458</v>
      </c>
      <c r="C67">
        <v>324</v>
      </c>
      <c r="D67">
        <v>184</v>
      </c>
      <c r="E67">
        <v>463</v>
      </c>
      <c r="F67">
        <v>27</v>
      </c>
      <c r="G67">
        <v>5</v>
      </c>
      <c r="H67">
        <v>0</v>
      </c>
      <c r="I67">
        <v>11</v>
      </c>
      <c r="J67">
        <v>5</v>
      </c>
      <c r="K67">
        <v>47130</v>
      </c>
    </row>
    <row r="68" spans="1:11" x14ac:dyDescent="0.3">
      <c r="A68" t="s">
        <v>459</v>
      </c>
      <c r="B68" s="68" t="s">
        <v>460</v>
      </c>
      <c r="C68">
        <v>188</v>
      </c>
      <c r="D68">
        <v>286</v>
      </c>
      <c r="E68">
        <v>358</v>
      </c>
      <c r="F68">
        <v>5</v>
      </c>
      <c r="G68">
        <v>59</v>
      </c>
      <c r="H68">
        <v>5</v>
      </c>
      <c r="I68">
        <v>5</v>
      </c>
      <c r="J68">
        <v>40</v>
      </c>
      <c r="K68">
        <v>49633</v>
      </c>
    </row>
    <row r="69" spans="1:11" x14ac:dyDescent="0.3">
      <c r="A69" t="s">
        <v>461</v>
      </c>
      <c r="B69" s="68" t="s">
        <v>462</v>
      </c>
      <c r="C69">
        <v>414</v>
      </c>
      <c r="D69">
        <v>595</v>
      </c>
      <c r="E69">
        <v>654</v>
      </c>
      <c r="F69">
        <v>302</v>
      </c>
      <c r="G69">
        <v>30</v>
      </c>
      <c r="H69">
        <v>0</v>
      </c>
      <c r="I69">
        <v>10</v>
      </c>
      <c r="J69">
        <v>10</v>
      </c>
      <c r="K69">
        <v>80045</v>
      </c>
    </row>
    <row r="70" spans="1:11" x14ac:dyDescent="0.3">
      <c r="A70" t="s">
        <v>463</v>
      </c>
      <c r="B70" s="68" t="s">
        <v>464</v>
      </c>
      <c r="C70">
        <v>365</v>
      </c>
      <c r="D70">
        <v>375</v>
      </c>
      <c r="E70">
        <v>597</v>
      </c>
      <c r="F70">
        <v>19</v>
      </c>
      <c r="G70">
        <v>85</v>
      </c>
      <c r="H70">
        <v>26</v>
      </c>
      <c r="I70">
        <v>21</v>
      </c>
      <c r="J70">
        <v>0</v>
      </c>
      <c r="K70">
        <v>95361</v>
      </c>
    </row>
    <row r="71" spans="1:11" x14ac:dyDescent="0.3">
      <c r="A71" t="s">
        <v>465</v>
      </c>
      <c r="B71" s="68" t="s">
        <v>466</v>
      </c>
      <c r="C71">
        <v>225</v>
      </c>
      <c r="D71">
        <v>165</v>
      </c>
      <c r="E71">
        <v>377</v>
      </c>
      <c r="F71">
        <v>5</v>
      </c>
      <c r="G71">
        <v>5</v>
      </c>
      <c r="H71">
        <v>0</v>
      </c>
      <c r="I71">
        <v>5</v>
      </c>
      <c r="J71">
        <v>0</v>
      </c>
      <c r="K71">
        <v>82800</v>
      </c>
    </row>
    <row r="72" spans="1:11" x14ac:dyDescent="0.3">
      <c r="A72" t="s">
        <v>467</v>
      </c>
      <c r="B72" s="68" t="s">
        <v>468</v>
      </c>
      <c r="C72">
        <v>81</v>
      </c>
      <c r="D72">
        <v>55</v>
      </c>
      <c r="E72">
        <v>121</v>
      </c>
      <c r="F72">
        <v>11</v>
      </c>
      <c r="G72">
        <v>0</v>
      </c>
      <c r="H72">
        <v>0</v>
      </c>
      <c r="I72">
        <v>5</v>
      </c>
      <c r="J72">
        <v>0</v>
      </c>
      <c r="K72">
        <v>23279</v>
      </c>
    </row>
    <row r="73" spans="1:11" x14ac:dyDescent="0.3">
      <c r="A73" t="s">
        <v>469</v>
      </c>
      <c r="B73" s="68" t="s">
        <v>470</v>
      </c>
      <c r="C73">
        <v>2050</v>
      </c>
      <c r="D73">
        <v>1377</v>
      </c>
      <c r="E73">
        <v>3074</v>
      </c>
      <c r="F73">
        <v>98</v>
      </c>
      <c r="G73">
        <v>170</v>
      </c>
      <c r="H73">
        <v>33</v>
      </c>
      <c r="I73">
        <v>46</v>
      </c>
      <c r="J73">
        <v>10</v>
      </c>
      <c r="K73">
        <v>264760</v>
      </c>
    </row>
    <row r="74" spans="1:11" x14ac:dyDescent="0.3">
      <c r="A74" t="s">
        <v>471</v>
      </c>
      <c r="B74" s="68" t="s">
        <v>472</v>
      </c>
      <c r="C74">
        <v>394</v>
      </c>
      <c r="D74">
        <v>570</v>
      </c>
      <c r="E74">
        <v>718</v>
      </c>
      <c r="F74">
        <v>136</v>
      </c>
      <c r="G74">
        <v>75</v>
      </c>
      <c r="H74">
        <v>10</v>
      </c>
      <c r="I74">
        <v>17</v>
      </c>
      <c r="J74">
        <v>5</v>
      </c>
      <c r="K74">
        <v>88679</v>
      </c>
    </row>
    <row r="75" spans="1:11" x14ac:dyDescent="0.3">
      <c r="A75" t="s">
        <v>473</v>
      </c>
      <c r="B75" s="68" t="s">
        <v>474</v>
      </c>
      <c r="C75">
        <v>157</v>
      </c>
      <c r="D75">
        <v>224</v>
      </c>
      <c r="E75">
        <v>267</v>
      </c>
      <c r="F75">
        <v>28</v>
      </c>
      <c r="G75">
        <v>41</v>
      </c>
      <c r="H75">
        <v>35</v>
      </c>
      <c r="I75">
        <v>5</v>
      </c>
      <c r="J75">
        <v>5</v>
      </c>
      <c r="K75">
        <v>36568</v>
      </c>
    </row>
    <row r="76" spans="1:11" x14ac:dyDescent="0.3">
      <c r="A76" t="s">
        <v>475</v>
      </c>
      <c r="B76" s="68" t="s">
        <v>476</v>
      </c>
      <c r="C76">
        <v>36</v>
      </c>
      <c r="D76">
        <v>41</v>
      </c>
      <c r="E76">
        <v>66</v>
      </c>
      <c r="F76">
        <v>0</v>
      </c>
      <c r="G76">
        <v>5</v>
      </c>
      <c r="H76">
        <v>5</v>
      </c>
      <c r="I76">
        <v>0</v>
      </c>
      <c r="J76">
        <v>5</v>
      </c>
      <c r="K76">
        <v>12970</v>
      </c>
    </row>
    <row r="77" spans="1:11" x14ac:dyDescent="0.3">
      <c r="A77" t="s">
        <v>477</v>
      </c>
      <c r="B77" s="68" t="s">
        <v>478</v>
      </c>
      <c r="C77">
        <v>116</v>
      </c>
      <c r="D77">
        <v>153</v>
      </c>
      <c r="E77">
        <v>170</v>
      </c>
      <c r="F77">
        <v>91</v>
      </c>
      <c r="G77">
        <v>5</v>
      </c>
      <c r="H77">
        <v>0</v>
      </c>
      <c r="I77">
        <v>5</v>
      </c>
      <c r="J77">
        <v>5</v>
      </c>
      <c r="K77">
        <v>15644</v>
      </c>
    </row>
    <row r="78" spans="1:11" x14ac:dyDescent="0.3">
      <c r="A78" t="s">
        <v>479</v>
      </c>
      <c r="B78" s="68" t="s">
        <v>480</v>
      </c>
      <c r="C78">
        <v>31</v>
      </c>
      <c r="D78">
        <v>60</v>
      </c>
      <c r="E78">
        <v>78</v>
      </c>
      <c r="F78">
        <v>12</v>
      </c>
      <c r="G78">
        <v>0</v>
      </c>
      <c r="H78">
        <v>0</v>
      </c>
      <c r="I78">
        <v>5</v>
      </c>
      <c r="J78">
        <v>0</v>
      </c>
      <c r="K78">
        <v>11144</v>
      </c>
    </row>
    <row r="79" spans="1:11" x14ac:dyDescent="0.3">
      <c r="A79" t="s">
        <v>481</v>
      </c>
      <c r="B79" s="68" t="s">
        <v>482</v>
      </c>
      <c r="C79">
        <v>652</v>
      </c>
      <c r="D79">
        <v>607</v>
      </c>
      <c r="E79">
        <v>1011</v>
      </c>
      <c r="F79">
        <v>85</v>
      </c>
      <c r="G79">
        <v>84</v>
      </c>
      <c r="H79">
        <v>34</v>
      </c>
      <c r="I79">
        <v>40</v>
      </c>
      <c r="J79">
        <v>5</v>
      </c>
      <c r="K79">
        <v>129584</v>
      </c>
    </row>
    <row r="80" spans="1:11" x14ac:dyDescent="0.3">
      <c r="A80" t="s">
        <v>483</v>
      </c>
      <c r="B80" s="68" t="s">
        <v>484</v>
      </c>
      <c r="C80">
        <v>173</v>
      </c>
      <c r="D80">
        <v>185</v>
      </c>
      <c r="E80">
        <v>338</v>
      </c>
      <c r="F80">
        <v>5</v>
      </c>
      <c r="G80">
        <v>5</v>
      </c>
      <c r="H80">
        <v>0</v>
      </c>
      <c r="I80">
        <v>5</v>
      </c>
      <c r="J80">
        <v>0</v>
      </c>
      <c r="K80">
        <v>45975</v>
      </c>
    </row>
    <row r="81" spans="1:11" x14ac:dyDescent="0.3">
      <c r="A81" t="s">
        <v>485</v>
      </c>
      <c r="B81" s="68" t="s">
        <v>486</v>
      </c>
      <c r="C81">
        <v>54</v>
      </c>
      <c r="D81">
        <v>44</v>
      </c>
      <c r="E81">
        <v>91</v>
      </c>
      <c r="F81">
        <v>5</v>
      </c>
      <c r="G81">
        <v>0</v>
      </c>
      <c r="H81">
        <v>0</v>
      </c>
      <c r="I81">
        <v>5</v>
      </c>
      <c r="J81">
        <v>5</v>
      </c>
      <c r="K81">
        <v>18339</v>
      </c>
    </row>
    <row r="82" spans="1:11" x14ac:dyDescent="0.3">
      <c r="A82" t="s">
        <v>487</v>
      </c>
      <c r="B82" s="68" t="s">
        <v>488</v>
      </c>
      <c r="C82">
        <v>26</v>
      </c>
      <c r="D82">
        <v>46</v>
      </c>
      <c r="E82">
        <v>63</v>
      </c>
      <c r="F82">
        <v>5</v>
      </c>
      <c r="G82">
        <v>5</v>
      </c>
      <c r="H82">
        <v>0</v>
      </c>
      <c r="I82">
        <v>5</v>
      </c>
      <c r="J82">
        <v>5</v>
      </c>
      <c r="K82">
        <v>10545</v>
      </c>
    </row>
    <row r="83" spans="1:11" x14ac:dyDescent="0.3">
      <c r="A83" t="s">
        <v>489</v>
      </c>
      <c r="B83" s="68" t="s">
        <v>490</v>
      </c>
      <c r="C83">
        <v>278</v>
      </c>
      <c r="D83">
        <v>286</v>
      </c>
      <c r="E83">
        <v>473</v>
      </c>
      <c r="F83">
        <v>31</v>
      </c>
      <c r="G83">
        <v>37</v>
      </c>
      <c r="H83">
        <v>5</v>
      </c>
      <c r="I83">
        <v>11</v>
      </c>
      <c r="J83">
        <v>5</v>
      </c>
      <c r="K83">
        <v>59628</v>
      </c>
    </row>
    <row r="84" spans="1:11" x14ac:dyDescent="0.3">
      <c r="A84" t="s">
        <v>491</v>
      </c>
      <c r="B84" s="68" t="s">
        <v>492</v>
      </c>
      <c r="C84">
        <v>48</v>
      </c>
      <c r="D84">
        <v>25</v>
      </c>
      <c r="E84">
        <v>61</v>
      </c>
      <c r="F84">
        <v>5</v>
      </c>
      <c r="G84">
        <v>5</v>
      </c>
      <c r="H84">
        <v>0</v>
      </c>
      <c r="I84">
        <v>5</v>
      </c>
      <c r="J84">
        <v>5</v>
      </c>
      <c r="K84">
        <v>7573</v>
      </c>
    </row>
    <row r="85" spans="1:11" x14ac:dyDescent="0.3">
      <c r="A85" t="s">
        <v>493</v>
      </c>
      <c r="B85" s="68" t="s">
        <v>494</v>
      </c>
      <c r="C85">
        <v>116</v>
      </c>
      <c r="D85">
        <v>54</v>
      </c>
      <c r="E85">
        <v>166</v>
      </c>
      <c r="F85">
        <v>0</v>
      </c>
      <c r="G85">
        <v>5</v>
      </c>
      <c r="H85">
        <v>0</v>
      </c>
      <c r="I85">
        <v>5</v>
      </c>
      <c r="J85">
        <v>5</v>
      </c>
      <c r="K85">
        <v>12363</v>
      </c>
    </row>
    <row r="86" spans="1:11" x14ac:dyDescent="0.3">
      <c r="A86" t="s">
        <v>495</v>
      </c>
      <c r="B86" s="68" t="s">
        <v>496</v>
      </c>
      <c r="C86">
        <v>972</v>
      </c>
      <c r="D86">
        <v>806</v>
      </c>
      <c r="E86">
        <v>1450</v>
      </c>
      <c r="F86">
        <v>86</v>
      </c>
      <c r="G86">
        <v>130</v>
      </c>
      <c r="H86">
        <v>10</v>
      </c>
      <c r="I86">
        <v>97</v>
      </c>
      <c r="J86">
        <v>10</v>
      </c>
      <c r="K86">
        <v>136517</v>
      </c>
    </row>
    <row r="87" spans="1:11" x14ac:dyDescent="0.3">
      <c r="A87" t="s">
        <v>497</v>
      </c>
      <c r="B87" s="68" t="s">
        <v>498</v>
      </c>
      <c r="C87">
        <v>533</v>
      </c>
      <c r="D87">
        <v>763</v>
      </c>
      <c r="E87">
        <v>856</v>
      </c>
      <c r="F87">
        <v>205</v>
      </c>
      <c r="G87">
        <v>174</v>
      </c>
      <c r="H87">
        <v>42</v>
      </c>
      <c r="I87">
        <v>20</v>
      </c>
      <c r="J87">
        <v>15</v>
      </c>
      <c r="K87">
        <v>130763</v>
      </c>
    </row>
    <row r="88" spans="1:11" x14ac:dyDescent="0.3">
      <c r="A88" t="s">
        <v>499</v>
      </c>
      <c r="B88" s="68" t="s">
        <v>500</v>
      </c>
      <c r="C88">
        <v>85</v>
      </c>
      <c r="D88">
        <v>57</v>
      </c>
      <c r="E88">
        <v>127</v>
      </c>
      <c r="F88">
        <v>12</v>
      </c>
      <c r="G88">
        <v>5</v>
      </c>
      <c r="H88">
        <v>0</v>
      </c>
      <c r="I88">
        <v>5</v>
      </c>
      <c r="J88">
        <v>0</v>
      </c>
      <c r="K88">
        <v>22596</v>
      </c>
    </row>
    <row r="89" spans="1:11" x14ac:dyDescent="0.3">
      <c r="A89" t="s">
        <v>501</v>
      </c>
      <c r="B89" s="68" t="s">
        <v>502</v>
      </c>
      <c r="C89">
        <v>136</v>
      </c>
      <c r="D89">
        <v>93</v>
      </c>
      <c r="E89">
        <v>197</v>
      </c>
      <c r="F89">
        <v>25</v>
      </c>
      <c r="G89">
        <v>5</v>
      </c>
      <c r="H89">
        <v>0</v>
      </c>
      <c r="I89">
        <v>5</v>
      </c>
      <c r="J89">
        <v>0</v>
      </c>
      <c r="K89">
        <v>14970</v>
      </c>
    </row>
    <row r="90" spans="1:11" x14ac:dyDescent="0.3">
      <c r="A90" t="s">
        <v>503</v>
      </c>
      <c r="B90" s="68" t="s">
        <v>504</v>
      </c>
      <c r="C90">
        <v>604</v>
      </c>
      <c r="D90">
        <v>614</v>
      </c>
      <c r="E90">
        <v>1026</v>
      </c>
      <c r="F90">
        <v>32</v>
      </c>
      <c r="G90">
        <v>92</v>
      </c>
      <c r="H90">
        <v>49</v>
      </c>
      <c r="I90">
        <v>15</v>
      </c>
      <c r="J90">
        <v>15</v>
      </c>
      <c r="K90">
        <v>156917</v>
      </c>
    </row>
    <row r="91" spans="1:11" x14ac:dyDescent="0.3">
      <c r="A91" t="s">
        <v>505</v>
      </c>
      <c r="B91" s="68" t="s">
        <v>506</v>
      </c>
      <c r="C91">
        <v>37</v>
      </c>
      <c r="D91">
        <v>38</v>
      </c>
      <c r="E91">
        <v>70</v>
      </c>
      <c r="F91">
        <v>0</v>
      </c>
      <c r="G91">
        <v>0</v>
      </c>
      <c r="H91">
        <v>0</v>
      </c>
      <c r="I91">
        <v>5</v>
      </c>
      <c r="J91">
        <v>5</v>
      </c>
      <c r="K91">
        <v>23426</v>
      </c>
    </row>
    <row r="92" spans="1:11" x14ac:dyDescent="0.3">
      <c r="A92" t="s">
        <v>507</v>
      </c>
      <c r="B92" s="68" t="s">
        <v>508</v>
      </c>
      <c r="C92">
        <v>29</v>
      </c>
      <c r="D92">
        <v>31</v>
      </c>
      <c r="E92">
        <v>42</v>
      </c>
      <c r="F92">
        <v>18</v>
      </c>
      <c r="G92">
        <v>0</v>
      </c>
      <c r="H92">
        <v>0</v>
      </c>
      <c r="I92">
        <v>0</v>
      </c>
      <c r="J92">
        <v>0</v>
      </c>
      <c r="K92">
        <v>9793</v>
      </c>
    </row>
    <row r="93" spans="1:11" x14ac:dyDescent="0.3">
      <c r="A93" t="s">
        <v>509</v>
      </c>
      <c r="B93" s="68" t="s">
        <v>510</v>
      </c>
      <c r="C93">
        <v>334</v>
      </c>
      <c r="D93">
        <v>615</v>
      </c>
      <c r="E93">
        <v>547</v>
      </c>
      <c r="F93">
        <v>225</v>
      </c>
      <c r="G93">
        <v>84</v>
      </c>
      <c r="H93">
        <v>77</v>
      </c>
      <c r="I93">
        <v>10</v>
      </c>
      <c r="J93">
        <v>10</v>
      </c>
      <c r="K93">
        <v>113415</v>
      </c>
    </row>
    <row r="94" spans="1:11" x14ac:dyDescent="0.3">
      <c r="A94" t="s">
        <v>511</v>
      </c>
      <c r="B94" s="68" t="s">
        <v>512</v>
      </c>
      <c r="C94">
        <v>23</v>
      </c>
      <c r="D94">
        <v>33</v>
      </c>
      <c r="E94">
        <v>40</v>
      </c>
      <c r="F94">
        <v>15</v>
      </c>
      <c r="G94">
        <v>0</v>
      </c>
      <c r="H94">
        <v>0</v>
      </c>
      <c r="I94">
        <v>5</v>
      </c>
      <c r="J94">
        <v>0</v>
      </c>
      <c r="K94">
        <v>9097</v>
      </c>
    </row>
    <row r="95" spans="1:11" x14ac:dyDescent="0.3">
      <c r="A95" t="s">
        <v>513</v>
      </c>
      <c r="B95" s="68" t="s">
        <v>514</v>
      </c>
      <c r="C95">
        <v>501</v>
      </c>
      <c r="D95">
        <v>554</v>
      </c>
      <c r="E95">
        <v>852</v>
      </c>
      <c r="F95">
        <v>63</v>
      </c>
      <c r="G95">
        <v>90</v>
      </c>
      <c r="H95">
        <v>22</v>
      </c>
      <c r="I95">
        <v>25</v>
      </c>
      <c r="J95">
        <v>15</v>
      </c>
      <c r="K95">
        <v>80125</v>
      </c>
    </row>
    <row r="96" spans="1:11" x14ac:dyDescent="0.3">
      <c r="A96" t="s">
        <v>515</v>
      </c>
      <c r="B96" s="68" t="s">
        <v>516</v>
      </c>
      <c r="C96">
        <v>205</v>
      </c>
      <c r="D96">
        <v>256</v>
      </c>
      <c r="E96">
        <v>316</v>
      </c>
      <c r="F96">
        <v>121</v>
      </c>
      <c r="G96">
        <v>5</v>
      </c>
      <c r="H96">
        <v>0</v>
      </c>
      <c r="I96">
        <v>12</v>
      </c>
      <c r="J96">
        <v>5</v>
      </c>
      <c r="K96">
        <v>24052</v>
      </c>
    </row>
    <row r="97" spans="1:11" x14ac:dyDescent="0.3">
      <c r="A97" t="s">
        <v>517</v>
      </c>
      <c r="B97" s="68" t="s">
        <v>518</v>
      </c>
      <c r="C97">
        <v>212</v>
      </c>
      <c r="D97">
        <v>265</v>
      </c>
      <c r="E97">
        <v>368</v>
      </c>
      <c r="F97">
        <v>81</v>
      </c>
      <c r="G97">
        <v>10</v>
      </c>
      <c r="H97">
        <v>5</v>
      </c>
      <c r="I97">
        <v>5</v>
      </c>
      <c r="J97">
        <v>10</v>
      </c>
      <c r="K97">
        <v>48056</v>
      </c>
    </row>
    <row r="98" spans="1:11" x14ac:dyDescent="0.3">
      <c r="A98" t="s">
        <v>519</v>
      </c>
      <c r="B98" s="68" t="s">
        <v>520</v>
      </c>
      <c r="C98">
        <v>142</v>
      </c>
      <c r="D98">
        <v>158</v>
      </c>
      <c r="E98">
        <v>260</v>
      </c>
      <c r="F98">
        <v>5</v>
      </c>
      <c r="G98">
        <v>19</v>
      </c>
      <c r="H98">
        <v>0</v>
      </c>
      <c r="I98">
        <v>5</v>
      </c>
      <c r="J98">
        <v>5</v>
      </c>
      <c r="K98">
        <v>61480</v>
      </c>
    </row>
    <row r="99" spans="1:11" x14ac:dyDescent="0.3">
      <c r="A99" t="s">
        <v>521</v>
      </c>
      <c r="B99" s="68" t="s">
        <v>522</v>
      </c>
      <c r="C99">
        <v>158</v>
      </c>
      <c r="D99">
        <v>191</v>
      </c>
      <c r="E99">
        <v>296</v>
      </c>
      <c r="F99">
        <v>5</v>
      </c>
      <c r="G99">
        <v>25</v>
      </c>
      <c r="H99">
        <v>15</v>
      </c>
      <c r="I99">
        <v>5</v>
      </c>
      <c r="J99">
        <v>0</v>
      </c>
      <c r="K99">
        <v>49378</v>
      </c>
    </row>
    <row r="100" spans="1:11" x14ac:dyDescent="0.3">
      <c r="A100" t="s">
        <v>523</v>
      </c>
      <c r="B100" s="68" t="s">
        <v>524</v>
      </c>
      <c r="C100">
        <v>267</v>
      </c>
      <c r="D100">
        <v>422</v>
      </c>
      <c r="E100">
        <v>571</v>
      </c>
      <c r="F100">
        <v>25</v>
      </c>
      <c r="G100">
        <v>50</v>
      </c>
      <c r="H100">
        <v>13</v>
      </c>
      <c r="I100">
        <v>24</v>
      </c>
      <c r="J100">
        <v>10</v>
      </c>
      <c r="K100">
        <v>114764</v>
      </c>
    </row>
    <row r="101" spans="1:11" x14ac:dyDescent="0.3">
      <c r="A101" t="s">
        <v>525</v>
      </c>
      <c r="B101" s="68" t="s">
        <v>526</v>
      </c>
      <c r="C101">
        <v>66</v>
      </c>
      <c r="D101">
        <v>96</v>
      </c>
      <c r="E101">
        <v>141</v>
      </c>
      <c r="F101">
        <v>10</v>
      </c>
      <c r="G101">
        <v>0</v>
      </c>
      <c r="H101">
        <v>5</v>
      </c>
      <c r="I101">
        <v>10</v>
      </c>
      <c r="J101">
        <v>5</v>
      </c>
      <c r="K101">
        <v>33399</v>
      </c>
    </row>
    <row r="102" spans="1:11" x14ac:dyDescent="0.3">
      <c r="A102" t="s">
        <v>527</v>
      </c>
      <c r="B102" s="68" t="s">
        <v>528</v>
      </c>
      <c r="C102">
        <v>78</v>
      </c>
      <c r="D102">
        <v>86</v>
      </c>
      <c r="E102">
        <v>147</v>
      </c>
      <c r="F102">
        <v>5</v>
      </c>
      <c r="G102">
        <v>5</v>
      </c>
      <c r="H102">
        <v>0</v>
      </c>
      <c r="I102">
        <v>5</v>
      </c>
      <c r="J102">
        <v>0</v>
      </c>
      <c r="K102">
        <v>33738</v>
      </c>
    </row>
    <row r="103" spans="1:11" x14ac:dyDescent="0.3">
      <c r="A103" t="s">
        <v>529</v>
      </c>
      <c r="B103" s="68" t="s">
        <v>530</v>
      </c>
      <c r="C103">
        <v>210</v>
      </c>
      <c r="D103">
        <v>253</v>
      </c>
      <c r="E103">
        <v>335</v>
      </c>
      <c r="F103">
        <v>109</v>
      </c>
      <c r="G103">
        <v>10</v>
      </c>
      <c r="H103">
        <v>0</v>
      </c>
      <c r="I103">
        <v>5</v>
      </c>
      <c r="J103">
        <v>10</v>
      </c>
      <c r="K103">
        <v>81043</v>
      </c>
    </row>
    <row r="104" spans="1:11" x14ac:dyDescent="0.3">
      <c r="A104" t="s">
        <v>531</v>
      </c>
      <c r="B104" s="68" t="s">
        <v>532</v>
      </c>
      <c r="C104">
        <v>253</v>
      </c>
      <c r="D104">
        <v>265</v>
      </c>
      <c r="E104">
        <v>406</v>
      </c>
      <c r="F104">
        <v>25</v>
      </c>
      <c r="G104">
        <v>20</v>
      </c>
      <c r="H104">
        <v>51</v>
      </c>
      <c r="I104">
        <v>12</v>
      </c>
      <c r="J104">
        <v>5</v>
      </c>
      <c r="K104">
        <v>55648</v>
      </c>
    </row>
    <row r="105" spans="1:11" x14ac:dyDescent="0.3">
      <c r="A105" t="s">
        <v>533</v>
      </c>
      <c r="B105" s="68" t="s">
        <v>534</v>
      </c>
      <c r="C105">
        <v>159</v>
      </c>
      <c r="D105">
        <v>219</v>
      </c>
      <c r="E105">
        <v>264</v>
      </c>
      <c r="F105">
        <v>36</v>
      </c>
      <c r="G105">
        <v>5</v>
      </c>
      <c r="H105">
        <v>57</v>
      </c>
      <c r="I105">
        <v>5</v>
      </c>
      <c r="J105">
        <v>5</v>
      </c>
      <c r="K105">
        <v>36214</v>
      </c>
    </row>
    <row r="106" spans="1:11" x14ac:dyDescent="0.3">
      <c r="A106" t="s">
        <v>535</v>
      </c>
      <c r="B106" s="68" t="s">
        <v>536</v>
      </c>
      <c r="C106">
        <v>171</v>
      </c>
      <c r="D106">
        <v>208</v>
      </c>
      <c r="E106">
        <v>288</v>
      </c>
      <c r="F106">
        <v>5</v>
      </c>
      <c r="G106">
        <v>33</v>
      </c>
      <c r="H106">
        <v>44</v>
      </c>
      <c r="I106">
        <v>11</v>
      </c>
      <c r="J106">
        <v>5</v>
      </c>
      <c r="K106">
        <v>46248</v>
      </c>
    </row>
    <row r="107" spans="1:11" x14ac:dyDescent="0.3">
      <c r="A107" t="s">
        <v>537</v>
      </c>
      <c r="B107" s="68" t="s">
        <v>538</v>
      </c>
      <c r="C107">
        <v>194</v>
      </c>
      <c r="D107">
        <v>132</v>
      </c>
      <c r="E107">
        <v>300</v>
      </c>
      <c r="F107">
        <v>16</v>
      </c>
      <c r="G107">
        <v>5</v>
      </c>
      <c r="H107">
        <v>0</v>
      </c>
      <c r="I107">
        <v>5</v>
      </c>
      <c r="J107">
        <v>0</v>
      </c>
      <c r="K107">
        <v>31971</v>
      </c>
    </row>
    <row r="108" spans="1:11" x14ac:dyDescent="0.3">
      <c r="A108" t="s">
        <v>539</v>
      </c>
      <c r="B108" s="68" t="s">
        <v>540</v>
      </c>
      <c r="C108">
        <v>100</v>
      </c>
      <c r="D108">
        <v>90</v>
      </c>
      <c r="E108">
        <v>160</v>
      </c>
      <c r="F108">
        <v>14</v>
      </c>
      <c r="G108">
        <v>5</v>
      </c>
      <c r="H108">
        <v>5</v>
      </c>
      <c r="I108">
        <v>5</v>
      </c>
      <c r="J108">
        <v>0</v>
      </c>
      <c r="K108">
        <v>22312</v>
      </c>
    </row>
    <row r="109" spans="1:11" x14ac:dyDescent="0.3">
      <c r="A109" t="s">
        <v>541</v>
      </c>
      <c r="B109" s="68" t="s">
        <v>542</v>
      </c>
      <c r="C109">
        <v>13</v>
      </c>
      <c r="D109">
        <v>5</v>
      </c>
      <c r="E109">
        <v>18</v>
      </c>
      <c r="F109">
        <v>5</v>
      </c>
      <c r="G109">
        <v>0</v>
      </c>
      <c r="H109">
        <v>0</v>
      </c>
      <c r="I109">
        <v>0</v>
      </c>
      <c r="J109">
        <v>0</v>
      </c>
      <c r="K109">
        <v>1188</v>
      </c>
    </row>
    <row r="110" spans="1:11" x14ac:dyDescent="0.3">
      <c r="A110" t="s">
        <v>543</v>
      </c>
      <c r="B110" s="68" t="s">
        <v>544</v>
      </c>
      <c r="C110">
        <v>56</v>
      </c>
      <c r="D110">
        <v>46</v>
      </c>
      <c r="E110">
        <v>84</v>
      </c>
      <c r="F110">
        <v>5</v>
      </c>
      <c r="G110">
        <v>13</v>
      </c>
      <c r="H110">
        <v>0</v>
      </c>
      <c r="I110">
        <v>5</v>
      </c>
      <c r="J110">
        <v>0</v>
      </c>
      <c r="K110">
        <v>8452</v>
      </c>
    </row>
    <row r="111" spans="1:11" x14ac:dyDescent="0.3">
      <c r="A111" t="s">
        <v>545</v>
      </c>
      <c r="B111" s="68" t="s">
        <v>546</v>
      </c>
      <c r="C111">
        <v>669</v>
      </c>
      <c r="D111">
        <v>563</v>
      </c>
      <c r="E111">
        <v>1049</v>
      </c>
      <c r="F111">
        <v>24</v>
      </c>
      <c r="G111">
        <v>110</v>
      </c>
      <c r="H111">
        <v>10</v>
      </c>
      <c r="I111">
        <v>21</v>
      </c>
      <c r="J111">
        <v>15</v>
      </c>
      <c r="K111">
        <v>111263</v>
      </c>
    </row>
    <row r="112" spans="1:11" x14ac:dyDescent="0.3">
      <c r="A112" t="s">
        <v>547</v>
      </c>
      <c r="B112" s="68" t="s">
        <v>548</v>
      </c>
      <c r="C112">
        <v>147</v>
      </c>
      <c r="D112">
        <v>152</v>
      </c>
      <c r="E112">
        <v>255</v>
      </c>
      <c r="F112">
        <v>14</v>
      </c>
      <c r="G112">
        <v>5</v>
      </c>
      <c r="H112">
        <v>0</v>
      </c>
      <c r="I112">
        <v>5</v>
      </c>
      <c r="J112">
        <v>17</v>
      </c>
      <c r="K112">
        <v>26516</v>
      </c>
    </row>
    <row r="113" spans="1:11" x14ac:dyDescent="0.3">
      <c r="A113" t="s">
        <v>549</v>
      </c>
      <c r="B113" s="68" t="s">
        <v>550</v>
      </c>
      <c r="C113">
        <v>277</v>
      </c>
      <c r="D113">
        <v>203</v>
      </c>
      <c r="E113">
        <v>380</v>
      </c>
      <c r="F113">
        <v>36</v>
      </c>
      <c r="G113">
        <v>38</v>
      </c>
      <c r="H113">
        <v>21</v>
      </c>
      <c r="I113">
        <v>5</v>
      </c>
      <c r="J113">
        <v>5</v>
      </c>
      <c r="K113">
        <v>57395</v>
      </c>
    </row>
    <row r="114" spans="1:11" x14ac:dyDescent="0.3">
      <c r="A114" t="s">
        <v>551</v>
      </c>
      <c r="B114" s="68" t="s">
        <v>552</v>
      </c>
      <c r="C114">
        <v>5</v>
      </c>
      <c r="D114">
        <v>5</v>
      </c>
      <c r="E114">
        <v>13</v>
      </c>
      <c r="F114">
        <v>5</v>
      </c>
      <c r="G114">
        <v>0</v>
      </c>
      <c r="H114">
        <v>0</v>
      </c>
      <c r="I114">
        <v>0</v>
      </c>
      <c r="J114">
        <v>0</v>
      </c>
      <c r="K114">
        <v>2232</v>
      </c>
    </row>
    <row r="115" spans="1:11" x14ac:dyDescent="0.3">
      <c r="A115" t="s">
        <v>553</v>
      </c>
      <c r="B115" s="68" t="s">
        <v>554</v>
      </c>
      <c r="C115">
        <v>316</v>
      </c>
      <c r="D115">
        <v>256</v>
      </c>
      <c r="E115">
        <v>472</v>
      </c>
      <c r="F115">
        <v>5</v>
      </c>
      <c r="G115">
        <v>47</v>
      </c>
      <c r="H115">
        <v>23</v>
      </c>
      <c r="I115">
        <v>23</v>
      </c>
      <c r="J115">
        <v>0</v>
      </c>
      <c r="K115">
        <v>72614</v>
      </c>
    </row>
    <row r="116" spans="1:11" x14ac:dyDescent="0.3">
      <c r="A116" t="s">
        <v>555</v>
      </c>
      <c r="B116" s="68" t="s">
        <v>556</v>
      </c>
      <c r="C116">
        <v>853</v>
      </c>
      <c r="D116">
        <v>915</v>
      </c>
      <c r="E116">
        <v>1298</v>
      </c>
      <c r="F116">
        <v>206</v>
      </c>
      <c r="G116">
        <v>145</v>
      </c>
      <c r="H116">
        <v>57</v>
      </c>
      <c r="I116">
        <v>25</v>
      </c>
      <c r="J116">
        <v>35</v>
      </c>
      <c r="K116">
        <v>128979</v>
      </c>
    </row>
    <row r="117" spans="1:11" x14ac:dyDescent="0.3">
      <c r="A117" t="s">
        <v>557</v>
      </c>
      <c r="B117" s="68" t="s">
        <v>558</v>
      </c>
      <c r="C117">
        <v>565</v>
      </c>
      <c r="D117">
        <v>370</v>
      </c>
      <c r="E117">
        <v>831</v>
      </c>
      <c r="F117">
        <v>77</v>
      </c>
      <c r="G117">
        <v>11</v>
      </c>
      <c r="H117">
        <v>0</v>
      </c>
      <c r="I117">
        <v>13</v>
      </c>
      <c r="J117">
        <v>5</v>
      </c>
      <c r="K117">
        <v>50112</v>
      </c>
    </row>
    <row r="118" spans="1:11" x14ac:dyDescent="0.3">
      <c r="A118" t="s">
        <v>559</v>
      </c>
      <c r="B118" s="68" t="s">
        <v>560</v>
      </c>
      <c r="C118">
        <v>64</v>
      </c>
      <c r="D118">
        <v>55</v>
      </c>
      <c r="E118">
        <v>108</v>
      </c>
      <c r="F118">
        <v>5</v>
      </c>
      <c r="G118">
        <v>0</v>
      </c>
      <c r="H118">
        <v>0</v>
      </c>
      <c r="I118">
        <v>0</v>
      </c>
      <c r="J118">
        <v>5</v>
      </c>
      <c r="K118">
        <v>25925</v>
      </c>
    </row>
    <row r="119" spans="1:11" x14ac:dyDescent="0.3">
      <c r="A119" t="s">
        <v>561</v>
      </c>
      <c r="B119" s="68" t="s">
        <v>562</v>
      </c>
      <c r="C119">
        <v>667</v>
      </c>
      <c r="D119">
        <v>509</v>
      </c>
      <c r="E119">
        <v>1030</v>
      </c>
      <c r="F119">
        <v>30</v>
      </c>
      <c r="G119">
        <v>77</v>
      </c>
      <c r="H119">
        <v>20</v>
      </c>
      <c r="I119">
        <v>10</v>
      </c>
      <c r="J119">
        <v>10</v>
      </c>
      <c r="K119">
        <v>91388</v>
      </c>
    </row>
    <row r="120" spans="1:11" x14ac:dyDescent="0.3">
      <c r="A120" t="s">
        <v>563</v>
      </c>
      <c r="B120" s="68" t="s">
        <v>564</v>
      </c>
      <c r="C120">
        <v>66</v>
      </c>
      <c r="D120">
        <v>53</v>
      </c>
      <c r="E120">
        <v>107</v>
      </c>
      <c r="F120">
        <v>5</v>
      </c>
      <c r="G120">
        <v>5</v>
      </c>
      <c r="H120">
        <v>0</v>
      </c>
      <c r="I120">
        <v>5</v>
      </c>
      <c r="J120">
        <v>0</v>
      </c>
      <c r="K120">
        <v>16575</v>
      </c>
    </row>
    <row r="121" spans="1:11" x14ac:dyDescent="0.3">
      <c r="A121" t="s">
        <v>565</v>
      </c>
      <c r="B121" s="68" t="s">
        <v>566</v>
      </c>
      <c r="C121">
        <v>1123</v>
      </c>
      <c r="D121">
        <v>1119</v>
      </c>
      <c r="E121">
        <v>1859</v>
      </c>
      <c r="F121">
        <v>99</v>
      </c>
      <c r="G121">
        <v>240</v>
      </c>
      <c r="H121">
        <v>5</v>
      </c>
      <c r="I121">
        <v>34</v>
      </c>
      <c r="J121">
        <v>15</v>
      </c>
      <c r="K121">
        <v>184645</v>
      </c>
    </row>
    <row r="122" spans="1:11" x14ac:dyDescent="0.3">
      <c r="A122" t="s">
        <v>567</v>
      </c>
      <c r="B122" s="68" t="s">
        <v>568</v>
      </c>
      <c r="C122">
        <v>77</v>
      </c>
      <c r="D122">
        <v>112</v>
      </c>
      <c r="E122">
        <v>143</v>
      </c>
      <c r="F122">
        <v>38</v>
      </c>
      <c r="G122">
        <v>5</v>
      </c>
      <c r="H122">
        <v>0</v>
      </c>
      <c r="I122">
        <v>5</v>
      </c>
      <c r="J122">
        <v>5</v>
      </c>
      <c r="K122">
        <v>31572</v>
      </c>
    </row>
    <row r="123" spans="1:11" x14ac:dyDescent="0.3">
      <c r="A123" t="s">
        <v>569</v>
      </c>
      <c r="B123" s="68" t="s">
        <v>570</v>
      </c>
      <c r="C123">
        <v>179</v>
      </c>
      <c r="D123">
        <v>124</v>
      </c>
      <c r="E123">
        <v>278</v>
      </c>
      <c r="F123">
        <v>20</v>
      </c>
      <c r="G123">
        <v>0</v>
      </c>
      <c r="H123">
        <v>5</v>
      </c>
      <c r="I123">
        <v>5</v>
      </c>
      <c r="J123">
        <v>5</v>
      </c>
      <c r="K123">
        <v>62967</v>
      </c>
    </row>
    <row r="124" spans="1:11" x14ac:dyDescent="0.3">
      <c r="A124" t="s">
        <v>571</v>
      </c>
      <c r="B124" s="68" t="s">
        <v>572</v>
      </c>
      <c r="C124">
        <v>44</v>
      </c>
      <c r="D124">
        <v>38</v>
      </c>
      <c r="E124">
        <v>77</v>
      </c>
      <c r="F124">
        <v>5</v>
      </c>
      <c r="G124">
        <v>0</v>
      </c>
      <c r="H124">
        <v>0</v>
      </c>
      <c r="I124">
        <v>0</v>
      </c>
      <c r="J124">
        <v>5</v>
      </c>
      <c r="K124">
        <v>12990</v>
      </c>
    </row>
    <row r="125" spans="1:11" x14ac:dyDescent="0.3">
      <c r="A125" t="s">
        <v>573</v>
      </c>
      <c r="B125" s="68" t="s">
        <v>574</v>
      </c>
      <c r="C125">
        <v>1053</v>
      </c>
      <c r="D125">
        <v>898</v>
      </c>
      <c r="E125">
        <v>1498</v>
      </c>
      <c r="F125">
        <v>113</v>
      </c>
      <c r="G125">
        <v>191</v>
      </c>
      <c r="H125">
        <v>107</v>
      </c>
      <c r="I125">
        <v>20</v>
      </c>
      <c r="J125">
        <v>26</v>
      </c>
      <c r="K125">
        <v>179323</v>
      </c>
    </row>
    <row r="126" spans="1:11" x14ac:dyDescent="0.3">
      <c r="A126" t="s">
        <v>575</v>
      </c>
      <c r="B126" s="68" t="s">
        <v>576</v>
      </c>
      <c r="C126">
        <v>5</v>
      </c>
      <c r="D126">
        <v>14</v>
      </c>
      <c r="E126">
        <v>17</v>
      </c>
      <c r="F126">
        <v>5</v>
      </c>
      <c r="G126">
        <v>0</v>
      </c>
      <c r="H126">
        <v>0</v>
      </c>
      <c r="I126">
        <v>0</v>
      </c>
      <c r="J126">
        <v>0</v>
      </c>
      <c r="K126">
        <v>2273</v>
      </c>
    </row>
    <row r="127" spans="1:11" x14ac:dyDescent="0.3">
      <c r="A127" t="s">
        <v>577</v>
      </c>
      <c r="B127" s="68" t="s">
        <v>578</v>
      </c>
      <c r="C127">
        <v>161</v>
      </c>
      <c r="D127">
        <v>260</v>
      </c>
      <c r="E127">
        <v>228</v>
      </c>
      <c r="F127">
        <v>150</v>
      </c>
      <c r="G127">
        <v>15</v>
      </c>
      <c r="H127">
        <v>0</v>
      </c>
      <c r="I127">
        <v>16</v>
      </c>
      <c r="J127">
        <v>12</v>
      </c>
      <c r="K127">
        <v>23948</v>
      </c>
    </row>
    <row r="128" spans="1:11" x14ac:dyDescent="0.3">
      <c r="A128" t="s">
        <v>579</v>
      </c>
      <c r="B128" s="68" t="s">
        <v>580</v>
      </c>
      <c r="C128">
        <v>100</v>
      </c>
      <c r="D128">
        <v>96</v>
      </c>
      <c r="E128">
        <v>165</v>
      </c>
      <c r="F128">
        <v>5</v>
      </c>
      <c r="G128">
        <v>5</v>
      </c>
      <c r="H128">
        <v>11</v>
      </c>
      <c r="I128">
        <v>5</v>
      </c>
      <c r="J128">
        <v>0</v>
      </c>
      <c r="K128">
        <v>14596</v>
      </c>
    </row>
    <row r="129" spans="1:11" x14ac:dyDescent="0.3">
      <c r="A129" t="s">
        <v>581</v>
      </c>
      <c r="B129" s="68" t="s">
        <v>582</v>
      </c>
      <c r="C129">
        <v>15</v>
      </c>
      <c r="D129">
        <v>21</v>
      </c>
      <c r="E129">
        <v>26</v>
      </c>
      <c r="F129">
        <v>5</v>
      </c>
      <c r="G129">
        <v>5</v>
      </c>
      <c r="H129">
        <v>0</v>
      </c>
      <c r="I129">
        <v>0</v>
      </c>
      <c r="J129">
        <v>0</v>
      </c>
      <c r="K129">
        <v>8794</v>
      </c>
    </row>
    <row r="130" spans="1:11" x14ac:dyDescent="0.3">
      <c r="A130" t="s">
        <v>583</v>
      </c>
      <c r="B130" s="68" t="s">
        <v>584</v>
      </c>
      <c r="C130">
        <v>653</v>
      </c>
      <c r="D130">
        <v>986</v>
      </c>
      <c r="E130">
        <v>1178</v>
      </c>
      <c r="F130">
        <v>154</v>
      </c>
      <c r="G130">
        <v>229</v>
      </c>
      <c r="H130">
        <v>27</v>
      </c>
      <c r="I130">
        <v>36</v>
      </c>
      <c r="J130">
        <v>15</v>
      </c>
      <c r="K130">
        <v>149924</v>
      </c>
    </row>
    <row r="131" spans="1:11" x14ac:dyDescent="0.3">
      <c r="A131" t="s">
        <v>585</v>
      </c>
      <c r="B131" s="68" t="s">
        <v>586</v>
      </c>
      <c r="C131">
        <v>60</v>
      </c>
      <c r="D131">
        <v>64</v>
      </c>
      <c r="E131">
        <v>102</v>
      </c>
      <c r="F131">
        <v>5</v>
      </c>
      <c r="G131">
        <v>0</v>
      </c>
      <c r="H131">
        <v>13</v>
      </c>
      <c r="I131">
        <v>5</v>
      </c>
      <c r="J131">
        <v>5</v>
      </c>
      <c r="K131">
        <v>10842</v>
      </c>
    </row>
    <row r="132" spans="1:11" x14ac:dyDescent="0.3">
      <c r="A132" t="s">
        <v>587</v>
      </c>
      <c r="B132" s="68" t="s">
        <v>588</v>
      </c>
      <c r="C132">
        <v>14</v>
      </c>
      <c r="D132">
        <v>12</v>
      </c>
      <c r="E132">
        <v>24</v>
      </c>
      <c r="F132">
        <v>5</v>
      </c>
      <c r="G132">
        <v>0</v>
      </c>
      <c r="H132">
        <v>0</v>
      </c>
      <c r="I132">
        <v>0</v>
      </c>
      <c r="J132">
        <v>0</v>
      </c>
      <c r="K132">
        <v>3081</v>
      </c>
    </row>
    <row r="133" spans="1:11" x14ac:dyDescent="0.3">
      <c r="A133" t="s">
        <v>589</v>
      </c>
      <c r="B133" s="68" t="s">
        <v>590</v>
      </c>
      <c r="C133">
        <v>143</v>
      </c>
      <c r="D133">
        <v>86</v>
      </c>
      <c r="E133">
        <v>195</v>
      </c>
      <c r="F133">
        <v>5</v>
      </c>
      <c r="G133">
        <v>5</v>
      </c>
      <c r="H133">
        <v>5</v>
      </c>
      <c r="I133">
        <v>5</v>
      </c>
      <c r="J133">
        <v>5</v>
      </c>
      <c r="K133">
        <v>18182</v>
      </c>
    </row>
    <row r="134" spans="1:11" x14ac:dyDescent="0.3">
      <c r="A134" t="s">
        <v>591</v>
      </c>
      <c r="B134" s="68" t="s">
        <v>592</v>
      </c>
      <c r="C134">
        <v>44</v>
      </c>
      <c r="D134">
        <v>37</v>
      </c>
      <c r="E134">
        <v>78</v>
      </c>
      <c r="F134">
        <v>5</v>
      </c>
      <c r="G134">
        <v>0</v>
      </c>
      <c r="H134">
        <v>0</v>
      </c>
      <c r="I134">
        <v>5</v>
      </c>
      <c r="J134">
        <v>0</v>
      </c>
      <c r="K134">
        <v>9417</v>
      </c>
    </row>
    <row r="135" spans="1:11" x14ac:dyDescent="0.3">
      <c r="A135" t="s">
        <v>593</v>
      </c>
      <c r="B135" s="68" t="s">
        <v>594</v>
      </c>
      <c r="C135">
        <v>375</v>
      </c>
      <c r="D135">
        <v>273</v>
      </c>
      <c r="E135">
        <v>615</v>
      </c>
      <c r="F135">
        <v>29</v>
      </c>
      <c r="G135">
        <v>0</v>
      </c>
      <c r="H135">
        <v>0</v>
      </c>
      <c r="I135">
        <v>5</v>
      </c>
      <c r="J135">
        <v>0</v>
      </c>
      <c r="K135">
        <v>79584</v>
      </c>
    </row>
    <row r="136" spans="1:11" x14ac:dyDescent="0.3">
      <c r="A136" t="s">
        <v>595</v>
      </c>
      <c r="B136" s="68" t="s">
        <v>596</v>
      </c>
      <c r="C136">
        <v>1157</v>
      </c>
      <c r="D136">
        <v>1034</v>
      </c>
      <c r="E136">
        <v>1980</v>
      </c>
      <c r="F136">
        <v>42</v>
      </c>
      <c r="G136">
        <v>85</v>
      </c>
      <c r="H136">
        <v>10</v>
      </c>
      <c r="I136">
        <v>54</v>
      </c>
      <c r="J136">
        <v>10</v>
      </c>
      <c r="K136">
        <v>237573</v>
      </c>
    </row>
    <row r="137" spans="1:11" x14ac:dyDescent="0.3">
      <c r="A137" t="s">
        <v>597</v>
      </c>
      <c r="B137" s="68" t="s">
        <v>598</v>
      </c>
      <c r="C137">
        <v>46</v>
      </c>
      <c r="D137">
        <v>127</v>
      </c>
      <c r="E137">
        <v>113</v>
      </c>
      <c r="F137">
        <v>54</v>
      </c>
      <c r="G137">
        <v>5</v>
      </c>
      <c r="H137">
        <v>0</v>
      </c>
      <c r="I137">
        <v>0</v>
      </c>
      <c r="J137">
        <v>5</v>
      </c>
      <c r="K137">
        <v>15098</v>
      </c>
    </row>
    <row r="138" spans="1:11" x14ac:dyDescent="0.3">
      <c r="A138" t="s">
        <v>599</v>
      </c>
      <c r="B138" s="68" t="s">
        <v>600</v>
      </c>
      <c r="C138">
        <v>5</v>
      </c>
      <c r="D138">
        <v>5</v>
      </c>
      <c r="E138">
        <v>14</v>
      </c>
      <c r="F138">
        <v>5</v>
      </c>
      <c r="G138">
        <v>0</v>
      </c>
      <c r="H138">
        <v>0</v>
      </c>
      <c r="I138">
        <v>0</v>
      </c>
      <c r="J138">
        <v>0</v>
      </c>
      <c r="K138">
        <v>2732</v>
      </c>
    </row>
    <row r="139" spans="1:11" x14ac:dyDescent="0.3">
      <c r="A139" t="s">
        <v>601</v>
      </c>
      <c r="B139" s="68" t="s">
        <v>602</v>
      </c>
      <c r="C139">
        <v>98</v>
      </c>
      <c r="D139">
        <v>126</v>
      </c>
      <c r="E139">
        <v>162</v>
      </c>
      <c r="F139">
        <v>48</v>
      </c>
      <c r="G139">
        <v>5</v>
      </c>
      <c r="H139">
        <v>0</v>
      </c>
      <c r="I139">
        <v>5</v>
      </c>
      <c r="J139">
        <v>5</v>
      </c>
      <c r="K139">
        <v>14316</v>
      </c>
    </row>
    <row r="140" spans="1:11" x14ac:dyDescent="0.3">
      <c r="A140" t="s">
        <v>603</v>
      </c>
      <c r="B140" s="68" t="s">
        <v>604</v>
      </c>
      <c r="C140">
        <v>72</v>
      </c>
      <c r="D140">
        <v>96</v>
      </c>
      <c r="E140">
        <v>133</v>
      </c>
      <c r="F140">
        <v>5</v>
      </c>
      <c r="G140">
        <v>29</v>
      </c>
      <c r="H140">
        <v>5</v>
      </c>
      <c r="I140">
        <v>5</v>
      </c>
      <c r="J140">
        <v>0</v>
      </c>
      <c r="K140">
        <v>36086</v>
      </c>
    </row>
    <row r="141" spans="1:11" x14ac:dyDescent="0.3">
      <c r="A141" t="s">
        <v>605</v>
      </c>
      <c r="B141" s="68" t="s">
        <v>606</v>
      </c>
      <c r="C141">
        <v>217</v>
      </c>
      <c r="D141">
        <v>207</v>
      </c>
      <c r="E141">
        <v>376</v>
      </c>
      <c r="F141">
        <v>22</v>
      </c>
      <c r="G141">
        <v>16</v>
      </c>
      <c r="H141">
        <v>5</v>
      </c>
      <c r="I141">
        <v>5</v>
      </c>
      <c r="J141">
        <v>5</v>
      </c>
      <c r="K141">
        <v>56811</v>
      </c>
    </row>
    <row r="142" spans="1:11" x14ac:dyDescent="0.3">
      <c r="A142" t="s">
        <v>607</v>
      </c>
      <c r="B142" s="68" t="s">
        <v>608</v>
      </c>
      <c r="C142">
        <v>28</v>
      </c>
      <c r="D142">
        <v>32</v>
      </c>
      <c r="E142">
        <v>53</v>
      </c>
      <c r="F142">
        <v>5</v>
      </c>
      <c r="G142">
        <v>0</v>
      </c>
      <c r="H142">
        <v>0</v>
      </c>
      <c r="I142">
        <v>5</v>
      </c>
      <c r="J142">
        <v>5</v>
      </c>
      <c r="K142">
        <v>7695</v>
      </c>
    </row>
    <row r="143" spans="1:11" x14ac:dyDescent="0.3">
      <c r="A143" t="s">
        <v>609</v>
      </c>
      <c r="B143" s="68" t="s">
        <v>610</v>
      </c>
      <c r="C143">
        <v>791</v>
      </c>
      <c r="D143">
        <v>840</v>
      </c>
      <c r="E143">
        <v>1297</v>
      </c>
      <c r="F143">
        <v>137</v>
      </c>
      <c r="G143">
        <v>159</v>
      </c>
      <c r="H143">
        <v>27</v>
      </c>
      <c r="I143">
        <v>5</v>
      </c>
      <c r="J143">
        <v>10</v>
      </c>
      <c r="K143">
        <v>234850</v>
      </c>
    </row>
    <row r="144" spans="1:11" x14ac:dyDescent="0.3">
      <c r="A144" t="s">
        <v>1</v>
      </c>
      <c r="B144" s="68" t="s">
        <v>611</v>
      </c>
      <c r="C144">
        <v>3525</v>
      </c>
      <c r="D144">
        <v>3838</v>
      </c>
      <c r="E144">
        <v>5597</v>
      </c>
      <c r="F144">
        <v>745</v>
      </c>
      <c r="G144">
        <v>526</v>
      </c>
      <c r="H144">
        <v>186</v>
      </c>
      <c r="I144">
        <v>263</v>
      </c>
      <c r="J144">
        <v>81</v>
      </c>
      <c r="K144">
        <v>607875</v>
      </c>
    </row>
    <row r="145" spans="1:11" x14ac:dyDescent="0.3">
      <c r="A145" t="s">
        <v>612</v>
      </c>
      <c r="B145" s="68" t="s">
        <v>613</v>
      </c>
      <c r="C145">
        <v>499</v>
      </c>
      <c r="D145">
        <v>554</v>
      </c>
      <c r="E145">
        <v>860</v>
      </c>
      <c r="F145">
        <v>59</v>
      </c>
      <c r="G145">
        <v>77</v>
      </c>
      <c r="H145">
        <v>15</v>
      </c>
      <c r="I145">
        <v>20</v>
      </c>
      <c r="J145">
        <v>15</v>
      </c>
      <c r="K145">
        <v>140750</v>
      </c>
    </row>
    <row r="146" spans="1:11" x14ac:dyDescent="0.3">
      <c r="A146" t="s">
        <v>614</v>
      </c>
      <c r="B146" s="68" t="s">
        <v>615</v>
      </c>
      <c r="C146">
        <v>149</v>
      </c>
      <c r="D146">
        <v>165</v>
      </c>
      <c r="E146">
        <v>259</v>
      </c>
      <c r="F146">
        <v>12</v>
      </c>
      <c r="G146">
        <v>35</v>
      </c>
      <c r="H146">
        <v>0</v>
      </c>
      <c r="I146">
        <v>5</v>
      </c>
      <c r="J146">
        <v>5</v>
      </c>
      <c r="K146">
        <v>32039</v>
      </c>
    </row>
    <row r="147" spans="1:11" x14ac:dyDescent="0.3">
      <c r="A147" t="s">
        <v>616</v>
      </c>
      <c r="B147" s="68" t="s">
        <v>617</v>
      </c>
      <c r="C147">
        <v>727</v>
      </c>
      <c r="D147">
        <v>891</v>
      </c>
      <c r="E147">
        <v>1283</v>
      </c>
      <c r="F147">
        <v>43</v>
      </c>
      <c r="G147">
        <v>238</v>
      </c>
      <c r="H147">
        <v>5</v>
      </c>
      <c r="I147">
        <v>33</v>
      </c>
      <c r="J147">
        <v>20</v>
      </c>
      <c r="K147">
        <v>174304</v>
      </c>
    </row>
    <row r="148" spans="1:11" x14ac:dyDescent="0.3">
      <c r="A148" t="s">
        <v>618</v>
      </c>
      <c r="B148" s="68" t="s">
        <v>619</v>
      </c>
      <c r="C148">
        <v>459</v>
      </c>
      <c r="D148">
        <v>484</v>
      </c>
      <c r="E148">
        <v>739</v>
      </c>
      <c r="F148">
        <v>51</v>
      </c>
      <c r="G148">
        <v>78</v>
      </c>
      <c r="H148">
        <v>27</v>
      </c>
      <c r="I148">
        <v>35</v>
      </c>
      <c r="J148">
        <v>10</v>
      </c>
      <c r="K148">
        <v>73699</v>
      </c>
    </row>
    <row r="149" spans="1:11" x14ac:dyDescent="0.3">
      <c r="A149" t="s">
        <v>620</v>
      </c>
      <c r="B149" s="68" t="s">
        <v>621</v>
      </c>
      <c r="C149">
        <v>276</v>
      </c>
      <c r="D149">
        <v>311</v>
      </c>
      <c r="E149">
        <v>467</v>
      </c>
      <c r="F149">
        <v>26</v>
      </c>
      <c r="G149">
        <v>70</v>
      </c>
      <c r="H149">
        <v>14</v>
      </c>
      <c r="I149">
        <v>5</v>
      </c>
      <c r="J149">
        <v>5</v>
      </c>
      <c r="K149">
        <v>63522</v>
      </c>
    </row>
    <row r="150" spans="1:11" x14ac:dyDescent="0.3">
      <c r="A150" t="s">
        <v>622</v>
      </c>
      <c r="B150" s="68" t="s">
        <v>623</v>
      </c>
      <c r="C150">
        <v>1011</v>
      </c>
      <c r="D150">
        <v>928</v>
      </c>
      <c r="E150">
        <v>1649</v>
      </c>
      <c r="F150">
        <v>88</v>
      </c>
      <c r="G150">
        <v>107</v>
      </c>
      <c r="H150">
        <v>76</v>
      </c>
      <c r="I150">
        <v>35</v>
      </c>
      <c r="J150">
        <v>25</v>
      </c>
      <c r="K150">
        <v>210743</v>
      </c>
    </row>
    <row r="151" spans="1:11" x14ac:dyDescent="0.3">
      <c r="A151" t="s">
        <v>624</v>
      </c>
      <c r="B151" s="68" t="s">
        <v>625</v>
      </c>
      <c r="C151">
        <v>249</v>
      </c>
      <c r="D151">
        <v>275</v>
      </c>
      <c r="E151">
        <v>418</v>
      </c>
      <c r="F151">
        <v>48</v>
      </c>
      <c r="G151">
        <v>24</v>
      </c>
      <c r="H151">
        <v>10</v>
      </c>
      <c r="I151">
        <v>16</v>
      </c>
      <c r="J151">
        <v>10</v>
      </c>
      <c r="K151">
        <v>52170</v>
      </c>
    </row>
    <row r="152" spans="1:11" x14ac:dyDescent="0.3">
      <c r="A152" t="s">
        <v>626</v>
      </c>
      <c r="B152" s="68" t="s">
        <v>627</v>
      </c>
      <c r="C152">
        <v>323</v>
      </c>
      <c r="D152">
        <v>324</v>
      </c>
      <c r="E152">
        <v>472</v>
      </c>
      <c r="F152">
        <v>108</v>
      </c>
      <c r="G152">
        <v>52</v>
      </c>
      <c r="H152">
        <v>10</v>
      </c>
      <c r="I152">
        <v>5</v>
      </c>
      <c r="J152">
        <v>10</v>
      </c>
      <c r="K152">
        <v>77766</v>
      </c>
    </row>
    <row r="153" spans="1:11" x14ac:dyDescent="0.3">
      <c r="A153" t="s">
        <v>628</v>
      </c>
      <c r="B153" s="68" t="s">
        <v>629</v>
      </c>
      <c r="C153">
        <v>40</v>
      </c>
      <c r="D153">
        <v>30</v>
      </c>
      <c r="E153">
        <v>68</v>
      </c>
      <c r="F153">
        <v>5</v>
      </c>
      <c r="G153">
        <v>0</v>
      </c>
      <c r="H153">
        <v>0</v>
      </c>
      <c r="I153">
        <v>0</v>
      </c>
      <c r="J153">
        <v>0</v>
      </c>
      <c r="K153">
        <v>8893</v>
      </c>
    </row>
    <row r="154" spans="1:11" x14ac:dyDescent="0.3">
      <c r="A154" t="s">
        <v>630</v>
      </c>
      <c r="B154" s="68" t="s">
        <v>631</v>
      </c>
      <c r="C154">
        <v>42</v>
      </c>
      <c r="D154">
        <v>54</v>
      </c>
      <c r="E154">
        <v>74</v>
      </c>
      <c r="F154">
        <v>5</v>
      </c>
      <c r="G154">
        <v>5</v>
      </c>
      <c r="H154">
        <v>5</v>
      </c>
      <c r="I154">
        <v>5</v>
      </c>
      <c r="J154">
        <v>5</v>
      </c>
      <c r="K154">
        <v>12559</v>
      </c>
    </row>
    <row r="155" spans="1:11" x14ac:dyDescent="0.3">
      <c r="A155" t="s">
        <v>632</v>
      </c>
      <c r="B155" s="68" t="s">
        <v>633</v>
      </c>
      <c r="C155">
        <v>63</v>
      </c>
      <c r="D155">
        <v>180</v>
      </c>
      <c r="E155">
        <v>145</v>
      </c>
      <c r="F155">
        <v>80</v>
      </c>
      <c r="G155">
        <v>11</v>
      </c>
      <c r="H155">
        <v>0</v>
      </c>
      <c r="I155">
        <v>5</v>
      </c>
      <c r="J155">
        <v>5</v>
      </c>
      <c r="K155">
        <v>26281</v>
      </c>
    </row>
    <row r="156" spans="1:11" x14ac:dyDescent="0.3">
      <c r="A156" t="s">
        <v>634</v>
      </c>
      <c r="B156" s="68" t="s">
        <v>635</v>
      </c>
      <c r="C156">
        <v>112</v>
      </c>
      <c r="D156">
        <v>65</v>
      </c>
      <c r="E156">
        <v>171</v>
      </c>
      <c r="F156">
        <v>5</v>
      </c>
      <c r="G156">
        <v>0</v>
      </c>
      <c r="H156">
        <v>0</v>
      </c>
      <c r="I156">
        <v>5</v>
      </c>
      <c r="J156">
        <v>0</v>
      </c>
      <c r="K156">
        <v>18344</v>
      </c>
    </row>
    <row r="157" spans="1:11" x14ac:dyDescent="0.3">
      <c r="A157" t="s">
        <v>636</v>
      </c>
      <c r="B157" s="68" t="s">
        <v>637</v>
      </c>
      <c r="C157">
        <v>130</v>
      </c>
      <c r="D157">
        <v>78</v>
      </c>
      <c r="E157">
        <v>169</v>
      </c>
      <c r="F157">
        <v>26</v>
      </c>
      <c r="G157">
        <v>5</v>
      </c>
      <c r="H157">
        <v>0</v>
      </c>
      <c r="I157">
        <v>5</v>
      </c>
      <c r="J157">
        <v>0</v>
      </c>
      <c r="K157">
        <v>12122</v>
      </c>
    </row>
    <row r="158" spans="1:11" x14ac:dyDescent="0.3">
      <c r="A158" t="s">
        <v>638</v>
      </c>
      <c r="B158" s="68" t="s">
        <v>639</v>
      </c>
      <c r="C158">
        <v>60</v>
      </c>
      <c r="D158">
        <v>59</v>
      </c>
      <c r="E158">
        <v>97</v>
      </c>
      <c r="F158">
        <v>13</v>
      </c>
      <c r="G158">
        <v>5</v>
      </c>
      <c r="H158">
        <v>5</v>
      </c>
      <c r="I158">
        <v>5</v>
      </c>
      <c r="J158">
        <v>0</v>
      </c>
      <c r="K158">
        <v>13481</v>
      </c>
    </row>
    <row r="159" spans="1:11" x14ac:dyDescent="0.3">
      <c r="A159" t="s">
        <v>640</v>
      </c>
      <c r="B159" s="68" t="s">
        <v>641</v>
      </c>
      <c r="C159">
        <v>52</v>
      </c>
      <c r="D159">
        <v>43</v>
      </c>
      <c r="E159">
        <v>90</v>
      </c>
      <c r="F159">
        <v>5</v>
      </c>
      <c r="G159">
        <v>0</v>
      </c>
      <c r="H159">
        <v>0</v>
      </c>
      <c r="I159">
        <v>0</v>
      </c>
      <c r="J159">
        <v>0</v>
      </c>
      <c r="K159">
        <v>7654</v>
      </c>
    </row>
    <row r="160" spans="1:11" x14ac:dyDescent="0.3">
      <c r="A160" t="s">
        <v>642</v>
      </c>
      <c r="B160" s="68" t="s">
        <v>643</v>
      </c>
      <c r="C160">
        <v>48</v>
      </c>
      <c r="D160">
        <v>28</v>
      </c>
      <c r="E160">
        <v>75</v>
      </c>
      <c r="F160">
        <v>5</v>
      </c>
      <c r="G160">
        <v>0</v>
      </c>
      <c r="H160">
        <v>0</v>
      </c>
      <c r="I160">
        <v>0</v>
      </c>
      <c r="J160">
        <v>0</v>
      </c>
      <c r="K160">
        <v>10016</v>
      </c>
    </row>
    <row r="161" spans="1:11" x14ac:dyDescent="0.3">
      <c r="A161" t="s">
        <v>644</v>
      </c>
      <c r="B161" s="68" t="s">
        <v>645</v>
      </c>
      <c r="C161">
        <v>40</v>
      </c>
      <c r="D161">
        <v>46</v>
      </c>
      <c r="E161">
        <v>81</v>
      </c>
      <c r="F161">
        <v>5</v>
      </c>
      <c r="G161">
        <v>0</v>
      </c>
      <c r="H161">
        <v>0</v>
      </c>
      <c r="I161">
        <v>5</v>
      </c>
      <c r="J161">
        <v>0</v>
      </c>
      <c r="K161">
        <v>20207</v>
      </c>
    </row>
    <row r="162" spans="1:11" x14ac:dyDescent="0.3">
      <c r="A162" t="s">
        <v>646</v>
      </c>
      <c r="B162" s="68" t="s">
        <v>647</v>
      </c>
      <c r="C162">
        <v>432</v>
      </c>
      <c r="D162">
        <v>313</v>
      </c>
      <c r="E162">
        <v>648</v>
      </c>
      <c r="F162">
        <v>60</v>
      </c>
      <c r="G162">
        <v>18</v>
      </c>
      <c r="H162">
        <v>0</v>
      </c>
      <c r="I162">
        <v>15</v>
      </c>
      <c r="J162">
        <v>5</v>
      </c>
      <c r="K162">
        <v>68896</v>
      </c>
    </row>
    <row r="163" spans="1:11" x14ac:dyDescent="0.3">
      <c r="A163" t="s">
        <v>648</v>
      </c>
      <c r="B163" s="68" t="s">
        <v>649</v>
      </c>
      <c r="C163">
        <v>103</v>
      </c>
      <c r="D163">
        <v>71</v>
      </c>
      <c r="E163">
        <v>168</v>
      </c>
      <c r="F163">
        <v>5</v>
      </c>
      <c r="G163">
        <v>0</v>
      </c>
      <c r="H163">
        <v>0</v>
      </c>
      <c r="I163">
        <v>5</v>
      </c>
      <c r="J163">
        <v>0</v>
      </c>
      <c r="K163">
        <v>14170</v>
      </c>
    </row>
    <row r="164" spans="1:11" x14ac:dyDescent="0.3">
      <c r="A164" t="s">
        <v>650</v>
      </c>
      <c r="B164" s="68" t="s">
        <v>651</v>
      </c>
      <c r="C164">
        <v>644</v>
      </c>
      <c r="D164">
        <v>549</v>
      </c>
      <c r="E164">
        <v>1007</v>
      </c>
      <c r="F164">
        <v>96</v>
      </c>
      <c r="G164">
        <v>48</v>
      </c>
      <c r="H164">
        <v>5</v>
      </c>
      <c r="I164">
        <v>28</v>
      </c>
      <c r="J164">
        <v>5</v>
      </c>
      <c r="K164">
        <v>95115</v>
      </c>
    </row>
    <row r="165" spans="1:11" x14ac:dyDescent="0.3">
      <c r="A165" t="s">
        <v>652</v>
      </c>
      <c r="B165" s="68" t="s">
        <v>653</v>
      </c>
      <c r="C165">
        <v>864</v>
      </c>
      <c r="D165">
        <v>1134</v>
      </c>
      <c r="E165">
        <v>1448</v>
      </c>
      <c r="F165">
        <v>84</v>
      </c>
      <c r="G165">
        <v>339</v>
      </c>
      <c r="H165">
        <v>91</v>
      </c>
      <c r="I165">
        <v>15</v>
      </c>
      <c r="J165">
        <v>24</v>
      </c>
      <c r="K165">
        <v>192216</v>
      </c>
    </row>
    <row r="166" spans="1:11" x14ac:dyDescent="0.3">
      <c r="A166" t="s">
        <v>654</v>
      </c>
      <c r="B166" s="68" t="s">
        <v>655</v>
      </c>
      <c r="C166">
        <v>38</v>
      </c>
      <c r="D166">
        <v>55</v>
      </c>
      <c r="E166">
        <v>82</v>
      </c>
      <c r="F166">
        <v>5</v>
      </c>
      <c r="G166">
        <v>5</v>
      </c>
      <c r="H166">
        <v>0</v>
      </c>
      <c r="I166">
        <v>0</v>
      </c>
      <c r="J166">
        <v>5</v>
      </c>
      <c r="K166">
        <v>17353</v>
      </c>
    </row>
    <row r="167" spans="1:11" x14ac:dyDescent="0.3">
      <c r="A167" t="s">
        <v>656</v>
      </c>
      <c r="B167" s="68" t="s">
        <v>657</v>
      </c>
      <c r="C167">
        <v>398</v>
      </c>
      <c r="D167">
        <v>417</v>
      </c>
      <c r="E167">
        <v>697</v>
      </c>
      <c r="F167">
        <v>55</v>
      </c>
      <c r="G167">
        <v>38</v>
      </c>
      <c r="H167">
        <v>0</v>
      </c>
      <c r="I167">
        <v>10</v>
      </c>
      <c r="J167">
        <v>10</v>
      </c>
      <c r="K167">
        <v>81770</v>
      </c>
    </row>
    <row r="168" spans="1:11" x14ac:dyDescent="0.3">
      <c r="A168" t="s">
        <v>658</v>
      </c>
      <c r="B168" s="68" t="s">
        <v>659</v>
      </c>
      <c r="C168">
        <v>98</v>
      </c>
      <c r="D168">
        <v>122</v>
      </c>
      <c r="E168">
        <v>181</v>
      </c>
      <c r="F168">
        <v>5</v>
      </c>
      <c r="G168">
        <v>29</v>
      </c>
      <c r="H168">
        <v>0</v>
      </c>
      <c r="I168">
        <v>5</v>
      </c>
      <c r="J168">
        <v>0</v>
      </c>
      <c r="K168">
        <v>26090</v>
      </c>
    </row>
    <row r="169" spans="1:11" x14ac:dyDescent="0.3">
      <c r="A169" t="s">
        <v>660</v>
      </c>
      <c r="B169" s="68" t="s">
        <v>661</v>
      </c>
      <c r="C169">
        <v>45</v>
      </c>
      <c r="D169">
        <v>28</v>
      </c>
      <c r="E169">
        <v>68</v>
      </c>
      <c r="F169">
        <v>5</v>
      </c>
      <c r="G169">
        <v>0</v>
      </c>
      <c r="H169">
        <v>0</v>
      </c>
      <c r="I169">
        <v>5</v>
      </c>
      <c r="J169">
        <v>5</v>
      </c>
      <c r="K169">
        <v>19147</v>
      </c>
    </row>
    <row r="170" spans="1:11" x14ac:dyDescent="0.3">
      <c r="A170" t="s">
        <v>662</v>
      </c>
      <c r="B170" s="68" t="s">
        <v>663</v>
      </c>
      <c r="C170">
        <v>459</v>
      </c>
      <c r="D170">
        <v>435</v>
      </c>
      <c r="E170">
        <v>779</v>
      </c>
      <c r="F170">
        <v>46</v>
      </c>
      <c r="G170">
        <v>33</v>
      </c>
      <c r="H170">
        <v>5</v>
      </c>
      <c r="I170">
        <v>33</v>
      </c>
      <c r="J170">
        <v>5</v>
      </c>
      <c r="K170">
        <v>83731</v>
      </c>
    </row>
    <row r="171" spans="1:11" x14ac:dyDescent="0.3">
      <c r="A171" t="s">
        <v>664</v>
      </c>
      <c r="B171" s="68" t="s">
        <v>665</v>
      </c>
      <c r="C171">
        <v>302</v>
      </c>
      <c r="D171">
        <v>358</v>
      </c>
      <c r="E171">
        <v>548</v>
      </c>
      <c r="F171">
        <v>27</v>
      </c>
      <c r="G171">
        <v>32</v>
      </c>
      <c r="H171">
        <v>39</v>
      </c>
      <c r="I171">
        <v>16</v>
      </c>
      <c r="J171">
        <v>5</v>
      </c>
      <c r="K171">
        <v>73174</v>
      </c>
    </row>
    <row r="172" spans="1:11" x14ac:dyDescent="0.3">
      <c r="A172" t="s">
        <v>666</v>
      </c>
      <c r="B172" s="68" t="s">
        <v>667</v>
      </c>
      <c r="C172">
        <v>75</v>
      </c>
      <c r="D172">
        <v>100</v>
      </c>
      <c r="E172">
        <v>145</v>
      </c>
      <c r="F172">
        <v>11</v>
      </c>
      <c r="G172">
        <v>14</v>
      </c>
      <c r="H172">
        <v>5</v>
      </c>
      <c r="I172">
        <v>5</v>
      </c>
      <c r="J172">
        <v>5</v>
      </c>
      <c r="K172">
        <v>42466</v>
      </c>
    </row>
    <row r="173" spans="1:11" x14ac:dyDescent="0.3">
      <c r="A173" t="s">
        <v>668</v>
      </c>
      <c r="B173" s="68" t="s">
        <v>669</v>
      </c>
      <c r="C173">
        <v>228</v>
      </c>
      <c r="D173">
        <v>226</v>
      </c>
      <c r="E173">
        <v>395</v>
      </c>
      <c r="F173">
        <v>23</v>
      </c>
      <c r="G173">
        <v>20</v>
      </c>
      <c r="H173">
        <v>0</v>
      </c>
      <c r="I173">
        <v>5</v>
      </c>
      <c r="J173">
        <v>5</v>
      </c>
      <c r="K173">
        <v>54197</v>
      </c>
    </row>
    <row r="174" spans="1:11" x14ac:dyDescent="0.3">
      <c r="A174" t="s">
        <v>670</v>
      </c>
      <c r="B174" s="68" t="s">
        <v>671</v>
      </c>
      <c r="C174">
        <v>55</v>
      </c>
      <c r="D174">
        <v>41</v>
      </c>
      <c r="E174">
        <v>93</v>
      </c>
      <c r="F174">
        <v>5</v>
      </c>
      <c r="G174">
        <v>0</v>
      </c>
      <c r="H174">
        <v>0</v>
      </c>
      <c r="I174">
        <v>0</v>
      </c>
      <c r="J174">
        <v>0</v>
      </c>
      <c r="K174">
        <v>8255</v>
      </c>
    </row>
    <row r="175" spans="1:11" x14ac:dyDescent="0.3">
      <c r="A175" t="s">
        <v>672</v>
      </c>
      <c r="B175" s="68" t="s">
        <v>673</v>
      </c>
      <c r="C175">
        <v>55</v>
      </c>
      <c r="D175">
        <v>33</v>
      </c>
      <c r="E175">
        <v>78</v>
      </c>
      <c r="F175">
        <v>5</v>
      </c>
      <c r="G175">
        <v>0</v>
      </c>
      <c r="H175">
        <v>0</v>
      </c>
      <c r="I175">
        <v>5</v>
      </c>
      <c r="J175">
        <v>5</v>
      </c>
      <c r="K175">
        <v>10669</v>
      </c>
    </row>
    <row r="176" spans="1:11" x14ac:dyDescent="0.3">
      <c r="A176" t="s">
        <v>674</v>
      </c>
      <c r="B176" s="68" t="s">
        <v>675</v>
      </c>
      <c r="C176">
        <v>516</v>
      </c>
      <c r="D176">
        <v>608</v>
      </c>
      <c r="E176">
        <v>983</v>
      </c>
      <c r="F176">
        <v>92</v>
      </c>
      <c r="G176">
        <v>24</v>
      </c>
      <c r="H176">
        <v>0</v>
      </c>
      <c r="I176">
        <v>27</v>
      </c>
      <c r="J176">
        <v>10</v>
      </c>
      <c r="K176">
        <v>199845</v>
      </c>
    </row>
    <row r="177" spans="1:11" x14ac:dyDescent="0.3">
      <c r="A177" t="s">
        <v>676</v>
      </c>
      <c r="B177" s="68" t="s">
        <v>677</v>
      </c>
      <c r="C177">
        <v>467</v>
      </c>
      <c r="D177">
        <v>353</v>
      </c>
      <c r="E177">
        <v>775</v>
      </c>
      <c r="F177">
        <v>21</v>
      </c>
      <c r="G177">
        <v>5</v>
      </c>
      <c r="H177">
        <v>0</v>
      </c>
      <c r="I177">
        <v>14</v>
      </c>
      <c r="J177">
        <v>5</v>
      </c>
      <c r="K177">
        <v>74390</v>
      </c>
    </row>
    <row r="178" spans="1:11" x14ac:dyDescent="0.3">
      <c r="A178" t="s">
        <v>678</v>
      </c>
      <c r="B178" s="68" t="s">
        <v>679</v>
      </c>
      <c r="C178">
        <v>23</v>
      </c>
      <c r="D178">
        <v>15</v>
      </c>
      <c r="E178">
        <v>38</v>
      </c>
      <c r="F178">
        <v>0</v>
      </c>
      <c r="G178">
        <v>0</v>
      </c>
      <c r="H178">
        <v>0</v>
      </c>
      <c r="I178">
        <v>0</v>
      </c>
      <c r="J178">
        <v>0</v>
      </c>
      <c r="K178">
        <v>7258</v>
      </c>
    </row>
    <row r="179" spans="1:11" x14ac:dyDescent="0.3">
      <c r="A179" t="s">
        <v>680</v>
      </c>
      <c r="B179" s="68" t="s">
        <v>681</v>
      </c>
      <c r="C179">
        <v>313</v>
      </c>
      <c r="D179">
        <v>129</v>
      </c>
      <c r="E179">
        <v>401</v>
      </c>
      <c r="F179">
        <v>5</v>
      </c>
      <c r="G179">
        <v>14</v>
      </c>
      <c r="H179">
        <v>15</v>
      </c>
      <c r="I179">
        <v>5</v>
      </c>
      <c r="J179">
        <v>5</v>
      </c>
      <c r="K179">
        <v>24321</v>
      </c>
    </row>
    <row r="180" spans="1:11" x14ac:dyDescent="0.3">
      <c r="A180" t="s">
        <v>682</v>
      </c>
      <c r="B180" s="68" t="s">
        <v>683</v>
      </c>
      <c r="C180">
        <v>170</v>
      </c>
      <c r="D180">
        <v>117</v>
      </c>
      <c r="E180">
        <v>263</v>
      </c>
      <c r="F180">
        <v>11</v>
      </c>
      <c r="G180">
        <v>5</v>
      </c>
      <c r="H180">
        <v>0</v>
      </c>
      <c r="I180">
        <v>5</v>
      </c>
      <c r="J180">
        <v>5</v>
      </c>
      <c r="K180">
        <v>26323</v>
      </c>
    </row>
    <row r="181" spans="1:11" x14ac:dyDescent="0.3">
      <c r="A181" t="s">
        <v>684</v>
      </c>
      <c r="B181" s="68" t="s">
        <v>685</v>
      </c>
      <c r="C181">
        <v>5</v>
      </c>
      <c r="D181">
        <v>5</v>
      </c>
      <c r="E181">
        <v>5</v>
      </c>
      <c r="F181">
        <v>0</v>
      </c>
      <c r="G181">
        <v>0</v>
      </c>
      <c r="H181">
        <v>0</v>
      </c>
      <c r="I181">
        <v>0</v>
      </c>
      <c r="J181">
        <v>0</v>
      </c>
      <c r="K181">
        <v>5137</v>
      </c>
    </row>
    <row r="182" spans="1:11" x14ac:dyDescent="0.3">
      <c r="A182" t="s">
        <v>686</v>
      </c>
      <c r="B182" s="68" t="s">
        <v>687</v>
      </c>
      <c r="C182">
        <v>360</v>
      </c>
      <c r="D182">
        <v>340</v>
      </c>
      <c r="E182">
        <v>615</v>
      </c>
      <c r="F182">
        <v>40</v>
      </c>
      <c r="G182">
        <v>25</v>
      </c>
      <c r="H182">
        <v>5</v>
      </c>
      <c r="I182">
        <v>10</v>
      </c>
      <c r="J182">
        <v>5</v>
      </c>
      <c r="K182">
        <v>97327</v>
      </c>
    </row>
    <row r="183" spans="1:11" x14ac:dyDescent="0.3">
      <c r="A183" t="s">
        <v>688</v>
      </c>
      <c r="B183" s="68" t="s">
        <v>689</v>
      </c>
      <c r="C183">
        <v>199</v>
      </c>
      <c r="D183">
        <v>205</v>
      </c>
      <c r="E183">
        <v>313</v>
      </c>
      <c r="F183">
        <v>5</v>
      </c>
      <c r="G183">
        <v>66</v>
      </c>
      <c r="H183">
        <v>5</v>
      </c>
      <c r="I183">
        <v>14</v>
      </c>
      <c r="J183">
        <v>5</v>
      </c>
      <c r="K183">
        <v>29876</v>
      </c>
    </row>
    <row r="184" spans="1:11" x14ac:dyDescent="0.3">
      <c r="A184" t="s">
        <v>690</v>
      </c>
      <c r="B184" s="68" t="s">
        <v>691</v>
      </c>
      <c r="C184">
        <v>686</v>
      </c>
      <c r="D184">
        <v>723</v>
      </c>
      <c r="E184">
        <v>1128</v>
      </c>
      <c r="F184">
        <v>169</v>
      </c>
      <c r="G184">
        <v>54</v>
      </c>
      <c r="H184">
        <v>10</v>
      </c>
      <c r="I184">
        <v>34</v>
      </c>
      <c r="J184">
        <v>15</v>
      </c>
      <c r="K184">
        <v>108021</v>
      </c>
    </row>
    <row r="185" spans="1:11" x14ac:dyDescent="0.3">
      <c r="A185" t="s">
        <v>692</v>
      </c>
      <c r="B185" s="68" t="s">
        <v>693</v>
      </c>
      <c r="C185">
        <v>46</v>
      </c>
      <c r="D185">
        <v>45</v>
      </c>
      <c r="E185">
        <v>61</v>
      </c>
      <c r="F185">
        <v>15</v>
      </c>
      <c r="G185">
        <v>5</v>
      </c>
      <c r="H185">
        <v>0</v>
      </c>
      <c r="I185">
        <v>5</v>
      </c>
      <c r="J185">
        <v>5</v>
      </c>
      <c r="K185">
        <v>11872</v>
      </c>
    </row>
    <row r="186" spans="1:11" x14ac:dyDescent="0.3">
      <c r="A186" t="s">
        <v>694</v>
      </c>
      <c r="B186" s="68" t="s">
        <v>695</v>
      </c>
      <c r="C186">
        <v>1053</v>
      </c>
      <c r="D186">
        <v>702</v>
      </c>
      <c r="E186">
        <v>1606</v>
      </c>
      <c r="F186">
        <v>82</v>
      </c>
      <c r="G186">
        <v>40</v>
      </c>
      <c r="H186">
        <v>5</v>
      </c>
      <c r="I186">
        <v>30</v>
      </c>
      <c r="J186">
        <v>5</v>
      </c>
      <c r="K186">
        <v>277211</v>
      </c>
    </row>
    <row r="187" spans="1:11" x14ac:dyDescent="0.3">
      <c r="A187" t="s">
        <v>696</v>
      </c>
      <c r="B187" s="68" t="s">
        <v>697</v>
      </c>
      <c r="C187">
        <v>507</v>
      </c>
      <c r="D187">
        <v>506</v>
      </c>
      <c r="E187">
        <v>818</v>
      </c>
      <c r="F187">
        <v>22</v>
      </c>
      <c r="G187">
        <v>33</v>
      </c>
      <c r="H187">
        <v>110</v>
      </c>
      <c r="I187">
        <v>19</v>
      </c>
      <c r="J187">
        <v>11</v>
      </c>
      <c r="K187">
        <v>76581</v>
      </c>
    </row>
    <row r="188" spans="1:11" x14ac:dyDescent="0.3">
      <c r="A188" t="s">
        <v>698</v>
      </c>
      <c r="B188" s="68" t="s">
        <v>699</v>
      </c>
      <c r="C188">
        <v>13</v>
      </c>
      <c r="D188">
        <v>5</v>
      </c>
      <c r="E188">
        <v>17</v>
      </c>
      <c r="F188">
        <v>0</v>
      </c>
      <c r="G188">
        <v>0</v>
      </c>
      <c r="H188">
        <v>0</v>
      </c>
      <c r="I188">
        <v>0</v>
      </c>
      <c r="J188">
        <v>5</v>
      </c>
      <c r="K188">
        <v>1459</v>
      </c>
    </row>
    <row r="189" spans="1:11" x14ac:dyDescent="0.3">
      <c r="A189" t="s">
        <v>700</v>
      </c>
      <c r="B189" s="68" t="s">
        <v>701</v>
      </c>
      <c r="C189">
        <v>44</v>
      </c>
      <c r="D189">
        <v>54</v>
      </c>
      <c r="E189">
        <v>72</v>
      </c>
      <c r="F189">
        <v>25</v>
      </c>
      <c r="G189">
        <v>0</v>
      </c>
      <c r="H189">
        <v>0</v>
      </c>
      <c r="I189">
        <v>5</v>
      </c>
      <c r="J189">
        <v>0</v>
      </c>
      <c r="K189">
        <v>6547</v>
      </c>
    </row>
    <row r="190" spans="1:11" x14ac:dyDescent="0.3">
      <c r="A190" t="s">
        <v>702</v>
      </c>
      <c r="B190" s="68" t="s">
        <v>703</v>
      </c>
      <c r="C190">
        <v>508</v>
      </c>
      <c r="D190">
        <v>558</v>
      </c>
      <c r="E190">
        <v>861</v>
      </c>
      <c r="F190">
        <v>10</v>
      </c>
      <c r="G190">
        <v>78</v>
      </c>
      <c r="H190">
        <v>78</v>
      </c>
      <c r="I190">
        <v>25</v>
      </c>
      <c r="J190">
        <v>5</v>
      </c>
      <c r="K190">
        <v>118464</v>
      </c>
    </row>
    <row r="191" spans="1:11" x14ac:dyDescent="0.3">
      <c r="A191" t="s">
        <v>704</v>
      </c>
      <c r="B191" s="68" t="s">
        <v>705</v>
      </c>
      <c r="C191">
        <v>122</v>
      </c>
      <c r="D191">
        <v>98</v>
      </c>
      <c r="E191">
        <v>207</v>
      </c>
      <c r="F191">
        <v>5</v>
      </c>
      <c r="G191">
        <v>5</v>
      </c>
      <c r="H191">
        <v>0</v>
      </c>
      <c r="I191">
        <v>5</v>
      </c>
      <c r="J191">
        <v>0</v>
      </c>
      <c r="K191">
        <v>20727</v>
      </c>
    </row>
    <row r="192" spans="1:11" x14ac:dyDescent="0.3">
      <c r="A192" t="s">
        <v>706</v>
      </c>
      <c r="B192" s="68" t="s">
        <v>707</v>
      </c>
      <c r="C192">
        <v>79</v>
      </c>
      <c r="D192">
        <v>56</v>
      </c>
      <c r="E192">
        <v>129</v>
      </c>
      <c r="F192">
        <v>5</v>
      </c>
      <c r="G192">
        <v>0</v>
      </c>
      <c r="H192">
        <v>0</v>
      </c>
      <c r="I192">
        <v>0</v>
      </c>
      <c r="J192">
        <v>5</v>
      </c>
      <c r="K192">
        <v>17599</v>
      </c>
    </row>
    <row r="193" spans="1:11" x14ac:dyDescent="0.3">
      <c r="A193" t="s">
        <v>708</v>
      </c>
      <c r="B193" s="68" t="s">
        <v>709</v>
      </c>
      <c r="C193">
        <v>67</v>
      </c>
      <c r="D193">
        <v>64</v>
      </c>
      <c r="E193">
        <v>116</v>
      </c>
      <c r="F193">
        <v>5</v>
      </c>
      <c r="G193">
        <v>5</v>
      </c>
      <c r="H193">
        <v>0</v>
      </c>
      <c r="I193">
        <v>0</v>
      </c>
      <c r="J193">
        <v>5</v>
      </c>
      <c r="K193">
        <v>16163</v>
      </c>
    </row>
    <row r="194" spans="1:11" x14ac:dyDescent="0.3">
      <c r="A194" t="s">
        <v>710</v>
      </c>
      <c r="B194" s="68" t="s">
        <v>711</v>
      </c>
      <c r="C194">
        <v>97</v>
      </c>
      <c r="D194">
        <v>66</v>
      </c>
      <c r="E194">
        <v>159</v>
      </c>
      <c r="F194">
        <v>5</v>
      </c>
      <c r="G194">
        <v>0</v>
      </c>
      <c r="H194">
        <v>0</v>
      </c>
      <c r="I194">
        <v>5</v>
      </c>
      <c r="J194">
        <v>0</v>
      </c>
      <c r="K194">
        <v>20174</v>
      </c>
    </row>
    <row r="195" spans="1:11" x14ac:dyDescent="0.3">
      <c r="A195" t="s">
        <v>712</v>
      </c>
      <c r="B195" s="68" t="s">
        <v>713</v>
      </c>
      <c r="C195">
        <v>272</v>
      </c>
      <c r="D195">
        <v>248</v>
      </c>
      <c r="E195">
        <v>469</v>
      </c>
      <c r="F195">
        <v>11</v>
      </c>
      <c r="G195">
        <v>27</v>
      </c>
      <c r="H195">
        <v>0</v>
      </c>
      <c r="I195">
        <v>11</v>
      </c>
      <c r="J195">
        <v>5</v>
      </c>
      <c r="K195">
        <v>68748</v>
      </c>
    </row>
    <row r="196" spans="1:11" x14ac:dyDescent="0.3">
      <c r="A196" t="s">
        <v>714</v>
      </c>
      <c r="B196" s="68" t="s">
        <v>715</v>
      </c>
      <c r="C196">
        <v>185</v>
      </c>
      <c r="D196">
        <v>227</v>
      </c>
      <c r="E196">
        <v>276</v>
      </c>
      <c r="F196">
        <v>51</v>
      </c>
      <c r="G196">
        <v>30</v>
      </c>
      <c r="H196">
        <v>39</v>
      </c>
      <c r="I196">
        <v>5</v>
      </c>
      <c r="J196">
        <v>11</v>
      </c>
      <c r="K196">
        <v>40714</v>
      </c>
    </row>
    <row r="197" spans="1:11" x14ac:dyDescent="0.3">
      <c r="A197" t="s">
        <v>716</v>
      </c>
      <c r="B197" s="68" t="s">
        <v>717</v>
      </c>
      <c r="C197">
        <v>208</v>
      </c>
      <c r="D197">
        <v>291</v>
      </c>
      <c r="E197">
        <v>396</v>
      </c>
      <c r="F197">
        <v>5</v>
      </c>
      <c r="G197">
        <v>47</v>
      </c>
      <c r="H197">
        <v>37</v>
      </c>
      <c r="I197">
        <v>5</v>
      </c>
      <c r="J197">
        <v>5</v>
      </c>
      <c r="K197">
        <v>48704</v>
      </c>
    </row>
    <row r="198" spans="1:11" x14ac:dyDescent="0.3">
      <c r="A198" t="s">
        <v>718</v>
      </c>
      <c r="B198" s="68" t="s">
        <v>719</v>
      </c>
      <c r="C198">
        <v>44</v>
      </c>
      <c r="D198">
        <v>58</v>
      </c>
      <c r="E198">
        <v>95</v>
      </c>
      <c r="F198">
        <v>0</v>
      </c>
      <c r="G198">
        <v>0</v>
      </c>
      <c r="H198">
        <v>5</v>
      </c>
      <c r="I198">
        <v>5</v>
      </c>
      <c r="J198">
        <v>0</v>
      </c>
      <c r="K198">
        <v>15624</v>
      </c>
    </row>
    <row r="199" spans="1:11" x14ac:dyDescent="0.3">
      <c r="A199" t="s">
        <v>720</v>
      </c>
      <c r="B199" s="68" t="s">
        <v>721</v>
      </c>
      <c r="C199">
        <v>541</v>
      </c>
      <c r="D199">
        <v>528</v>
      </c>
      <c r="E199">
        <v>942</v>
      </c>
      <c r="F199">
        <v>34</v>
      </c>
      <c r="G199">
        <v>46</v>
      </c>
      <c r="H199">
        <v>22</v>
      </c>
      <c r="I199">
        <v>20</v>
      </c>
      <c r="J199">
        <v>5</v>
      </c>
      <c r="K199">
        <v>83396</v>
      </c>
    </row>
    <row r="200" spans="1:11" x14ac:dyDescent="0.3">
      <c r="A200" t="s">
        <v>722</v>
      </c>
      <c r="B200" s="68" t="s">
        <v>723</v>
      </c>
      <c r="C200">
        <v>83</v>
      </c>
      <c r="D200">
        <v>96</v>
      </c>
      <c r="E200">
        <v>153</v>
      </c>
      <c r="F200">
        <v>5</v>
      </c>
      <c r="G200">
        <v>16</v>
      </c>
      <c r="H200">
        <v>0</v>
      </c>
      <c r="I200">
        <v>5</v>
      </c>
      <c r="J200">
        <v>5</v>
      </c>
      <c r="K200">
        <v>41573</v>
      </c>
    </row>
    <row r="201" spans="1:11" x14ac:dyDescent="0.3">
      <c r="A201" t="s">
        <v>724</v>
      </c>
      <c r="B201" s="68" t="s">
        <v>725</v>
      </c>
      <c r="C201">
        <v>143</v>
      </c>
      <c r="D201">
        <v>208</v>
      </c>
      <c r="E201">
        <v>280</v>
      </c>
      <c r="F201">
        <v>18</v>
      </c>
      <c r="G201">
        <v>22</v>
      </c>
      <c r="H201">
        <v>25</v>
      </c>
      <c r="I201">
        <v>5</v>
      </c>
      <c r="J201">
        <v>0</v>
      </c>
      <c r="K201">
        <v>34468</v>
      </c>
    </row>
    <row r="202" spans="1:11" x14ac:dyDescent="0.3">
      <c r="A202" t="s">
        <v>726</v>
      </c>
      <c r="B202" s="68" t="s">
        <v>727</v>
      </c>
      <c r="C202">
        <v>99</v>
      </c>
      <c r="D202">
        <v>90</v>
      </c>
      <c r="E202">
        <v>153</v>
      </c>
      <c r="F202">
        <v>35</v>
      </c>
      <c r="G202">
        <v>5</v>
      </c>
      <c r="H202">
        <v>0</v>
      </c>
      <c r="I202">
        <v>0</v>
      </c>
      <c r="J202">
        <v>0</v>
      </c>
      <c r="K202">
        <v>29344</v>
      </c>
    </row>
    <row r="203" spans="1:11" x14ac:dyDescent="0.3">
      <c r="A203" t="s">
        <v>728</v>
      </c>
      <c r="B203" s="68" t="s">
        <v>729</v>
      </c>
      <c r="C203">
        <v>46</v>
      </c>
      <c r="D203">
        <v>73</v>
      </c>
      <c r="E203">
        <v>75</v>
      </c>
      <c r="F203">
        <v>39</v>
      </c>
      <c r="G203">
        <v>5</v>
      </c>
      <c r="H203">
        <v>0</v>
      </c>
      <c r="I203">
        <v>0</v>
      </c>
      <c r="J203">
        <v>5</v>
      </c>
      <c r="K203">
        <v>23732</v>
      </c>
    </row>
    <row r="204" spans="1:11" x14ac:dyDescent="0.3">
      <c r="A204" t="s">
        <v>730</v>
      </c>
      <c r="B204" s="68" t="s">
        <v>731</v>
      </c>
      <c r="C204">
        <v>80</v>
      </c>
      <c r="D204">
        <v>143</v>
      </c>
      <c r="E204">
        <v>178</v>
      </c>
      <c r="F204">
        <v>5</v>
      </c>
      <c r="G204">
        <v>5</v>
      </c>
      <c r="H204">
        <v>21</v>
      </c>
      <c r="I204">
        <v>5</v>
      </c>
      <c r="J204">
        <v>5</v>
      </c>
      <c r="K204">
        <v>30080</v>
      </c>
    </row>
    <row r="205" spans="1:11" x14ac:dyDescent="0.3">
      <c r="A205" t="s">
        <v>732</v>
      </c>
      <c r="B205" s="68" t="s">
        <v>733</v>
      </c>
      <c r="C205">
        <v>144</v>
      </c>
      <c r="D205">
        <v>174</v>
      </c>
      <c r="E205">
        <v>288</v>
      </c>
      <c r="F205">
        <v>17</v>
      </c>
      <c r="G205">
        <v>0</v>
      </c>
      <c r="H205">
        <v>5</v>
      </c>
      <c r="I205">
        <v>5</v>
      </c>
      <c r="J205">
        <v>0</v>
      </c>
      <c r="K205">
        <v>65508</v>
      </c>
    </row>
    <row r="206" spans="1:11" x14ac:dyDescent="0.3">
      <c r="A206" t="s">
        <v>734</v>
      </c>
      <c r="B206" s="68" t="s">
        <v>735</v>
      </c>
      <c r="C206">
        <v>5</v>
      </c>
      <c r="D206">
        <v>30</v>
      </c>
      <c r="E206">
        <v>21</v>
      </c>
      <c r="F206">
        <v>5</v>
      </c>
      <c r="G206">
        <v>0</v>
      </c>
      <c r="H206">
        <v>0</v>
      </c>
      <c r="I206">
        <v>5</v>
      </c>
      <c r="J206">
        <v>0</v>
      </c>
      <c r="K206">
        <v>16034</v>
      </c>
    </row>
    <row r="207" spans="1:11" x14ac:dyDescent="0.3">
      <c r="A207" t="s">
        <v>736</v>
      </c>
      <c r="B207" s="68" t="s">
        <v>737</v>
      </c>
      <c r="C207">
        <v>436</v>
      </c>
      <c r="D207">
        <v>358</v>
      </c>
      <c r="E207">
        <v>718</v>
      </c>
      <c r="F207">
        <v>20</v>
      </c>
      <c r="G207">
        <v>28</v>
      </c>
      <c r="H207">
        <v>0</v>
      </c>
      <c r="I207">
        <v>27</v>
      </c>
      <c r="J207">
        <v>10</v>
      </c>
      <c r="K207">
        <v>81775</v>
      </c>
    </row>
    <row r="208" spans="1:11" x14ac:dyDescent="0.3">
      <c r="A208" t="s">
        <v>738</v>
      </c>
      <c r="B208" s="68" t="s">
        <v>739</v>
      </c>
      <c r="C208">
        <v>265</v>
      </c>
      <c r="D208">
        <v>298</v>
      </c>
      <c r="E208">
        <v>474</v>
      </c>
      <c r="F208">
        <v>29</v>
      </c>
      <c r="G208">
        <v>39</v>
      </c>
      <c r="H208">
        <v>11</v>
      </c>
      <c r="I208">
        <v>5</v>
      </c>
      <c r="J208">
        <v>0</v>
      </c>
      <c r="K208">
        <v>77806</v>
      </c>
    </row>
    <row r="209" spans="1:11" x14ac:dyDescent="0.3">
      <c r="A209" t="s">
        <v>740</v>
      </c>
      <c r="B209" s="68" t="s">
        <v>741</v>
      </c>
      <c r="C209">
        <v>51</v>
      </c>
      <c r="D209">
        <v>109</v>
      </c>
      <c r="E209">
        <v>95</v>
      </c>
      <c r="F209">
        <v>58</v>
      </c>
      <c r="G209">
        <v>5</v>
      </c>
      <c r="H209">
        <v>0</v>
      </c>
      <c r="I209">
        <v>5</v>
      </c>
      <c r="J209">
        <v>5</v>
      </c>
      <c r="K209">
        <v>11209</v>
      </c>
    </row>
    <row r="210" spans="1:11" x14ac:dyDescent="0.3">
      <c r="A210" t="s">
        <v>742</v>
      </c>
      <c r="B210" s="68" t="s">
        <v>743</v>
      </c>
      <c r="C210">
        <v>515</v>
      </c>
      <c r="D210">
        <v>443</v>
      </c>
      <c r="E210">
        <v>812</v>
      </c>
      <c r="F210">
        <v>21</v>
      </c>
      <c r="G210">
        <v>93</v>
      </c>
      <c r="H210">
        <v>5</v>
      </c>
      <c r="I210">
        <v>15</v>
      </c>
      <c r="J210">
        <v>0</v>
      </c>
      <c r="K210">
        <v>79183</v>
      </c>
    </row>
    <row r="211" spans="1:11" x14ac:dyDescent="0.3">
      <c r="A211" t="s">
        <v>744</v>
      </c>
      <c r="B211" s="68" t="s">
        <v>745</v>
      </c>
      <c r="C211">
        <v>1835</v>
      </c>
      <c r="D211">
        <v>1845</v>
      </c>
      <c r="E211">
        <v>2928</v>
      </c>
      <c r="F211">
        <v>351</v>
      </c>
      <c r="G211">
        <v>161</v>
      </c>
      <c r="H211">
        <v>5</v>
      </c>
      <c r="I211">
        <v>219</v>
      </c>
      <c r="J211">
        <v>21</v>
      </c>
      <c r="K211">
        <v>183317</v>
      </c>
    </row>
    <row r="212" spans="1:11" x14ac:dyDescent="0.3">
      <c r="A212" t="s">
        <v>746</v>
      </c>
      <c r="B212" s="68" t="s">
        <v>747</v>
      </c>
      <c r="C212">
        <v>5</v>
      </c>
      <c r="D212">
        <v>13</v>
      </c>
      <c r="E212">
        <v>5</v>
      </c>
      <c r="F212">
        <v>5</v>
      </c>
      <c r="G212">
        <v>0</v>
      </c>
      <c r="H212">
        <v>0</v>
      </c>
      <c r="I212">
        <v>0</v>
      </c>
      <c r="J212">
        <v>0</v>
      </c>
      <c r="K212">
        <v>6910</v>
      </c>
    </row>
    <row r="213" spans="1:11" x14ac:dyDescent="0.3">
      <c r="A213" t="s">
        <v>748</v>
      </c>
      <c r="B213" s="68" t="s">
        <v>749</v>
      </c>
      <c r="C213">
        <v>201</v>
      </c>
      <c r="D213">
        <v>113</v>
      </c>
      <c r="E213">
        <v>278</v>
      </c>
      <c r="F213">
        <v>5</v>
      </c>
      <c r="G213">
        <v>24</v>
      </c>
      <c r="H213">
        <v>0</v>
      </c>
      <c r="I213">
        <v>5</v>
      </c>
      <c r="J213">
        <v>0</v>
      </c>
      <c r="K213">
        <v>24096</v>
      </c>
    </row>
    <row r="214" spans="1:11" x14ac:dyDescent="0.3">
      <c r="A214" t="s">
        <v>750</v>
      </c>
      <c r="B214" s="68" t="s">
        <v>751</v>
      </c>
      <c r="C214">
        <v>217</v>
      </c>
      <c r="D214">
        <v>208</v>
      </c>
      <c r="E214">
        <v>350</v>
      </c>
      <c r="F214">
        <v>12</v>
      </c>
      <c r="G214">
        <v>43</v>
      </c>
      <c r="H214">
        <v>5</v>
      </c>
      <c r="I214">
        <v>11</v>
      </c>
      <c r="J214">
        <v>0</v>
      </c>
      <c r="K214">
        <v>34540</v>
      </c>
    </row>
    <row r="215" spans="1:11" x14ac:dyDescent="0.3">
      <c r="A215" t="s">
        <v>752</v>
      </c>
      <c r="B215" s="68" t="s">
        <v>753</v>
      </c>
      <c r="C215">
        <v>157</v>
      </c>
      <c r="D215">
        <v>191</v>
      </c>
      <c r="E215">
        <v>241</v>
      </c>
      <c r="F215">
        <v>27</v>
      </c>
      <c r="G215">
        <v>52</v>
      </c>
      <c r="H215">
        <v>5</v>
      </c>
      <c r="I215">
        <v>5</v>
      </c>
      <c r="J215">
        <v>5</v>
      </c>
      <c r="K215">
        <v>26923</v>
      </c>
    </row>
    <row r="216" spans="1:11" x14ac:dyDescent="0.3">
      <c r="A216" t="s">
        <v>754</v>
      </c>
      <c r="B216" s="68" t="s">
        <v>755</v>
      </c>
      <c r="C216">
        <v>206</v>
      </c>
      <c r="D216">
        <v>115</v>
      </c>
      <c r="E216">
        <v>283</v>
      </c>
      <c r="F216">
        <v>22</v>
      </c>
      <c r="G216">
        <v>5</v>
      </c>
      <c r="H216">
        <v>0</v>
      </c>
      <c r="I216">
        <v>5</v>
      </c>
      <c r="J216">
        <v>5</v>
      </c>
      <c r="K216">
        <v>38275</v>
      </c>
    </row>
    <row r="217" spans="1:11" x14ac:dyDescent="0.3">
      <c r="A217" t="s">
        <v>756</v>
      </c>
      <c r="B217" s="68" t="s">
        <v>757</v>
      </c>
      <c r="C217">
        <v>291</v>
      </c>
      <c r="D217">
        <v>193</v>
      </c>
      <c r="E217">
        <v>449</v>
      </c>
      <c r="F217">
        <v>14</v>
      </c>
      <c r="G217">
        <v>12</v>
      </c>
      <c r="H217">
        <v>0</v>
      </c>
      <c r="I217">
        <v>5</v>
      </c>
      <c r="J217">
        <v>5</v>
      </c>
      <c r="K217">
        <v>52777</v>
      </c>
    </row>
    <row r="218" spans="1:11" x14ac:dyDescent="0.3">
      <c r="A218" t="s">
        <v>758</v>
      </c>
      <c r="B218" s="68" t="s">
        <v>759</v>
      </c>
      <c r="C218">
        <v>118</v>
      </c>
      <c r="D218">
        <v>88</v>
      </c>
      <c r="E218">
        <v>181</v>
      </c>
      <c r="F218">
        <v>12</v>
      </c>
      <c r="G218">
        <v>5</v>
      </c>
      <c r="H218">
        <v>5</v>
      </c>
      <c r="I218">
        <v>5</v>
      </c>
      <c r="J218">
        <v>5</v>
      </c>
      <c r="K218">
        <v>17334</v>
      </c>
    </row>
    <row r="219" spans="1:11" x14ac:dyDescent="0.3">
      <c r="A219" t="s">
        <v>760</v>
      </c>
      <c r="B219" s="68" t="s">
        <v>761</v>
      </c>
      <c r="C219">
        <v>63</v>
      </c>
      <c r="D219">
        <v>49</v>
      </c>
      <c r="E219">
        <v>100</v>
      </c>
      <c r="F219">
        <v>5</v>
      </c>
      <c r="G219">
        <v>5</v>
      </c>
      <c r="H219">
        <v>0</v>
      </c>
      <c r="I219">
        <v>5</v>
      </c>
      <c r="J219">
        <v>0</v>
      </c>
      <c r="K219">
        <v>11073</v>
      </c>
    </row>
    <row r="220" spans="1:11" x14ac:dyDescent="0.3">
      <c r="A220" t="s">
        <v>762</v>
      </c>
      <c r="B220" s="68" t="s">
        <v>763</v>
      </c>
      <c r="C220">
        <v>359</v>
      </c>
      <c r="D220">
        <v>311</v>
      </c>
      <c r="E220">
        <v>557</v>
      </c>
      <c r="F220">
        <v>64</v>
      </c>
      <c r="G220">
        <v>39</v>
      </c>
      <c r="H220">
        <v>0</v>
      </c>
      <c r="I220">
        <v>5</v>
      </c>
      <c r="J220">
        <v>10</v>
      </c>
      <c r="K220">
        <v>100768</v>
      </c>
    </row>
    <row r="221" spans="1:11" x14ac:dyDescent="0.3">
      <c r="A221" t="s">
        <v>764</v>
      </c>
      <c r="B221" s="68" t="s">
        <v>765</v>
      </c>
      <c r="C221">
        <v>77</v>
      </c>
      <c r="D221">
        <v>52</v>
      </c>
      <c r="E221">
        <v>125</v>
      </c>
      <c r="F221">
        <v>5</v>
      </c>
      <c r="G221">
        <v>0</v>
      </c>
      <c r="H221">
        <v>0</v>
      </c>
      <c r="I221">
        <v>5</v>
      </c>
      <c r="J221">
        <v>5</v>
      </c>
      <c r="K221">
        <v>17624</v>
      </c>
    </row>
    <row r="222" spans="1:11" x14ac:dyDescent="0.3">
      <c r="A222" t="s">
        <v>766</v>
      </c>
      <c r="B222" s="68" t="s">
        <v>767</v>
      </c>
      <c r="C222">
        <v>544</v>
      </c>
      <c r="D222">
        <v>378</v>
      </c>
      <c r="E222">
        <v>733</v>
      </c>
      <c r="F222">
        <v>43</v>
      </c>
      <c r="G222">
        <v>103</v>
      </c>
      <c r="H222">
        <v>18</v>
      </c>
      <c r="I222">
        <v>10</v>
      </c>
      <c r="J222">
        <v>10</v>
      </c>
      <c r="K222">
        <v>76779</v>
      </c>
    </row>
    <row r="223" spans="1:11" x14ac:dyDescent="0.3">
      <c r="A223" t="s">
        <v>768</v>
      </c>
      <c r="B223" s="68" t="s">
        <v>769</v>
      </c>
      <c r="C223">
        <v>112</v>
      </c>
      <c r="D223">
        <v>139</v>
      </c>
      <c r="E223">
        <v>131</v>
      </c>
      <c r="F223">
        <v>5</v>
      </c>
      <c r="G223">
        <v>19</v>
      </c>
      <c r="H223">
        <v>72</v>
      </c>
      <c r="I223">
        <v>5</v>
      </c>
      <c r="J223">
        <v>19</v>
      </c>
      <c r="K223">
        <v>22991</v>
      </c>
    </row>
    <row r="224" spans="1:11" x14ac:dyDescent="0.3">
      <c r="A224" t="s">
        <v>770</v>
      </c>
      <c r="B224" s="68" t="s">
        <v>771</v>
      </c>
      <c r="C224">
        <v>106</v>
      </c>
      <c r="D224">
        <v>138</v>
      </c>
      <c r="E224">
        <v>181</v>
      </c>
      <c r="F224">
        <v>22</v>
      </c>
      <c r="G224">
        <v>24</v>
      </c>
      <c r="H224">
        <v>15</v>
      </c>
      <c r="I224">
        <v>5</v>
      </c>
      <c r="J224">
        <v>0</v>
      </c>
      <c r="K224">
        <v>20919</v>
      </c>
    </row>
    <row r="225" spans="1:11" x14ac:dyDescent="0.3">
      <c r="A225" t="s">
        <v>772</v>
      </c>
      <c r="B225" s="68" t="s">
        <v>773</v>
      </c>
      <c r="C225">
        <v>340</v>
      </c>
      <c r="D225">
        <v>284</v>
      </c>
      <c r="E225">
        <v>527</v>
      </c>
      <c r="F225">
        <v>74</v>
      </c>
      <c r="G225">
        <v>5</v>
      </c>
      <c r="H225">
        <v>5</v>
      </c>
      <c r="I225">
        <v>5</v>
      </c>
      <c r="J225">
        <v>5</v>
      </c>
      <c r="K225">
        <v>55727</v>
      </c>
    </row>
    <row r="226" spans="1:11" x14ac:dyDescent="0.3">
      <c r="A226" t="s">
        <v>774</v>
      </c>
      <c r="B226" s="68" t="s">
        <v>775</v>
      </c>
      <c r="C226">
        <v>2806</v>
      </c>
      <c r="D226">
        <v>2182</v>
      </c>
      <c r="E226">
        <v>4163</v>
      </c>
      <c r="F226">
        <v>444</v>
      </c>
      <c r="G226">
        <v>152</v>
      </c>
      <c r="H226">
        <v>16</v>
      </c>
      <c r="I226">
        <v>182</v>
      </c>
      <c r="J226">
        <v>40</v>
      </c>
      <c r="K226">
        <v>435526</v>
      </c>
    </row>
    <row r="227" spans="1:11" x14ac:dyDescent="0.3">
      <c r="A227" t="s">
        <v>776</v>
      </c>
      <c r="B227" s="68" t="s">
        <v>777</v>
      </c>
      <c r="C227">
        <v>42</v>
      </c>
      <c r="D227">
        <v>52</v>
      </c>
      <c r="E227">
        <v>86</v>
      </c>
      <c r="F227">
        <v>5</v>
      </c>
      <c r="G227">
        <v>5</v>
      </c>
      <c r="H227">
        <v>0</v>
      </c>
      <c r="I227">
        <v>5</v>
      </c>
      <c r="J227">
        <v>0</v>
      </c>
      <c r="K227">
        <v>15172</v>
      </c>
    </row>
    <row r="228" spans="1:11" x14ac:dyDescent="0.3">
      <c r="A228" t="s">
        <v>778</v>
      </c>
      <c r="B228" s="68" t="s">
        <v>779</v>
      </c>
      <c r="C228">
        <v>96</v>
      </c>
      <c r="D228">
        <v>81</v>
      </c>
      <c r="E228">
        <v>165</v>
      </c>
      <c r="F228">
        <v>5</v>
      </c>
      <c r="G228">
        <v>5</v>
      </c>
      <c r="H228">
        <v>0</v>
      </c>
      <c r="I228">
        <v>5</v>
      </c>
      <c r="J228">
        <v>5</v>
      </c>
      <c r="K228">
        <v>22998</v>
      </c>
    </row>
    <row r="229" spans="1:11" x14ac:dyDescent="0.3">
      <c r="A229" t="s">
        <v>780</v>
      </c>
      <c r="B229" s="68" t="s">
        <v>781</v>
      </c>
      <c r="C229">
        <v>37</v>
      </c>
      <c r="D229">
        <v>39</v>
      </c>
      <c r="E229">
        <v>75</v>
      </c>
      <c r="F229">
        <v>5</v>
      </c>
      <c r="G229">
        <v>0</v>
      </c>
      <c r="H229">
        <v>0</v>
      </c>
      <c r="I229">
        <v>0</v>
      </c>
      <c r="J229">
        <v>0</v>
      </c>
      <c r="K229">
        <v>23704</v>
      </c>
    </row>
    <row r="230" spans="1:11" x14ac:dyDescent="0.3">
      <c r="A230" t="s">
        <v>782</v>
      </c>
      <c r="B230" s="68" t="s">
        <v>783</v>
      </c>
      <c r="C230">
        <v>28</v>
      </c>
      <c r="D230">
        <v>28</v>
      </c>
      <c r="E230">
        <v>55</v>
      </c>
      <c r="F230">
        <v>0</v>
      </c>
      <c r="G230">
        <v>0</v>
      </c>
      <c r="H230">
        <v>0</v>
      </c>
      <c r="I230">
        <v>0</v>
      </c>
      <c r="J230">
        <v>5</v>
      </c>
      <c r="K230">
        <v>19701</v>
      </c>
    </row>
    <row r="231" spans="1:11" x14ac:dyDescent="0.3">
      <c r="A231" t="s">
        <v>784</v>
      </c>
      <c r="B231" s="68" t="s">
        <v>785</v>
      </c>
      <c r="C231">
        <v>23169</v>
      </c>
      <c r="D231">
        <v>17713</v>
      </c>
      <c r="E231">
        <v>35337</v>
      </c>
      <c r="F231">
        <v>2188</v>
      </c>
      <c r="G231">
        <v>1627</v>
      </c>
      <c r="H231">
        <v>565</v>
      </c>
      <c r="I231">
        <v>819</v>
      </c>
      <c r="J231">
        <v>473</v>
      </c>
      <c r="K231">
        <v>4044594</v>
      </c>
    </row>
    <row r="232" spans="1:11" x14ac:dyDescent="0.3">
      <c r="A232" t="s">
        <v>786</v>
      </c>
      <c r="B232" s="68" t="s">
        <v>787</v>
      </c>
      <c r="C232">
        <v>244</v>
      </c>
      <c r="D232">
        <v>158</v>
      </c>
      <c r="E232">
        <v>377</v>
      </c>
      <c r="F232">
        <v>17</v>
      </c>
      <c r="G232">
        <v>5</v>
      </c>
      <c r="H232">
        <v>0</v>
      </c>
      <c r="I232">
        <v>5</v>
      </c>
      <c r="J232">
        <v>5</v>
      </c>
      <c r="K232">
        <v>41563</v>
      </c>
    </row>
    <row r="233" spans="1:11" x14ac:dyDescent="0.3">
      <c r="A233" t="s">
        <v>788</v>
      </c>
      <c r="B233" s="68" t="s">
        <v>789</v>
      </c>
      <c r="C233">
        <v>71</v>
      </c>
      <c r="D233">
        <v>91</v>
      </c>
      <c r="E233">
        <v>140</v>
      </c>
      <c r="F233">
        <v>10</v>
      </c>
      <c r="G233">
        <v>5</v>
      </c>
      <c r="H233">
        <v>0</v>
      </c>
      <c r="I233">
        <v>5</v>
      </c>
      <c r="J233">
        <v>5</v>
      </c>
      <c r="K233">
        <v>39496</v>
      </c>
    </row>
    <row r="234" spans="1:11" x14ac:dyDescent="0.3">
      <c r="A234" t="s">
        <v>790</v>
      </c>
      <c r="B234" s="68" t="s">
        <v>791</v>
      </c>
      <c r="C234">
        <v>0</v>
      </c>
      <c r="D234">
        <v>5</v>
      </c>
      <c r="E234">
        <v>5</v>
      </c>
      <c r="F234">
        <v>0</v>
      </c>
      <c r="G234">
        <v>0</v>
      </c>
      <c r="H234">
        <v>0</v>
      </c>
      <c r="I234">
        <v>0</v>
      </c>
      <c r="J234">
        <v>5</v>
      </c>
      <c r="K234">
        <v>1671</v>
      </c>
    </row>
    <row r="235" spans="1:11" x14ac:dyDescent="0.3">
      <c r="A235" t="s">
        <v>792</v>
      </c>
      <c r="B235" s="68" t="s">
        <v>793</v>
      </c>
      <c r="C235">
        <v>487</v>
      </c>
      <c r="D235">
        <v>398</v>
      </c>
      <c r="E235">
        <v>737</v>
      </c>
      <c r="F235">
        <v>14</v>
      </c>
      <c r="G235">
        <v>40</v>
      </c>
      <c r="H235">
        <v>58</v>
      </c>
      <c r="I235">
        <v>26</v>
      </c>
      <c r="J235">
        <v>5</v>
      </c>
      <c r="K235">
        <v>69369</v>
      </c>
    </row>
    <row r="236" spans="1:11" x14ac:dyDescent="0.3">
      <c r="A236" t="s">
        <v>794</v>
      </c>
      <c r="B236" s="68" t="s">
        <v>795</v>
      </c>
      <c r="C236">
        <v>613</v>
      </c>
      <c r="D236">
        <v>513</v>
      </c>
      <c r="E236">
        <v>957</v>
      </c>
      <c r="F236">
        <v>77</v>
      </c>
      <c r="G236">
        <v>39</v>
      </c>
      <c r="H236">
        <v>35</v>
      </c>
      <c r="I236">
        <v>10</v>
      </c>
      <c r="J236">
        <v>10</v>
      </c>
      <c r="K236">
        <v>92453</v>
      </c>
    </row>
    <row r="237" spans="1:11" x14ac:dyDescent="0.3">
      <c r="A237" t="s">
        <v>796</v>
      </c>
      <c r="B237" s="68" t="s">
        <v>797</v>
      </c>
      <c r="C237">
        <v>32</v>
      </c>
      <c r="D237">
        <v>32</v>
      </c>
      <c r="E237">
        <v>53</v>
      </c>
      <c r="F237">
        <v>5</v>
      </c>
      <c r="G237">
        <v>5</v>
      </c>
      <c r="H237">
        <v>0</v>
      </c>
      <c r="I237">
        <v>5</v>
      </c>
      <c r="J237">
        <v>0</v>
      </c>
      <c r="K237">
        <v>19841</v>
      </c>
    </row>
    <row r="238" spans="1:11" x14ac:dyDescent="0.3">
      <c r="A238" t="s">
        <v>798</v>
      </c>
      <c r="B238" s="68" t="s">
        <v>799</v>
      </c>
      <c r="C238">
        <v>35</v>
      </c>
      <c r="D238">
        <v>15</v>
      </c>
      <c r="E238">
        <v>48</v>
      </c>
      <c r="F238">
        <v>5</v>
      </c>
      <c r="G238">
        <v>0</v>
      </c>
      <c r="H238">
        <v>0</v>
      </c>
      <c r="I238">
        <v>0</v>
      </c>
      <c r="J238">
        <v>5</v>
      </c>
      <c r="K238">
        <v>9750</v>
      </c>
    </row>
    <row r="239" spans="1:11" x14ac:dyDescent="0.3">
      <c r="A239" t="s">
        <v>800</v>
      </c>
      <c r="B239" s="68" t="s">
        <v>801</v>
      </c>
      <c r="C239">
        <v>113</v>
      </c>
      <c r="D239">
        <v>86</v>
      </c>
      <c r="E239">
        <v>195</v>
      </c>
      <c r="F239">
        <v>5</v>
      </c>
      <c r="G239">
        <v>0</v>
      </c>
      <c r="H239">
        <v>0</v>
      </c>
      <c r="I239">
        <v>5</v>
      </c>
      <c r="J239">
        <v>5</v>
      </c>
      <c r="K239">
        <v>35064</v>
      </c>
    </row>
    <row r="240" spans="1:11" x14ac:dyDescent="0.3">
      <c r="A240" t="s">
        <v>802</v>
      </c>
      <c r="B240" s="68" t="s">
        <v>803</v>
      </c>
      <c r="C240">
        <v>622</v>
      </c>
      <c r="D240">
        <v>364</v>
      </c>
      <c r="E240">
        <v>893</v>
      </c>
      <c r="F240">
        <v>20</v>
      </c>
      <c r="G240">
        <v>29</v>
      </c>
      <c r="H240">
        <v>19</v>
      </c>
      <c r="I240">
        <v>10</v>
      </c>
      <c r="J240">
        <v>10</v>
      </c>
      <c r="K240">
        <v>87900</v>
      </c>
    </row>
    <row r="241" spans="1:11" x14ac:dyDescent="0.3">
      <c r="A241" t="s">
        <v>804</v>
      </c>
      <c r="B241" s="68" t="s">
        <v>805</v>
      </c>
      <c r="C241">
        <v>95</v>
      </c>
      <c r="D241">
        <v>98</v>
      </c>
      <c r="E241">
        <v>171</v>
      </c>
      <c r="F241">
        <v>5</v>
      </c>
      <c r="G241">
        <v>5</v>
      </c>
      <c r="H241">
        <v>5</v>
      </c>
      <c r="I241">
        <v>5</v>
      </c>
      <c r="J241">
        <v>5</v>
      </c>
      <c r="K241">
        <v>25056</v>
      </c>
    </row>
    <row r="242" spans="1:11" x14ac:dyDescent="0.3">
      <c r="A242" t="s">
        <v>806</v>
      </c>
      <c r="B242" s="68" t="s">
        <v>807</v>
      </c>
      <c r="C242">
        <v>157</v>
      </c>
      <c r="D242">
        <v>181</v>
      </c>
      <c r="E242">
        <v>284</v>
      </c>
      <c r="F242">
        <v>33</v>
      </c>
      <c r="G242">
        <v>14</v>
      </c>
      <c r="H242">
        <v>0</v>
      </c>
      <c r="I242">
        <v>0</v>
      </c>
      <c r="J242">
        <v>5</v>
      </c>
      <c r="K242">
        <v>49801</v>
      </c>
    </row>
    <row r="243" spans="1:11" x14ac:dyDescent="0.3">
      <c r="A243" t="s">
        <v>808</v>
      </c>
      <c r="B243" s="68" t="s">
        <v>809</v>
      </c>
      <c r="C243">
        <v>194</v>
      </c>
      <c r="D243">
        <v>256</v>
      </c>
      <c r="E243">
        <v>316</v>
      </c>
      <c r="F243">
        <v>75</v>
      </c>
      <c r="G243">
        <v>56</v>
      </c>
      <c r="H243">
        <v>0</v>
      </c>
      <c r="I243">
        <v>5</v>
      </c>
      <c r="J243">
        <v>5</v>
      </c>
      <c r="K243">
        <v>35181</v>
      </c>
    </row>
    <row r="244" spans="1:11" x14ac:dyDescent="0.3">
      <c r="A244" t="s">
        <v>810</v>
      </c>
      <c r="B244" s="68" t="s">
        <v>811</v>
      </c>
      <c r="C244">
        <v>163</v>
      </c>
      <c r="D244">
        <v>97</v>
      </c>
      <c r="E244">
        <v>259</v>
      </c>
      <c r="F244">
        <v>5</v>
      </c>
      <c r="G244">
        <v>0</v>
      </c>
      <c r="H244">
        <v>0</v>
      </c>
      <c r="I244">
        <v>0</v>
      </c>
      <c r="J244">
        <v>0</v>
      </c>
      <c r="K244">
        <v>27127</v>
      </c>
    </row>
    <row r="245" spans="1:11" x14ac:dyDescent="0.3">
      <c r="A245" t="s">
        <v>812</v>
      </c>
      <c r="B245" s="68" t="s">
        <v>813</v>
      </c>
      <c r="C245">
        <v>98</v>
      </c>
      <c r="D245">
        <v>57</v>
      </c>
      <c r="E245">
        <v>137</v>
      </c>
      <c r="F245">
        <v>5</v>
      </c>
      <c r="G245">
        <v>5</v>
      </c>
      <c r="H245">
        <v>12</v>
      </c>
      <c r="I245">
        <v>5</v>
      </c>
      <c r="J245">
        <v>0</v>
      </c>
      <c r="K245">
        <v>14689</v>
      </c>
    </row>
    <row r="246" spans="1:11" x14ac:dyDescent="0.3">
      <c r="A246" t="s">
        <v>814</v>
      </c>
      <c r="B246" s="68" t="s">
        <v>815</v>
      </c>
      <c r="C246">
        <v>70</v>
      </c>
      <c r="D246">
        <v>32</v>
      </c>
      <c r="E246">
        <v>100</v>
      </c>
      <c r="F246">
        <v>5</v>
      </c>
      <c r="G246">
        <v>0</v>
      </c>
      <c r="H246">
        <v>0</v>
      </c>
      <c r="I246">
        <v>0</v>
      </c>
      <c r="J246">
        <v>0</v>
      </c>
      <c r="K246">
        <v>13578</v>
      </c>
    </row>
    <row r="247" spans="1:11" x14ac:dyDescent="0.3">
      <c r="A247" t="s">
        <v>816</v>
      </c>
      <c r="B247" s="68" t="s">
        <v>817</v>
      </c>
      <c r="C247">
        <v>538</v>
      </c>
      <c r="D247">
        <v>468</v>
      </c>
      <c r="E247">
        <v>905</v>
      </c>
      <c r="F247">
        <v>21</v>
      </c>
      <c r="G247">
        <v>39</v>
      </c>
      <c r="H247">
        <v>5</v>
      </c>
      <c r="I247">
        <v>30</v>
      </c>
      <c r="J247">
        <v>10</v>
      </c>
      <c r="K247">
        <v>96613</v>
      </c>
    </row>
    <row r="248" spans="1:11" x14ac:dyDescent="0.3">
      <c r="A248" t="s">
        <v>818</v>
      </c>
      <c r="B248" s="68" t="s">
        <v>819</v>
      </c>
      <c r="C248">
        <v>89</v>
      </c>
      <c r="D248">
        <v>77</v>
      </c>
      <c r="E248">
        <v>149</v>
      </c>
      <c r="F248">
        <v>15</v>
      </c>
      <c r="G248">
        <v>0</v>
      </c>
      <c r="H248">
        <v>0</v>
      </c>
      <c r="I248">
        <v>5</v>
      </c>
      <c r="J248">
        <v>5</v>
      </c>
      <c r="K248">
        <v>43996</v>
      </c>
    </row>
    <row r="249" spans="1:11" x14ac:dyDescent="0.3">
      <c r="A249" t="s">
        <v>820</v>
      </c>
      <c r="B249" s="68" t="s">
        <v>821</v>
      </c>
      <c r="C249">
        <v>607</v>
      </c>
      <c r="D249">
        <v>578</v>
      </c>
      <c r="E249">
        <v>976</v>
      </c>
      <c r="F249">
        <v>109</v>
      </c>
      <c r="G249">
        <v>27</v>
      </c>
      <c r="H249">
        <v>49</v>
      </c>
      <c r="I249">
        <v>15</v>
      </c>
      <c r="J249">
        <v>15</v>
      </c>
      <c r="K249">
        <v>104751</v>
      </c>
    </row>
    <row r="250" spans="1:11" x14ac:dyDescent="0.3">
      <c r="A250" t="s">
        <v>822</v>
      </c>
      <c r="B250" s="68" t="s">
        <v>823</v>
      </c>
      <c r="C250">
        <v>36</v>
      </c>
      <c r="D250">
        <v>67</v>
      </c>
      <c r="E250">
        <v>74</v>
      </c>
      <c r="F250">
        <v>21</v>
      </c>
      <c r="G250">
        <v>5</v>
      </c>
      <c r="H250">
        <v>0</v>
      </c>
      <c r="I250">
        <v>0</v>
      </c>
      <c r="J250">
        <v>0</v>
      </c>
      <c r="K250">
        <v>32707</v>
      </c>
    </row>
    <row r="251" spans="1:11" x14ac:dyDescent="0.3">
      <c r="A251" t="s">
        <v>824</v>
      </c>
      <c r="B251" s="68" t="s">
        <v>825</v>
      </c>
      <c r="C251">
        <v>56</v>
      </c>
      <c r="D251">
        <v>49</v>
      </c>
      <c r="E251">
        <v>99</v>
      </c>
      <c r="F251">
        <v>5</v>
      </c>
      <c r="G251">
        <v>5</v>
      </c>
      <c r="H251">
        <v>0</v>
      </c>
      <c r="I251">
        <v>0</v>
      </c>
      <c r="J251">
        <v>5</v>
      </c>
      <c r="K251">
        <v>22998</v>
      </c>
    </row>
    <row r="252" spans="1:11" x14ac:dyDescent="0.3">
      <c r="A252" t="s">
        <v>826</v>
      </c>
      <c r="B252" s="68" t="s">
        <v>827</v>
      </c>
      <c r="C252">
        <v>258</v>
      </c>
      <c r="D252">
        <v>269</v>
      </c>
      <c r="E252">
        <v>451</v>
      </c>
      <c r="F252">
        <v>5</v>
      </c>
      <c r="G252">
        <v>48</v>
      </c>
      <c r="H252">
        <v>12</v>
      </c>
      <c r="I252">
        <v>5</v>
      </c>
      <c r="J252">
        <v>5</v>
      </c>
      <c r="K252">
        <v>75367</v>
      </c>
    </row>
    <row r="253" spans="1:11" x14ac:dyDescent="0.3">
      <c r="A253" t="s">
        <v>828</v>
      </c>
      <c r="B253" s="68" t="s">
        <v>829</v>
      </c>
      <c r="C253">
        <v>268</v>
      </c>
      <c r="D253">
        <v>496</v>
      </c>
      <c r="E253">
        <v>522</v>
      </c>
      <c r="F253">
        <v>69</v>
      </c>
      <c r="G253">
        <v>57</v>
      </c>
      <c r="H253">
        <v>103</v>
      </c>
      <c r="I253">
        <v>10</v>
      </c>
      <c r="J253">
        <v>5</v>
      </c>
      <c r="K253">
        <v>97581</v>
      </c>
    </row>
    <row r="254" spans="1:11" x14ac:dyDescent="0.3">
      <c r="A254" t="s">
        <v>830</v>
      </c>
      <c r="B254" s="68" t="s">
        <v>831</v>
      </c>
      <c r="C254">
        <v>1755</v>
      </c>
      <c r="D254">
        <v>1433</v>
      </c>
      <c r="E254">
        <v>2612</v>
      </c>
      <c r="F254">
        <v>266</v>
      </c>
      <c r="G254">
        <v>236</v>
      </c>
      <c r="H254">
        <v>5</v>
      </c>
      <c r="I254">
        <v>47</v>
      </c>
      <c r="J254">
        <v>30</v>
      </c>
      <c r="K254">
        <v>267336</v>
      </c>
    </row>
    <row r="255" spans="1:11" x14ac:dyDescent="0.3">
      <c r="A255" t="s">
        <v>832</v>
      </c>
      <c r="B255" s="68" t="s">
        <v>833</v>
      </c>
      <c r="C255">
        <v>224</v>
      </c>
      <c r="D255">
        <v>179</v>
      </c>
      <c r="E255">
        <v>346</v>
      </c>
      <c r="F255">
        <v>24</v>
      </c>
      <c r="G255">
        <v>21</v>
      </c>
      <c r="H255">
        <v>0</v>
      </c>
      <c r="I255">
        <v>5</v>
      </c>
      <c r="J255">
        <v>5</v>
      </c>
      <c r="K255">
        <v>41582</v>
      </c>
    </row>
    <row r="256" spans="1:11" x14ac:dyDescent="0.3">
      <c r="A256" t="s">
        <v>834</v>
      </c>
      <c r="B256" s="68" t="s">
        <v>835</v>
      </c>
      <c r="C256">
        <v>19</v>
      </c>
      <c r="D256">
        <v>25</v>
      </c>
      <c r="E256">
        <v>37</v>
      </c>
      <c r="F256">
        <v>5</v>
      </c>
      <c r="G256">
        <v>0</v>
      </c>
      <c r="H256">
        <v>0</v>
      </c>
      <c r="I256">
        <v>5</v>
      </c>
      <c r="J256">
        <v>0</v>
      </c>
      <c r="K256">
        <v>4368</v>
      </c>
    </row>
    <row r="257" spans="1:11" x14ac:dyDescent="0.3">
      <c r="A257" t="s">
        <v>836</v>
      </c>
      <c r="B257" s="68" t="s">
        <v>837</v>
      </c>
      <c r="C257">
        <v>180</v>
      </c>
      <c r="D257">
        <v>209</v>
      </c>
      <c r="E257">
        <v>320</v>
      </c>
      <c r="F257">
        <v>22</v>
      </c>
      <c r="G257">
        <v>20</v>
      </c>
      <c r="H257">
        <v>18</v>
      </c>
      <c r="I257">
        <v>5</v>
      </c>
      <c r="J257">
        <v>5</v>
      </c>
      <c r="K257">
        <v>39557</v>
      </c>
    </row>
    <row r="258" spans="1:11" x14ac:dyDescent="0.3">
      <c r="A258" t="s">
        <v>838</v>
      </c>
      <c r="B258" s="68" t="s">
        <v>839</v>
      </c>
      <c r="C258">
        <v>446</v>
      </c>
      <c r="D258">
        <v>322</v>
      </c>
      <c r="E258">
        <v>690</v>
      </c>
      <c r="F258">
        <v>29</v>
      </c>
      <c r="G258">
        <v>30</v>
      </c>
      <c r="H258">
        <v>0</v>
      </c>
      <c r="I258">
        <v>15</v>
      </c>
      <c r="J258">
        <v>5</v>
      </c>
      <c r="K258">
        <v>62873</v>
      </c>
    </row>
    <row r="259" spans="1:11" x14ac:dyDescent="0.3">
      <c r="A259" t="s">
        <v>840</v>
      </c>
      <c r="B259" s="68" t="s">
        <v>841</v>
      </c>
      <c r="C259">
        <v>38</v>
      </c>
      <c r="D259">
        <v>76</v>
      </c>
      <c r="E259">
        <v>77</v>
      </c>
      <c r="F259">
        <v>35</v>
      </c>
      <c r="G259">
        <v>0</v>
      </c>
      <c r="H259">
        <v>0</v>
      </c>
      <c r="I259">
        <v>0</v>
      </c>
      <c r="J259">
        <v>5</v>
      </c>
      <c r="K259">
        <v>32699</v>
      </c>
    </row>
    <row r="260" spans="1:11" x14ac:dyDescent="0.3">
      <c r="A260" t="s">
        <v>842</v>
      </c>
      <c r="B260" s="68" t="s">
        <v>843</v>
      </c>
      <c r="C260">
        <v>255</v>
      </c>
      <c r="D260">
        <v>224</v>
      </c>
      <c r="E260">
        <v>420</v>
      </c>
      <c r="F260">
        <v>10</v>
      </c>
      <c r="G260">
        <v>47</v>
      </c>
      <c r="H260">
        <v>0</v>
      </c>
      <c r="I260">
        <v>5</v>
      </c>
      <c r="J260">
        <v>5</v>
      </c>
      <c r="K260">
        <v>60597</v>
      </c>
    </row>
    <row r="261" spans="1:11" x14ac:dyDescent="0.3">
      <c r="A261" t="s">
        <v>844</v>
      </c>
      <c r="B261" s="68" t="s">
        <v>845</v>
      </c>
      <c r="C261">
        <v>222</v>
      </c>
      <c r="D261">
        <v>149</v>
      </c>
      <c r="E261">
        <v>353</v>
      </c>
      <c r="F261">
        <v>5</v>
      </c>
      <c r="G261">
        <v>5</v>
      </c>
      <c r="H261">
        <v>0</v>
      </c>
      <c r="I261">
        <v>5</v>
      </c>
      <c r="J261">
        <v>0</v>
      </c>
      <c r="K261">
        <v>38235</v>
      </c>
    </row>
    <row r="262" spans="1:11" x14ac:dyDescent="0.3">
      <c r="A262" t="s">
        <v>846</v>
      </c>
      <c r="B262" s="68" t="s">
        <v>847</v>
      </c>
      <c r="C262">
        <v>49</v>
      </c>
      <c r="D262">
        <v>32</v>
      </c>
      <c r="E262">
        <v>78</v>
      </c>
      <c r="F262">
        <v>5</v>
      </c>
      <c r="G262">
        <v>0</v>
      </c>
      <c r="H262">
        <v>0</v>
      </c>
      <c r="I262">
        <v>0</v>
      </c>
      <c r="J262">
        <v>0</v>
      </c>
      <c r="K262">
        <v>16952</v>
      </c>
    </row>
    <row r="263" spans="1:11" x14ac:dyDescent="0.3">
      <c r="A263" t="s">
        <v>848</v>
      </c>
      <c r="B263" s="68" t="s">
        <v>849</v>
      </c>
      <c r="C263">
        <v>1119</v>
      </c>
      <c r="D263">
        <v>1285</v>
      </c>
      <c r="E263">
        <v>1894</v>
      </c>
      <c r="F263">
        <v>72</v>
      </c>
      <c r="G263">
        <v>250</v>
      </c>
      <c r="H263">
        <v>76</v>
      </c>
      <c r="I263">
        <v>98</v>
      </c>
      <c r="J263">
        <v>15</v>
      </c>
      <c r="K263">
        <v>209389</v>
      </c>
    </row>
    <row r="264" spans="1:11" x14ac:dyDescent="0.3">
      <c r="A264" t="s">
        <v>850</v>
      </c>
      <c r="B264" s="68" t="s">
        <v>851</v>
      </c>
      <c r="C264">
        <v>28</v>
      </c>
      <c r="D264">
        <v>49</v>
      </c>
      <c r="E264">
        <v>53</v>
      </c>
      <c r="F264">
        <v>18</v>
      </c>
      <c r="G264">
        <v>0</v>
      </c>
      <c r="H264">
        <v>5</v>
      </c>
      <c r="I264">
        <v>0</v>
      </c>
      <c r="J264">
        <v>5</v>
      </c>
      <c r="K264">
        <v>10955</v>
      </c>
    </row>
    <row r="265" spans="1:11" x14ac:dyDescent="0.3">
      <c r="A265" t="s">
        <v>852</v>
      </c>
      <c r="B265" s="68" t="s">
        <v>853</v>
      </c>
      <c r="C265">
        <v>19</v>
      </c>
      <c r="D265">
        <v>28</v>
      </c>
      <c r="E265">
        <v>36</v>
      </c>
      <c r="F265">
        <v>5</v>
      </c>
      <c r="G265">
        <v>0</v>
      </c>
      <c r="H265">
        <v>0</v>
      </c>
      <c r="I265">
        <v>0</v>
      </c>
      <c r="J265">
        <v>5</v>
      </c>
      <c r="K265">
        <v>7050</v>
      </c>
    </row>
    <row r="266" spans="1:11" x14ac:dyDescent="0.3">
      <c r="A266" t="s">
        <v>854</v>
      </c>
      <c r="B266" s="68" t="s">
        <v>855</v>
      </c>
      <c r="C266">
        <v>173</v>
      </c>
      <c r="D266">
        <v>152</v>
      </c>
      <c r="E266">
        <v>276</v>
      </c>
      <c r="F266">
        <v>46</v>
      </c>
      <c r="G266">
        <v>5</v>
      </c>
      <c r="H266">
        <v>0</v>
      </c>
      <c r="I266">
        <v>0</v>
      </c>
      <c r="J266">
        <v>5</v>
      </c>
      <c r="K266">
        <v>80799</v>
      </c>
    </row>
    <row r="267" spans="1:11" x14ac:dyDescent="0.3">
      <c r="A267" t="s">
        <v>856</v>
      </c>
      <c r="B267" s="68" t="s">
        <v>857</v>
      </c>
      <c r="C267">
        <v>817</v>
      </c>
      <c r="D267">
        <v>482</v>
      </c>
      <c r="E267">
        <v>1206</v>
      </c>
      <c r="F267">
        <v>22</v>
      </c>
      <c r="G267">
        <v>17</v>
      </c>
      <c r="H267">
        <v>0</v>
      </c>
      <c r="I267">
        <v>45</v>
      </c>
      <c r="J267">
        <v>10</v>
      </c>
      <c r="K267">
        <v>136553</v>
      </c>
    </row>
    <row r="268" spans="1:11" x14ac:dyDescent="0.3">
      <c r="A268" t="s">
        <v>858</v>
      </c>
      <c r="B268" s="68" t="s">
        <v>859</v>
      </c>
      <c r="C268">
        <v>347</v>
      </c>
      <c r="D268">
        <v>503</v>
      </c>
      <c r="E268">
        <v>576</v>
      </c>
      <c r="F268">
        <v>234</v>
      </c>
      <c r="G268">
        <v>10</v>
      </c>
      <c r="H268">
        <v>10</v>
      </c>
      <c r="I268">
        <v>5</v>
      </c>
      <c r="J268">
        <v>10</v>
      </c>
      <c r="K268">
        <v>94418</v>
      </c>
    </row>
    <row r="269" spans="1:11" x14ac:dyDescent="0.3">
      <c r="A269" t="s">
        <v>860</v>
      </c>
      <c r="B269" s="68" t="s">
        <v>861</v>
      </c>
      <c r="C269">
        <v>390</v>
      </c>
      <c r="D269">
        <v>334</v>
      </c>
      <c r="E269">
        <v>635</v>
      </c>
      <c r="F269">
        <v>41</v>
      </c>
      <c r="G269">
        <v>26</v>
      </c>
      <c r="H269">
        <v>5</v>
      </c>
      <c r="I269">
        <v>5</v>
      </c>
      <c r="J269">
        <v>5</v>
      </c>
      <c r="K269">
        <v>62783</v>
      </c>
    </row>
    <row r="270" spans="1:11" x14ac:dyDescent="0.3">
      <c r="A270" t="s">
        <v>862</v>
      </c>
      <c r="B270" s="68" t="s">
        <v>863</v>
      </c>
      <c r="C270">
        <v>5</v>
      </c>
      <c r="D270">
        <v>17</v>
      </c>
      <c r="E270">
        <v>22</v>
      </c>
      <c r="F270">
        <v>5</v>
      </c>
      <c r="G270">
        <v>0</v>
      </c>
      <c r="H270">
        <v>0</v>
      </c>
      <c r="I270">
        <v>0</v>
      </c>
      <c r="J270">
        <v>0</v>
      </c>
      <c r="K270">
        <v>5374</v>
      </c>
    </row>
    <row r="271" spans="1:11" x14ac:dyDescent="0.3">
      <c r="A271" t="s">
        <v>864</v>
      </c>
      <c r="B271" s="68" t="s">
        <v>865</v>
      </c>
      <c r="C271">
        <v>39</v>
      </c>
      <c r="D271">
        <v>43</v>
      </c>
      <c r="E271">
        <v>75</v>
      </c>
      <c r="F271">
        <v>5</v>
      </c>
      <c r="G271">
        <v>0</v>
      </c>
      <c r="H271">
        <v>0</v>
      </c>
      <c r="I271">
        <v>5</v>
      </c>
      <c r="J271">
        <v>0</v>
      </c>
      <c r="K271">
        <v>17838</v>
      </c>
    </row>
    <row r="272" spans="1:11" x14ac:dyDescent="0.3">
      <c r="A272" t="s">
        <v>866</v>
      </c>
      <c r="B272" s="68" t="s">
        <v>867</v>
      </c>
      <c r="C272">
        <v>169</v>
      </c>
      <c r="D272">
        <v>134</v>
      </c>
      <c r="E272">
        <v>270</v>
      </c>
      <c r="F272">
        <v>14</v>
      </c>
      <c r="G272">
        <v>19</v>
      </c>
      <c r="H272">
        <v>0</v>
      </c>
      <c r="I272">
        <v>0</v>
      </c>
      <c r="J272">
        <v>0</v>
      </c>
      <c r="K272">
        <v>48148</v>
      </c>
    </row>
    <row r="273" spans="1:11" x14ac:dyDescent="0.3">
      <c r="A273" t="s">
        <v>868</v>
      </c>
      <c r="B273" s="68" t="s">
        <v>869</v>
      </c>
      <c r="C273">
        <v>80</v>
      </c>
      <c r="D273">
        <v>48</v>
      </c>
      <c r="E273">
        <v>124</v>
      </c>
      <c r="F273">
        <v>5</v>
      </c>
      <c r="G273">
        <v>0</v>
      </c>
      <c r="H273">
        <v>0</v>
      </c>
      <c r="I273">
        <v>5</v>
      </c>
      <c r="J273">
        <v>0</v>
      </c>
      <c r="K273">
        <v>13571</v>
      </c>
    </row>
    <row r="274" spans="1:11" x14ac:dyDescent="0.3">
      <c r="A274" t="s">
        <v>870</v>
      </c>
      <c r="B274" s="68" t="s">
        <v>871</v>
      </c>
      <c r="C274">
        <v>129</v>
      </c>
      <c r="D274">
        <v>118</v>
      </c>
      <c r="E274">
        <v>226</v>
      </c>
      <c r="F274">
        <v>15</v>
      </c>
      <c r="G274">
        <v>5</v>
      </c>
      <c r="H274">
        <v>0</v>
      </c>
      <c r="I274">
        <v>15</v>
      </c>
      <c r="J274">
        <v>0</v>
      </c>
      <c r="K274">
        <v>86802</v>
      </c>
    </row>
    <row r="275" spans="1:11" x14ac:dyDescent="0.3">
      <c r="A275" t="s">
        <v>872</v>
      </c>
      <c r="B275" s="68" t="s">
        <v>873</v>
      </c>
      <c r="C275">
        <v>78</v>
      </c>
      <c r="D275">
        <v>119</v>
      </c>
      <c r="E275">
        <v>146</v>
      </c>
      <c r="F275">
        <v>5</v>
      </c>
      <c r="G275">
        <v>32</v>
      </c>
      <c r="H275">
        <v>5</v>
      </c>
      <c r="I275">
        <v>5</v>
      </c>
      <c r="J275">
        <v>0</v>
      </c>
      <c r="K275">
        <v>27219</v>
      </c>
    </row>
    <row r="276" spans="1:11" x14ac:dyDescent="0.3">
      <c r="A276" t="s">
        <v>874</v>
      </c>
      <c r="B276" s="68" t="s">
        <v>875</v>
      </c>
      <c r="C276">
        <v>698</v>
      </c>
      <c r="D276">
        <v>701</v>
      </c>
      <c r="E276">
        <v>1141</v>
      </c>
      <c r="F276">
        <v>59</v>
      </c>
      <c r="G276">
        <v>124</v>
      </c>
      <c r="H276">
        <v>5</v>
      </c>
      <c r="I276">
        <v>42</v>
      </c>
      <c r="J276">
        <v>25</v>
      </c>
      <c r="K276">
        <v>104524</v>
      </c>
    </row>
    <row r="277" spans="1:11" x14ac:dyDescent="0.3">
      <c r="A277" t="s">
        <v>876</v>
      </c>
      <c r="B277" s="68" t="s">
        <v>877</v>
      </c>
      <c r="C277">
        <v>152</v>
      </c>
      <c r="D277">
        <v>382</v>
      </c>
      <c r="E277">
        <v>278</v>
      </c>
      <c r="F277">
        <v>120</v>
      </c>
      <c r="G277">
        <v>120</v>
      </c>
      <c r="H277">
        <v>5</v>
      </c>
      <c r="I277">
        <v>5</v>
      </c>
      <c r="J277">
        <v>10</v>
      </c>
      <c r="K277">
        <v>61835</v>
      </c>
    </row>
    <row r="278" spans="1:11" x14ac:dyDescent="0.3">
      <c r="A278" t="s">
        <v>878</v>
      </c>
      <c r="B278" s="68" t="s">
        <v>879</v>
      </c>
      <c r="C278">
        <v>132</v>
      </c>
      <c r="D278">
        <v>112</v>
      </c>
      <c r="E278">
        <v>228</v>
      </c>
      <c r="F278">
        <v>14</v>
      </c>
      <c r="G278">
        <v>0</v>
      </c>
      <c r="H278">
        <v>0</v>
      </c>
      <c r="I278">
        <v>5</v>
      </c>
      <c r="J278">
        <v>5</v>
      </c>
      <c r="K278">
        <v>34624</v>
      </c>
    </row>
    <row r="279" spans="1:11" x14ac:dyDescent="0.3">
      <c r="A279" t="s">
        <v>880</v>
      </c>
      <c r="B279" s="68" t="s">
        <v>881</v>
      </c>
      <c r="C279">
        <v>1749</v>
      </c>
      <c r="D279">
        <v>1585</v>
      </c>
      <c r="E279">
        <v>2808</v>
      </c>
      <c r="F279">
        <v>287</v>
      </c>
      <c r="G279">
        <v>166</v>
      </c>
      <c r="H279">
        <v>5</v>
      </c>
      <c r="I279">
        <v>55</v>
      </c>
      <c r="J279">
        <v>55</v>
      </c>
      <c r="K279">
        <v>424615</v>
      </c>
    </row>
    <row r="280" spans="1:11" x14ac:dyDescent="0.3">
      <c r="A280" t="s">
        <v>882</v>
      </c>
      <c r="B280" s="68" t="s">
        <v>883</v>
      </c>
      <c r="C280">
        <v>260</v>
      </c>
      <c r="D280">
        <v>319</v>
      </c>
      <c r="E280">
        <v>406</v>
      </c>
      <c r="F280">
        <v>31</v>
      </c>
      <c r="G280">
        <v>97</v>
      </c>
      <c r="H280">
        <v>26</v>
      </c>
      <c r="I280">
        <v>17</v>
      </c>
      <c r="J280">
        <v>5</v>
      </c>
      <c r="K280">
        <v>43031</v>
      </c>
    </row>
    <row r="281" spans="1:11" x14ac:dyDescent="0.3">
      <c r="A281" t="s">
        <v>884</v>
      </c>
      <c r="B281" s="68" t="s">
        <v>885</v>
      </c>
      <c r="C281">
        <v>634</v>
      </c>
      <c r="D281">
        <v>582</v>
      </c>
      <c r="E281">
        <v>1047</v>
      </c>
      <c r="F281">
        <v>55</v>
      </c>
      <c r="G281">
        <v>59</v>
      </c>
      <c r="H281">
        <v>16</v>
      </c>
      <c r="I281">
        <v>15</v>
      </c>
      <c r="J281">
        <v>15</v>
      </c>
      <c r="K281">
        <v>153023</v>
      </c>
    </row>
    <row r="282" spans="1:11" x14ac:dyDescent="0.3">
      <c r="A282" t="s">
        <v>886</v>
      </c>
      <c r="B282" s="68" t="s">
        <v>887</v>
      </c>
      <c r="C282">
        <v>66</v>
      </c>
      <c r="D282">
        <v>107</v>
      </c>
      <c r="E282">
        <v>121</v>
      </c>
      <c r="F282">
        <v>15</v>
      </c>
      <c r="G282">
        <v>14</v>
      </c>
      <c r="H282">
        <v>19</v>
      </c>
      <c r="I282">
        <v>5</v>
      </c>
      <c r="J282">
        <v>5</v>
      </c>
      <c r="K282">
        <v>21011</v>
      </c>
    </row>
    <row r="283" spans="1:11" x14ac:dyDescent="0.3">
      <c r="A283" t="s">
        <v>888</v>
      </c>
      <c r="B283" s="68" t="s">
        <v>889</v>
      </c>
      <c r="C283">
        <v>922</v>
      </c>
      <c r="D283">
        <v>776</v>
      </c>
      <c r="E283">
        <v>1442</v>
      </c>
      <c r="F283">
        <v>49</v>
      </c>
      <c r="G283">
        <v>106</v>
      </c>
      <c r="H283">
        <v>45</v>
      </c>
      <c r="I283">
        <v>48</v>
      </c>
      <c r="J283">
        <v>10</v>
      </c>
      <c r="K283">
        <v>181911</v>
      </c>
    </row>
    <row r="284" spans="1:11" x14ac:dyDescent="0.3">
      <c r="A284" t="s">
        <v>890</v>
      </c>
      <c r="B284" s="68" t="s">
        <v>891</v>
      </c>
      <c r="C284">
        <v>510</v>
      </c>
      <c r="D284">
        <v>603</v>
      </c>
      <c r="E284">
        <v>899</v>
      </c>
      <c r="F284">
        <v>64</v>
      </c>
      <c r="G284">
        <v>95</v>
      </c>
      <c r="H284">
        <v>5</v>
      </c>
      <c r="I284">
        <v>25</v>
      </c>
      <c r="J284">
        <v>15</v>
      </c>
      <c r="K284">
        <v>145709</v>
      </c>
    </row>
    <row r="285" spans="1:11" x14ac:dyDescent="0.3">
      <c r="A285" t="s">
        <v>892</v>
      </c>
      <c r="B285" s="68" t="s">
        <v>893</v>
      </c>
      <c r="C285">
        <v>84</v>
      </c>
      <c r="D285">
        <v>38</v>
      </c>
      <c r="E285">
        <v>119</v>
      </c>
      <c r="F285">
        <v>5</v>
      </c>
      <c r="G285">
        <v>0</v>
      </c>
      <c r="H285">
        <v>0</v>
      </c>
      <c r="I285">
        <v>0</v>
      </c>
      <c r="J285">
        <v>0</v>
      </c>
      <c r="K285">
        <v>11240</v>
      </c>
    </row>
    <row r="286" spans="1:11" x14ac:dyDescent="0.3">
      <c r="A286" t="s">
        <v>894</v>
      </c>
      <c r="B286" s="68" t="s">
        <v>895</v>
      </c>
      <c r="C286">
        <v>45</v>
      </c>
      <c r="D286">
        <v>30</v>
      </c>
      <c r="E286">
        <v>72</v>
      </c>
      <c r="F286">
        <v>5</v>
      </c>
      <c r="G286">
        <v>0</v>
      </c>
      <c r="H286">
        <v>0</v>
      </c>
      <c r="I286">
        <v>0</v>
      </c>
      <c r="J286">
        <v>0</v>
      </c>
      <c r="K286">
        <v>19351</v>
      </c>
    </row>
    <row r="287" spans="1:11" x14ac:dyDescent="0.3">
      <c r="A287" t="s">
        <v>896</v>
      </c>
      <c r="B287" s="68" t="s">
        <v>897</v>
      </c>
      <c r="C287">
        <v>147</v>
      </c>
      <c r="D287">
        <v>96</v>
      </c>
      <c r="E287">
        <v>204</v>
      </c>
      <c r="F287">
        <v>13</v>
      </c>
      <c r="G287">
        <v>20</v>
      </c>
      <c r="H287">
        <v>0</v>
      </c>
      <c r="I287">
        <v>5</v>
      </c>
      <c r="J287">
        <v>5</v>
      </c>
      <c r="K287">
        <v>15904</v>
      </c>
    </row>
    <row r="288" spans="1:11" x14ac:dyDescent="0.3">
      <c r="A288" t="s">
        <v>898</v>
      </c>
      <c r="B288" s="68" t="s">
        <v>899</v>
      </c>
      <c r="C288">
        <v>389</v>
      </c>
      <c r="D288">
        <v>522</v>
      </c>
      <c r="E288">
        <v>614</v>
      </c>
      <c r="F288">
        <v>204</v>
      </c>
      <c r="G288">
        <v>64</v>
      </c>
      <c r="H288">
        <v>0</v>
      </c>
      <c r="I288">
        <v>10</v>
      </c>
      <c r="J288">
        <v>10</v>
      </c>
      <c r="K288">
        <v>50125</v>
      </c>
    </row>
    <row r="289" spans="1:11" x14ac:dyDescent="0.3">
      <c r="A289" t="s">
        <v>900</v>
      </c>
      <c r="B289" s="68" t="s">
        <v>901</v>
      </c>
      <c r="C289">
        <v>1860</v>
      </c>
      <c r="D289">
        <v>1209</v>
      </c>
      <c r="E289">
        <v>2634</v>
      </c>
      <c r="F289">
        <v>115</v>
      </c>
      <c r="G289">
        <v>212</v>
      </c>
      <c r="H289">
        <v>46</v>
      </c>
      <c r="I289">
        <v>36</v>
      </c>
      <c r="J289">
        <v>20</v>
      </c>
      <c r="K289">
        <v>220298</v>
      </c>
    </row>
    <row r="290" spans="1:11" x14ac:dyDescent="0.3">
      <c r="A290" t="s">
        <v>902</v>
      </c>
      <c r="B290" s="68" t="s">
        <v>903</v>
      </c>
      <c r="C290">
        <v>35</v>
      </c>
      <c r="D290">
        <v>69</v>
      </c>
      <c r="E290">
        <v>68</v>
      </c>
      <c r="F290">
        <v>5</v>
      </c>
      <c r="G290">
        <v>0</v>
      </c>
      <c r="H290">
        <v>27</v>
      </c>
      <c r="I290">
        <v>5</v>
      </c>
      <c r="J290">
        <v>5</v>
      </c>
      <c r="K290">
        <v>15471</v>
      </c>
    </row>
    <row r="291" spans="1:11" x14ac:dyDescent="0.3">
      <c r="A291" t="s">
        <v>904</v>
      </c>
      <c r="B291" s="68" t="s">
        <v>905</v>
      </c>
      <c r="C291">
        <v>77</v>
      </c>
      <c r="D291">
        <v>111</v>
      </c>
      <c r="E291">
        <v>156</v>
      </c>
      <c r="F291">
        <v>5</v>
      </c>
      <c r="G291">
        <v>19</v>
      </c>
      <c r="H291">
        <v>0</v>
      </c>
      <c r="I291">
        <v>5</v>
      </c>
      <c r="J291">
        <v>0</v>
      </c>
      <c r="K291">
        <v>38677</v>
      </c>
    </row>
    <row r="292" spans="1:11" x14ac:dyDescent="0.3">
      <c r="A292" t="s">
        <v>906</v>
      </c>
      <c r="B292" s="68" t="s">
        <v>907</v>
      </c>
      <c r="C292">
        <v>116</v>
      </c>
      <c r="D292">
        <v>128</v>
      </c>
      <c r="E292">
        <v>204</v>
      </c>
      <c r="F292">
        <v>27</v>
      </c>
      <c r="G292">
        <v>5</v>
      </c>
      <c r="H292">
        <v>0</v>
      </c>
      <c r="I292">
        <v>10</v>
      </c>
      <c r="J292">
        <v>10</v>
      </c>
      <c r="K292">
        <v>60083</v>
      </c>
    </row>
    <row r="293" spans="1:11" x14ac:dyDescent="0.3">
      <c r="A293" t="s">
        <v>908</v>
      </c>
      <c r="B293" s="68" t="s">
        <v>909</v>
      </c>
      <c r="C293">
        <v>58</v>
      </c>
      <c r="D293">
        <v>102</v>
      </c>
      <c r="E293">
        <v>113</v>
      </c>
      <c r="F293">
        <v>18</v>
      </c>
      <c r="G293">
        <v>10</v>
      </c>
      <c r="H293">
        <v>15</v>
      </c>
      <c r="I293">
        <v>10</v>
      </c>
      <c r="J293">
        <v>5</v>
      </c>
      <c r="K293">
        <v>49861</v>
      </c>
    </row>
    <row r="294" spans="1:11" x14ac:dyDescent="0.3">
      <c r="A294" t="s">
        <v>910</v>
      </c>
      <c r="B294" s="68" t="s">
        <v>911</v>
      </c>
      <c r="C294">
        <v>1693</v>
      </c>
      <c r="D294">
        <v>1367</v>
      </c>
      <c r="E294">
        <v>2569</v>
      </c>
      <c r="F294">
        <v>164</v>
      </c>
      <c r="G294">
        <v>106</v>
      </c>
      <c r="H294">
        <v>0</v>
      </c>
      <c r="I294">
        <v>212</v>
      </c>
      <c r="J294">
        <v>15</v>
      </c>
      <c r="K294">
        <v>172928</v>
      </c>
    </row>
    <row r="295" spans="1:11" x14ac:dyDescent="0.3">
      <c r="A295" t="s">
        <v>912</v>
      </c>
      <c r="B295" s="68" t="s">
        <v>913</v>
      </c>
      <c r="C295">
        <v>273</v>
      </c>
      <c r="D295">
        <v>266</v>
      </c>
      <c r="E295">
        <v>485</v>
      </c>
      <c r="F295">
        <v>49</v>
      </c>
      <c r="G295">
        <v>0</v>
      </c>
      <c r="H295">
        <v>5</v>
      </c>
      <c r="I295">
        <v>0</v>
      </c>
      <c r="J295">
        <v>10</v>
      </c>
      <c r="K295">
        <v>97339</v>
      </c>
    </row>
    <row r="296" spans="1:11" x14ac:dyDescent="0.3">
      <c r="A296" t="s">
        <v>914</v>
      </c>
      <c r="B296" s="68" t="s">
        <v>915</v>
      </c>
      <c r="C296">
        <v>67</v>
      </c>
      <c r="D296">
        <v>91</v>
      </c>
      <c r="E296">
        <v>154</v>
      </c>
      <c r="F296">
        <v>5</v>
      </c>
      <c r="G296">
        <v>5</v>
      </c>
      <c r="H296">
        <v>0</v>
      </c>
      <c r="I296">
        <v>5</v>
      </c>
      <c r="J296">
        <v>0</v>
      </c>
      <c r="K296">
        <v>24541</v>
      </c>
    </row>
    <row r="297" spans="1:11" x14ac:dyDescent="0.3">
      <c r="A297" t="s">
        <v>916</v>
      </c>
      <c r="B297" s="68" t="s">
        <v>917</v>
      </c>
      <c r="C297">
        <v>41</v>
      </c>
      <c r="D297">
        <v>59</v>
      </c>
      <c r="E297">
        <v>71</v>
      </c>
      <c r="F297">
        <v>12</v>
      </c>
      <c r="G297">
        <v>0</v>
      </c>
      <c r="H297">
        <v>17</v>
      </c>
      <c r="I297">
        <v>0</v>
      </c>
      <c r="J297">
        <v>0</v>
      </c>
      <c r="K297">
        <v>19112</v>
      </c>
    </row>
    <row r="298" spans="1:11" x14ac:dyDescent="0.3">
      <c r="A298" t="s">
        <v>918</v>
      </c>
      <c r="B298" s="68" t="s">
        <v>919</v>
      </c>
      <c r="C298">
        <v>363</v>
      </c>
      <c r="D298">
        <v>239</v>
      </c>
      <c r="E298">
        <v>543</v>
      </c>
      <c r="F298">
        <v>20</v>
      </c>
      <c r="G298">
        <v>5</v>
      </c>
      <c r="H298">
        <v>0</v>
      </c>
      <c r="I298">
        <v>27</v>
      </c>
      <c r="J298">
        <v>5</v>
      </c>
      <c r="K298">
        <v>53949</v>
      </c>
    </row>
    <row r="299" spans="1:11" x14ac:dyDescent="0.3">
      <c r="A299" t="s">
        <v>920</v>
      </c>
      <c r="B299" s="68" t="s">
        <v>921</v>
      </c>
      <c r="C299">
        <v>102</v>
      </c>
      <c r="D299">
        <v>55</v>
      </c>
      <c r="E299">
        <v>149</v>
      </c>
      <c r="F299">
        <v>5</v>
      </c>
      <c r="G299">
        <v>0</v>
      </c>
      <c r="H299">
        <v>0</v>
      </c>
      <c r="I299">
        <v>0</v>
      </c>
      <c r="J299">
        <v>5</v>
      </c>
      <c r="K299">
        <v>16543</v>
      </c>
    </row>
    <row r="300" spans="1:11" x14ac:dyDescent="0.3">
      <c r="A300" t="s">
        <v>922</v>
      </c>
      <c r="B300" s="68" t="s">
        <v>923</v>
      </c>
      <c r="C300">
        <v>696</v>
      </c>
      <c r="D300">
        <v>871</v>
      </c>
      <c r="E300">
        <v>1133</v>
      </c>
      <c r="F300">
        <v>103</v>
      </c>
      <c r="G300">
        <v>246</v>
      </c>
      <c r="H300">
        <v>15</v>
      </c>
      <c r="I300">
        <v>30</v>
      </c>
      <c r="J300">
        <v>52</v>
      </c>
      <c r="K300">
        <v>157875</v>
      </c>
    </row>
    <row r="301" spans="1:11" x14ac:dyDescent="0.3">
      <c r="A301" t="s">
        <v>924</v>
      </c>
      <c r="B301" s="68" t="s">
        <v>925</v>
      </c>
      <c r="C301">
        <v>294</v>
      </c>
      <c r="D301">
        <v>304</v>
      </c>
      <c r="E301">
        <v>453</v>
      </c>
      <c r="F301">
        <v>76</v>
      </c>
      <c r="G301">
        <v>51</v>
      </c>
      <c r="H301">
        <v>0</v>
      </c>
      <c r="I301">
        <v>12</v>
      </c>
      <c r="J301">
        <v>5</v>
      </c>
      <c r="K301">
        <v>44960</v>
      </c>
    </row>
    <row r="302" spans="1:11" x14ac:dyDescent="0.3">
      <c r="A302" t="s">
        <v>926</v>
      </c>
      <c r="B302" s="68" t="s">
        <v>927</v>
      </c>
      <c r="C302">
        <v>195</v>
      </c>
      <c r="D302">
        <v>113</v>
      </c>
      <c r="E302">
        <v>289</v>
      </c>
      <c r="F302">
        <v>5</v>
      </c>
      <c r="G302">
        <v>5</v>
      </c>
      <c r="H302">
        <v>0</v>
      </c>
      <c r="I302">
        <v>5</v>
      </c>
      <c r="J302">
        <v>0</v>
      </c>
      <c r="K302">
        <v>28333</v>
      </c>
    </row>
    <row r="303" spans="1:11" x14ac:dyDescent="0.3">
      <c r="A303" t="s">
        <v>928</v>
      </c>
      <c r="B303" s="68" t="s">
        <v>929</v>
      </c>
      <c r="C303">
        <v>318</v>
      </c>
      <c r="D303">
        <v>295</v>
      </c>
      <c r="E303">
        <v>534</v>
      </c>
      <c r="F303">
        <v>16</v>
      </c>
      <c r="G303">
        <v>32</v>
      </c>
      <c r="H303">
        <v>0</v>
      </c>
      <c r="I303">
        <v>28</v>
      </c>
      <c r="J303">
        <v>5</v>
      </c>
      <c r="K303">
        <v>59417</v>
      </c>
    </row>
    <row r="304" spans="1:11" x14ac:dyDescent="0.3">
      <c r="A304" t="s">
        <v>930</v>
      </c>
      <c r="B304" s="68" t="s">
        <v>931</v>
      </c>
      <c r="C304">
        <v>193</v>
      </c>
      <c r="D304">
        <v>235</v>
      </c>
      <c r="E304">
        <v>360</v>
      </c>
      <c r="F304">
        <v>52</v>
      </c>
      <c r="G304">
        <v>5</v>
      </c>
      <c r="H304">
        <v>0</v>
      </c>
      <c r="I304">
        <v>10</v>
      </c>
      <c r="J304">
        <v>10</v>
      </c>
      <c r="K304">
        <v>74216</v>
      </c>
    </row>
    <row r="305" spans="1:11" x14ac:dyDescent="0.3">
      <c r="A305" t="s">
        <v>932</v>
      </c>
      <c r="B305" s="68" t="s">
        <v>933</v>
      </c>
      <c r="C305">
        <v>357</v>
      </c>
      <c r="D305">
        <v>431</v>
      </c>
      <c r="E305">
        <v>705</v>
      </c>
      <c r="F305">
        <v>29</v>
      </c>
      <c r="G305">
        <v>35</v>
      </c>
      <c r="H305">
        <v>0</v>
      </c>
      <c r="I305">
        <v>5</v>
      </c>
      <c r="J305">
        <v>5</v>
      </c>
      <c r="K305">
        <v>62507</v>
      </c>
    </row>
    <row r="306" spans="1:11" x14ac:dyDescent="0.3">
      <c r="A306" t="s">
        <v>934</v>
      </c>
      <c r="B306" s="68" t="s">
        <v>935</v>
      </c>
      <c r="C306">
        <v>71</v>
      </c>
      <c r="D306">
        <v>91</v>
      </c>
      <c r="E306">
        <v>135</v>
      </c>
      <c r="F306">
        <v>12</v>
      </c>
      <c r="G306">
        <v>13</v>
      </c>
      <c r="H306">
        <v>0</v>
      </c>
      <c r="I306">
        <v>5</v>
      </c>
      <c r="J306">
        <v>0</v>
      </c>
      <c r="K306">
        <v>19201</v>
      </c>
    </row>
    <row r="307" spans="1:11" x14ac:dyDescent="0.3">
      <c r="A307" t="s">
        <v>936</v>
      </c>
      <c r="B307" s="68" t="s">
        <v>937</v>
      </c>
      <c r="C307">
        <v>13</v>
      </c>
      <c r="D307">
        <v>19</v>
      </c>
      <c r="E307">
        <v>28</v>
      </c>
      <c r="F307">
        <v>5</v>
      </c>
      <c r="G307">
        <v>5</v>
      </c>
      <c r="H307">
        <v>0</v>
      </c>
      <c r="I307">
        <v>0</v>
      </c>
      <c r="J307">
        <v>0</v>
      </c>
      <c r="K307">
        <v>8042</v>
      </c>
    </row>
    <row r="308" spans="1:11" x14ac:dyDescent="0.3">
      <c r="A308" t="s">
        <v>938</v>
      </c>
      <c r="B308" s="68" t="s">
        <v>939</v>
      </c>
      <c r="C308">
        <v>549</v>
      </c>
      <c r="D308">
        <v>483</v>
      </c>
      <c r="E308">
        <v>862</v>
      </c>
      <c r="F308">
        <v>65</v>
      </c>
      <c r="G308">
        <v>68</v>
      </c>
      <c r="H308">
        <v>11</v>
      </c>
      <c r="I308">
        <v>19</v>
      </c>
      <c r="J308">
        <v>5</v>
      </c>
      <c r="K308">
        <v>97249</v>
      </c>
    </row>
    <row r="309" spans="1:11" x14ac:dyDescent="0.3">
      <c r="A309" t="s">
        <v>940</v>
      </c>
      <c r="B309" s="68" t="s">
        <v>941</v>
      </c>
      <c r="C309">
        <v>201</v>
      </c>
      <c r="D309">
        <v>180</v>
      </c>
      <c r="E309">
        <v>345</v>
      </c>
      <c r="F309">
        <v>5</v>
      </c>
      <c r="G309">
        <v>5</v>
      </c>
      <c r="H309">
        <v>5</v>
      </c>
      <c r="I309">
        <v>5</v>
      </c>
      <c r="J309">
        <v>5</v>
      </c>
      <c r="K309">
        <v>53194</v>
      </c>
    </row>
    <row r="310" spans="1:11" x14ac:dyDescent="0.3">
      <c r="A310" t="s">
        <v>942</v>
      </c>
      <c r="B310" s="68" t="s">
        <v>943</v>
      </c>
      <c r="C310">
        <v>108</v>
      </c>
      <c r="D310">
        <v>199</v>
      </c>
      <c r="E310">
        <v>226</v>
      </c>
      <c r="F310">
        <v>53</v>
      </c>
      <c r="G310">
        <v>19</v>
      </c>
      <c r="H310">
        <v>0</v>
      </c>
      <c r="I310">
        <v>5</v>
      </c>
      <c r="J310">
        <v>5</v>
      </c>
      <c r="K310">
        <v>35452</v>
      </c>
    </row>
    <row r="311" spans="1:11" x14ac:dyDescent="0.3">
      <c r="A311" t="s">
        <v>944</v>
      </c>
      <c r="B311" s="68" t="s">
        <v>945</v>
      </c>
      <c r="C311">
        <v>115</v>
      </c>
      <c r="D311">
        <v>142</v>
      </c>
      <c r="E311">
        <v>192</v>
      </c>
      <c r="F311">
        <v>49</v>
      </c>
      <c r="G311">
        <v>5</v>
      </c>
      <c r="H311">
        <v>0</v>
      </c>
      <c r="I311">
        <v>0</v>
      </c>
      <c r="J311">
        <v>5</v>
      </c>
      <c r="K311">
        <v>34929</v>
      </c>
    </row>
    <row r="312" spans="1:11" x14ac:dyDescent="0.3">
      <c r="A312" t="s">
        <v>946</v>
      </c>
      <c r="B312" s="68" t="s">
        <v>947</v>
      </c>
      <c r="C312">
        <v>276</v>
      </c>
      <c r="D312">
        <v>229</v>
      </c>
      <c r="E312">
        <v>437</v>
      </c>
      <c r="F312">
        <v>63</v>
      </c>
      <c r="G312">
        <v>10</v>
      </c>
      <c r="H312">
        <v>0</v>
      </c>
      <c r="I312">
        <v>0</v>
      </c>
      <c r="J312">
        <v>5</v>
      </c>
      <c r="K312">
        <v>81374</v>
      </c>
    </row>
    <row r="313" spans="1:11" x14ac:dyDescent="0.3">
      <c r="A313" t="s">
        <v>948</v>
      </c>
      <c r="B313" s="68" t="s">
        <v>949</v>
      </c>
      <c r="C313">
        <v>12</v>
      </c>
      <c r="D313">
        <v>5</v>
      </c>
      <c r="E313">
        <v>15</v>
      </c>
      <c r="F313">
        <v>0</v>
      </c>
      <c r="G313">
        <v>5</v>
      </c>
      <c r="H313">
        <v>0</v>
      </c>
      <c r="I313">
        <v>0</v>
      </c>
      <c r="J313">
        <v>0</v>
      </c>
      <c r="K313">
        <v>4899</v>
      </c>
    </row>
    <row r="314" spans="1:11" x14ac:dyDescent="0.3">
      <c r="A314" t="s">
        <v>950</v>
      </c>
      <c r="B314" s="68" t="s">
        <v>951</v>
      </c>
      <c r="C314">
        <v>5</v>
      </c>
      <c r="D314">
        <v>5</v>
      </c>
      <c r="E314">
        <v>15</v>
      </c>
      <c r="F314">
        <v>5</v>
      </c>
      <c r="G314">
        <v>0</v>
      </c>
      <c r="H314">
        <v>0</v>
      </c>
      <c r="I314">
        <v>0</v>
      </c>
      <c r="J314">
        <v>0</v>
      </c>
      <c r="K314">
        <v>1369</v>
      </c>
    </row>
    <row r="315" spans="1:11" x14ac:dyDescent="0.3">
      <c r="A315" t="s">
        <v>952</v>
      </c>
      <c r="B315" s="68" t="s">
        <v>953</v>
      </c>
      <c r="C315">
        <v>1124</v>
      </c>
      <c r="D315">
        <v>1116</v>
      </c>
      <c r="E315">
        <v>1809</v>
      </c>
      <c r="F315">
        <v>75</v>
      </c>
      <c r="G315">
        <v>218</v>
      </c>
      <c r="H315">
        <v>42</v>
      </c>
      <c r="I315">
        <v>67</v>
      </c>
      <c r="J315">
        <v>27</v>
      </c>
      <c r="K315">
        <v>157316</v>
      </c>
    </row>
    <row r="316" spans="1:11" x14ac:dyDescent="0.3">
      <c r="A316" t="s">
        <v>954</v>
      </c>
      <c r="B316" s="68" t="s">
        <v>955</v>
      </c>
      <c r="C316">
        <v>166</v>
      </c>
      <c r="D316">
        <v>134</v>
      </c>
      <c r="E316">
        <v>248</v>
      </c>
      <c r="F316">
        <v>21</v>
      </c>
      <c r="G316">
        <v>15</v>
      </c>
      <c r="H316">
        <v>11</v>
      </c>
      <c r="I316">
        <v>5</v>
      </c>
      <c r="J316">
        <v>5</v>
      </c>
      <c r="K316">
        <v>24102</v>
      </c>
    </row>
    <row r="317" spans="1:11" x14ac:dyDescent="0.3">
      <c r="A317" t="s">
        <v>956</v>
      </c>
      <c r="B317" s="68" t="s">
        <v>957</v>
      </c>
      <c r="C317">
        <v>541</v>
      </c>
      <c r="D317">
        <v>707</v>
      </c>
      <c r="E317">
        <v>819</v>
      </c>
      <c r="F317">
        <v>126</v>
      </c>
      <c r="G317">
        <v>257</v>
      </c>
      <c r="H317">
        <v>17</v>
      </c>
      <c r="I317">
        <v>14</v>
      </c>
      <c r="J317">
        <v>15</v>
      </c>
      <c r="K317">
        <v>75483</v>
      </c>
    </row>
    <row r="318" spans="1:11" x14ac:dyDescent="0.3">
      <c r="A318" t="s">
        <v>958</v>
      </c>
      <c r="B318" s="68" t="s">
        <v>959</v>
      </c>
      <c r="C318">
        <v>16</v>
      </c>
      <c r="D318">
        <v>14</v>
      </c>
      <c r="E318">
        <v>28</v>
      </c>
      <c r="F318">
        <v>5</v>
      </c>
      <c r="G318">
        <v>0</v>
      </c>
      <c r="H318">
        <v>0</v>
      </c>
      <c r="I318">
        <v>0</v>
      </c>
      <c r="J318">
        <v>0</v>
      </c>
      <c r="K318">
        <v>3594</v>
      </c>
    </row>
    <row r="319" spans="1:11" x14ac:dyDescent="0.3">
      <c r="A319" t="s">
        <v>960</v>
      </c>
      <c r="B319" s="68" t="s">
        <v>961</v>
      </c>
      <c r="C319">
        <v>5</v>
      </c>
      <c r="D319">
        <v>5</v>
      </c>
      <c r="E319">
        <v>5</v>
      </c>
      <c r="F319">
        <v>0</v>
      </c>
      <c r="G319">
        <v>0</v>
      </c>
      <c r="H319">
        <v>0</v>
      </c>
      <c r="I319">
        <v>0</v>
      </c>
      <c r="J319">
        <v>0</v>
      </c>
      <c r="K319">
        <v>6718</v>
      </c>
    </row>
    <row r="320" spans="1:11" x14ac:dyDescent="0.3">
      <c r="A320" t="s">
        <v>962</v>
      </c>
      <c r="B320" s="68" t="s">
        <v>963</v>
      </c>
      <c r="C320">
        <v>262</v>
      </c>
      <c r="D320">
        <v>270</v>
      </c>
      <c r="E320">
        <v>426</v>
      </c>
      <c r="F320">
        <v>61</v>
      </c>
      <c r="G320">
        <v>33</v>
      </c>
      <c r="H320">
        <v>0</v>
      </c>
      <c r="I320">
        <v>5</v>
      </c>
      <c r="J320">
        <v>5</v>
      </c>
      <c r="K320">
        <v>49768</v>
      </c>
    </row>
    <row r="321" spans="1:11" x14ac:dyDescent="0.3">
      <c r="A321" t="s">
        <v>964</v>
      </c>
      <c r="B321" s="68" t="s">
        <v>965</v>
      </c>
      <c r="C321">
        <v>556</v>
      </c>
      <c r="D321">
        <v>465</v>
      </c>
      <c r="E321">
        <v>846</v>
      </c>
      <c r="F321">
        <v>101</v>
      </c>
      <c r="G321">
        <v>53</v>
      </c>
      <c r="H321">
        <v>0</v>
      </c>
      <c r="I321">
        <v>22</v>
      </c>
      <c r="J321">
        <v>10</v>
      </c>
      <c r="K321">
        <v>91190</v>
      </c>
    </row>
    <row r="322" spans="1:11" x14ac:dyDescent="0.3">
      <c r="A322" t="s">
        <v>966</v>
      </c>
      <c r="B322" s="68" t="s">
        <v>967</v>
      </c>
      <c r="C322">
        <v>688</v>
      </c>
      <c r="D322">
        <v>678</v>
      </c>
      <c r="E322">
        <v>1190</v>
      </c>
      <c r="F322">
        <v>44</v>
      </c>
      <c r="G322">
        <v>48</v>
      </c>
      <c r="H322">
        <v>60</v>
      </c>
      <c r="I322">
        <v>29</v>
      </c>
      <c r="J322">
        <v>15</v>
      </c>
      <c r="K322">
        <v>178216</v>
      </c>
    </row>
    <row r="323" spans="1:11" x14ac:dyDescent="0.3">
      <c r="A323" t="s">
        <v>968</v>
      </c>
      <c r="B323" s="68" t="s">
        <v>969</v>
      </c>
      <c r="C323">
        <v>11</v>
      </c>
      <c r="D323">
        <v>27</v>
      </c>
      <c r="E323">
        <v>36</v>
      </c>
      <c r="F323">
        <v>5</v>
      </c>
      <c r="G323">
        <v>0</v>
      </c>
      <c r="H323">
        <v>0</v>
      </c>
      <c r="I323">
        <v>0</v>
      </c>
      <c r="J323">
        <v>5</v>
      </c>
      <c r="K323">
        <v>18537</v>
      </c>
    </row>
    <row r="324" spans="1:11" x14ac:dyDescent="0.3">
      <c r="A324" t="s">
        <v>970</v>
      </c>
      <c r="B324" s="68" t="s">
        <v>971</v>
      </c>
      <c r="C324">
        <v>149</v>
      </c>
      <c r="D324">
        <v>165</v>
      </c>
      <c r="E324">
        <v>291</v>
      </c>
      <c r="F324">
        <v>5</v>
      </c>
      <c r="G324">
        <v>5</v>
      </c>
      <c r="H324">
        <v>0</v>
      </c>
      <c r="I324">
        <v>5</v>
      </c>
      <c r="J324">
        <v>0</v>
      </c>
      <c r="K324">
        <v>41731</v>
      </c>
    </row>
    <row r="325" spans="1:11" x14ac:dyDescent="0.3">
      <c r="A325" t="s">
        <v>972</v>
      </c>
      <c r="B325" s="68" t="s">
        <v>973</v>
      </c>
      <c r="C325">
        <v>141</v>
      </c>
      <c r="D325">
        <v>92</v>
      </c>
      <c r="E325">
        <v>210</v>
      </c>
      <c r="F325">
        <v>20</v>
      </c>
      <c r="G325">
        <v>0</v>
      </c>
      <c r="H325">
        <v>0</v>
      </c>
      <c r="I325">
        <v>5</v>
      </c>
      <c r="J325">
        <v>0</v>
      </c>
      <c r="K325">
        <v>44586</v>
      </c>
    </row>
    <row r="326" spans="1:11" x14ac:dyDescent="0.3">
      <c r="A326" t="s">
        <v>974</v>
      </c>
      <c r="B326" s="68" t="s">
        <v>975</v>
      </c>
      <c r="C326">
        <v>225</v>
      </c>
      <c r="D326">
        <v>325</v>
      </c>
      <c r="E326">
        <v>314</v>
      </c>
      <c r="F326">
        <v>99</v>
      </c>
      <c r="G326">
        <v>108</v>
      </c>
      <c r="H326">
        <v>0</v>
      </c>
      <c r="I326">
        <v>24</v>
      </c>
      <c r="J326">
        <v>5</v>
      </c>
      <c r="K326">
        <v>31009</v>
      </c>
    </row>
    <row r="327" spans="1:11" x14ac:dyDescent="0.3">
      <c r="A327" t="s">
        <v>976</v>
      </c>
      <c r="B327" s="68" t="s">
        <v>977</v>
      </c>
      <c r="C327">
        <v>772</v>
      </c>
      <c r="D327">
        <v>1213</v>
      </c>
      <c r="E327">
        <v>1108</v>
      </c>
      <c r="F327">
        <v>382</v>
      </c>
      <c r="G327">
        <v>354</v>
      </c>
      <c r="H327">
        <v>73</v>
      </c>
      <c r="I327">
        <v>52</v>
      </c>
      <c r="J327">
        <v>15</v>
      </c>
      <c r="K327">
        <v>112122</v>
      </c>
    </row>
    <row r="328" spans="1:11" x14ac:dyDescent="0.3">
      <c r="A328" t="s">
        <v>978</v>
      </c>
      <c r="B328" s="68" t="s">
        <v>979</v>
      </c>
      <c r="C328">
        <v>280</v>
      </c>
      <c r="D328">
        <v>326</v>
      </c>
      <c r="E328">
        <v>481</v>
      </c>
      <c r="F328">
        <v>50</v>
      </c>
      <c r="G328">
        <v>23</v>
      </c>
      <c r="H328">
        <v>35</v>
      </c>
      <c r="I328">
        <v>10</v>
      </c>
      <c r="J328">
        <v>10</v>
      </c>
      <c r="K328">
        <v>76564</v>
      </c>
    </row>
    <row r="329" spans="1:11" x14ac:dyDescent="0.3">
      <c r="A329" t="s">
        <v>980</v>
      </c>
      <c r="B329" s="68" t="s">
        <v>981</v>
      </c>
      <c r="C329">
        <v>321</v>
      </c>
      <c r="D329">
        <v>202</v>
      </c>
      <c r="E329">
        <v>489</v>
      </c>
      <c r="F329">
        <v>27</v>
      </c>
      <c r="G329">
        <v>0</v>
      </c>
      <c r="H329">
        <v>0</v>
      </c>
      <c r="I329">
        <v>10</v>
      </c>
      <c r="J329">
        <v>5</v>
      </c>
      <c r="K329">
        <v>74584</v>
      </c>
    </row>
    <row r="330" spans="1:11" x14ac:dyDescent="0.3">
      <c r="A330" t="s">
        <v>982</v>
      </c>
      <c r="B330" s="68" t="s">
        <v>983</v>
      </c>
      <c r="C330">
        <v>227</v>
      </c>
      <c r="D330">
        <v>319</v>
      </c>
      <c r="E330">
        <v>387</v>
      </c>
      <c r="F330">
        <v>67</v>
      </c>
      <c r="G330">
        <v>85</v>
      </c>
      <c r="H330">
        <v>5</v>
      </c>
      <c r="I330">
        <v>5</v>
      </c>
      <c r="J330">
        <v>10</v>
      </c>
      <c r="K330">
        <v>85871</v>
      </c>
    </row>
    <row r="331" spans="1:11" x14ac:dyDescent="0.3">
      <c r="A331" t="s">
        <v>984</v>
      </c>
      <c r="B331" s="68" t="s">
        <v>985</v>
      </c>
      <c r="C331">
        <v>205</v>
      </c>
      <c r="D331">
        <v>119</v>
      </c>
      <c r="E331">
        <v>284</v>
      </c>
      <c r="F331">
        <v>5</v>
      </c>
      <c r="G331">
        <v>22</v>
      </c>
      <c r="H331">
        <v>5</v>
      </c>
      <c r="I331">
        <v>5</v>
      </c>
      <c r="J331">
        <v>0</v>
      </c>
      <c r="K331">
        <v>30798</v>
      </c>
    </row>
    <row r="332" spans="1:11" x14ac:dyDescent="0.3">
      <c r="A332" t="s">
        <v>986</v>
      </c>
      <c r="B332" s="68" t="s">
        <v>987</v>
      </c>
      <c r="C332">
        <v>535</v>
      </c>
      <c r="D332">
        <v>593</v>
      </c>
      <c r="E332">
        <v>947</v>
      </c>
      <c r="F332">
        <v>24</v>
      </c>
      <c r="G332">
        <v>103</v>
      </c>
      <c r="H332">
        <v>5</v>
      </c>
      <c r="I332">
        <v>41</v>
      </c>
      <c r="J332">
        <v>10</v>
      </c>
      <c r="K332">
        <v>107325</v>
      </c>
    </row>
    <row r="333" spans="1:11" x14ac:dyDescent="0.3">
      <c r="A333" t="s">
        <v>988</v>
      </c>
      <c r="B333" s="68" t="s">
        <v>989</v>
      </c>
      <c r="C333">
        <v>748</v>
      </c>
      <c r="D333">
        <v>789</v>
      </c>
      <c r="E333">
        <v>1291</v>
      </c>
      <c r="F333">
        <v>143</v>
      </c>
      <c r="G333">
        <v>86</v>
      </c>
      <c r="H333">
        <v>0</v>
      </c>
      <c r="I333">
        <v>20</v>
      </c>
      <c r="J333">
        <v>15</v>
      </c>
      <c r="K333">
        <v>176840</v>
      </c>
    </row>
    <row r="334" spans="1:11" x14ac:dyDescent="0.3">
      <c r="A334" t="s">
        <v>990</v>
      </c>
      <c r="B334" s="68" t="s">
        <v>991</v>
      </c>
      <c r="C334">
        <v>224</v>
      </c>
      <c r="D334">
        <v>180</v>
      </c>
      <c r="E334">
        <v>322</v>
      </c>
      <c r="F334">
        <v>69</v>
      </c>
      <c r="G334">
        <v>5</v>
      </c>
      <c r="H334">
        <v>0</v>
      </c>
      <c r="I334">
        <v>5</v>
      </c>
      <c r="J334">
        <v>5</v>
      </c>
      <c r="K334">
        <v>33925</v>
      </c>
    </row>
    <row r="335" spans="1:11" x14ac:dyDescent="0.3">
      <c r="A335" t="s">
        <v>992</v>
      </c>
      <c r="B335" s="68" t="s">
        <v>993</v>
      </c>
      <c r="C335">
        <v>29</v>
      </c>
      <c r="D335">
        <v>41</v>
      </c>
      <c r="E335">
        <v>50</v>
      </c>
      <c r="F335">
        <v>18</v>
      </c>
      <c r="G335">
        <v>0</v>
      </c>
      <c r="H335">
        <v>0</v>
      </c>
      <c r="I335">
        <v>5</v>
      </c>
      <c r="J335">
        <v>5</v>
      </c>
      <c r="K335">
        <v>3412</v>
      </c>
    </row>
    <row r="336" spans="1:11" x14ac:dyDescent="0.3">
      <c r="A336" t="s">
        <v>994</v>
      </c>
      <c r="B336" s="68" t="s">
        <v>995</v>
      </c>
      <c r="C336">
        <v>18</v>
      </c>
      <c r="D336">
        <v>23</v>
      </c>
      <c r="E336">
        <v>36</v>
      </c>
      <c r="F336">
        <v>5</v>
      </c>
      <c r="G336">
        <v>5</v>
      </c>
      <c r="H336">
        <v>0</v>
      </c>
      <c r="I336">
        <v>5</v>
      </c>
      <c r="J336">
        <v>0</v>
      </c>
      <c r="K336">
        <v>10330</v>
      </c>
    </row>
    <row r="337" spans="1:11" x14ac:dyDescent="0.3">
      <c r="A337" t="s">
        <v>996</v>
      </c>
      <c r="B337" s="68" t="s">
        <v>997</v>
      </c>
      <c r="C337">
        <v>95</v>
      </c>
      <c r="D337">
        <v>45</v>
      </c>
      <c r="E337">
        <v>131</v>
      </c>
      <c r="F337">
        <v>5</v>
      </c>
      <c r="G337">
        <v>0</v>
      </c>
      <c r="H337">
        <v>0</v>
      </c>
      <c r="I337">
        <v>5</v>
      </c>
      <c r="J337">
        <v>0</v>
      </c>
      <c r="K337">
        <v>18728</v>
      </c>
    </row>
    <row r="338" spans="1:11" x14ac:dyDescent="0.3">
      <c r="A338" t="s">
        <v>998</v>
      </c>
      <c r="B338" s="68" t="s">
        <v>999</v>
      </c>
      <c r="C338">
        <v>167</v>
      </c>
      <c r="D338">
        <v>130</v>
      </c>
      <c r="E338">
        <v>250</v>
      </c>
      <c r="F338">
        <v>12</v>
      </c>
      <c r="G338">
        <v>24</v>
      </c>
      <c r="H338">
        <v>0</v>
      </c>
      <c r="I338">
        <v>5</v>
      </c>
      <c r="J338">
        <v>5</v>
      </c>
      <c r="K338">
        <v>24976</v>
      </c>
    </row>
    <row r="339" spans="1:11" x14ac:dyDescent="0.3">
      <c r="A339" t="s">
        <v>1000</v>
      </c>
      <c r="B339" s="68" t="s">
        <v>1001</v>
      </c>
      <c r="C339">
        <v>1433</v>
      </c>
      <c r="D339">
        <v>1597</v>
      </c>
      <c r="E339">
        <v>2416</v>
      </c>
      <c r="F339">
        <v>140</v>
      </c>
      <c r="G339">
        <v>301</v>
      </c>
      <c r="H339">
        <v>62</v>
      </c>
      <c r="I339">
        <v>78</v>
      </c>
      <c r="J339">
        <v>41</v>
      </c>
      <c r="K339">
        <v>375957</v>
      </c>
    </row>
    <row r="340" spans="1:11" x14ac:dyDescent="0.3">
      <c r="A340" t="s">
        <v>1002</v>
      </c>
      <c r="B340" s="68" t="s">
        <v>1003</v>
      </c>
      <c r="C340">
        <v>393</v>
      </c>
      <c r="D340">
        <v>273</v>
      </c>
      <c r="E340">
        <v>619</v>
      </c>
      <c r="F340">
        <v>36</v>
      </c>
      <c r="G340">
        <v>5</v>
      </c>
      <c r="H340">
        <v>0</v>
      </c>
      <c r="I340">
        <v>10</v>
      </c>
      <c r="J340">
        <v>5</v>
      </c>
      <c r="K340">
        <v>66864</v>
      </c>
    </row>
    <row r="341" spans="1:11" x14ac:dyDescent="0.3">
      <c r="A341" t="s">
        <v>1004</v>
      </c>
      <c r="B341" s="68" t="s">
        <v>1005</v>
      </c>
      <c r="C341">
        <v>175</v>
      </c>
      <c r="D341">
        <v>263</v>
      </c>
      <c r="E341">
        <v>302</v>
      </c>
      <c r="F341">
        <v>103</v>
      </c>
      <c r="G341">
        <v>23</v>
      </c>
      <c r="H341">
        <v>0</v>
      </c>
      <c r="I341">
        <v>5</v>
      </c>
      <c r="J341">
        <v>5</v>
      </c>
      <c r="K341">
        <v>43908</v>
      </c>
    </row>
    <row r="342" spans="1:11" x14ac:dyDescent="0.3">
      <c r="A342" t="s">
        <v>1006</v>
      </c>
      <c r="B342" s="68" t="s">
        <v>1007</v>
      </c>
      <c r="C342">
        <v>310</v>
      </c>
      <c r="D342">
        <v>257</v>
      </c>
      <c r="E342">
        <v>520</v>
      </c>
      <c r="F342">
        <v>13</v>
      </c>
      <c r="G342">
        <v>25</v>
      </c>
      <c r="H342">
        <v>0</v>
      </c>
      <c r="I342">
        <v>5</v>
      </c>
      <c r="J342">
        <v>5</v>
      </c>
      <c r="K342">
        <v>63177</v>
      </c>
    </row>
    <row r="343" spans="1:11" x14ac:dyDescent="0.3">
      <c r="A343" t="s">
        <v>1008</v>
      </c>
      <c r="B343" s="68" t="s">
        <v>1009</v>
      </c>
      <c r="C343">
        <v>966</v>
      </c>
      <c r="D343">
        <v>783</v>
      </c>
      <c r="E343">
        <v>1515</v>
      </c>
      <c r="F343">
        <v>147</v>
      </c>
      <c r="G343">
        <v>64</v>
      </c>
      <c r="H343">
        <v>0</v>
      </c>
      <c r="I343">
        <v>10</v>
      </c>
      <c r="J343">
        <v>10</v>
      </c>
      <c r="K343">
        <v>167266</v>
      </c>
    </row>
    <row r="344" spans="1:11" x14ac:dyDescent="0.3">
      <c r="A344" t="s">
        <v>1010</v>
      </c>
      <c r="B344" s="68" t="s">
        <v>1011</v>
      </c>
      <c r="C344">
        <v>5</v>
      </c>
      <c r="D344">
        <v>36</v>
      </c>
      <c r="E344">
        <v>5</v>
      </c>
      <c r="F344">
        <v>0</v>
      </c>
      <c r="G344">
        <v>36</v>
      </c>
      <c r="H344">
        <v>0</v>
      </c>
      <c r="I344">
        <v>0</v>
      </c>
      <c r="J344">
        <v>0</v>
      </c>
      <c r="K344">
        <v>1185</v>
      </c>
    </row>
    <row r="345" spans="1:11" x14ac:dyDescent="0.3">
      <c r="A345" t="s">
        <v>1012</v>
      </c>
      <c r="B345" s="68" t="s">
        <v>1013</v>
      </c>
      <c r="C345">
        <v>2823</v>
      </c>
      <c r="D345">
        <v>3155</v>
      </c>
      <c r="E345">
        <v>4556</v>
      </c>
      <c r="F345">
        <v>840</v>
      </c>
      <c r="G345">
        <v>412</v>
      </c>
      <c r="H345">
        <v>49</v>
      </c>
      <c r="I345">
        <v>95</v>
      </c>
      <c r="J345">
        <v>67</v>
      </c>
      <c r="K345">
        <v>555693</v>
      </c>
    </row>
    <row r="346" spans="1:11" x14ac:dyDescent="0.3">
      <c r="A346" t="s">
        <v>1014</v>
      </c>
      <c r="B346" s="68" t="s">
        <v>1015</v>
      </c>
      <c r="C346">
        <v>809</v>
      </c>
      <c r="D346">
        <v>758</v>
      </c>
      <c r="E346">
        <v>1399</v>
      </c>
      <c r="F346">
        <v>56</v>
      </c>
      <c r="G346">
        <v>80</v>
      </c>
      <c r="H346">
        <v>0</v>
      </c>
      <c r="I346">
        <v>20</v>
      </c>
      <c r="J346">
        <v>15</v>
      </c>
      <c r="K346">
        <v>165650</v>
      </c>
    </row>
    <row r="347" spans="1:11" x14ac:dyDescent="0.3">
      <c r="A347" t="s">
        <v>1016</v>
      </c>
      <c r="B347" s="68" t="s">
        <v>1017</v>
      </c>
      <c r="C347">
        <v>21</v>
      </c>
      <c r="D347">
        <v>43</v>
      </c>
      <c r="E347">
        <v>43</v>
      </c>
      <c r="F347">
        <v>19</v>
      </c>
      <c r="G347">
        <v>5</v>
      </c>
      <c r="H347">
        <v>0</v>
      </c>
      <c r="I347">
        <v>0</v>
      </c>
      <c r="J347">
        <v>0</v>
      </c>
      <c r="K347">
        <v>16199</v>
      </c>
    </row>
    <row r="348" spans="1:11" x14ac:dyDescent="0.3">
      <c r="A348" t="s">
        <v>1018</v>
      </c>
      <c r="B348" s="68" t="s">
        <v>1019</v>
      </c>
      <c r="C348">
        <v>1320</v>
      </c>
      <c r="D348">
        <v>1351</v>
      </c>
      <c r="E348">
        <v>2226</v>
      </c>
      <c r="F348">
        <v>204</v>
      </c>
      <c r="G348">
        <v>84</v>
      </c>
      <c r="H348">
        <v>42</v>
      </c>
      <c r="I348">
        <v>49</v>
      </c>
      <c r="J348">
        <v>79</v>
      </c>
      <c r="K348">
        <v>249238</v>
      </c>
    </row>
    <row r="349" spans="1:11" x14ac:dyDescent="0.3">
      <c r="A349" t="s">
        <v>1020</v>
      </c>
      <c r="B349" s="68" t="s">
        <v>1021</v>
      </c>
      <c r="C349">
        <v>130</v>
      </c>
      <c r="D349">
        <v>221</v>
      </c>
      <c r="E349">
        <v>240</v>
      </c>
      <c r="F349">
        <v>13</v>
      </c>
      <c r="G349">
        <v>67</v>
      </c>
      <c r="H349">
        <v>22</v>
      </c>
      <c r="I349">
        <v>5</v>
      </c>
      <c r="J349">
        <v>5</v>
      </c>
      <c r="K349">
        <v>44538</v>
      </c>
    </row>
    <row r="350" spans="1:11" x14ac:dyDescent="0.3">
      <c r="A350" t="s">
        <v>1022</v>
      </c>
      <c r="B350" s="68" t="s">
        <v>1023</v>
      </c>
      <c r="C350">
        <v>52</v>
      </c>
      <c r="D350">
        <v>71</v>
      </c>
      <c r="E350">
        <v>98</v>
      </c>
      <c r="F350">
        <v>14</v>
      </c>
      <c r="G350">
        <v>5</v>
      </c>
      <c r="H350">
        <v>0</v>
      </c>
      <c r="I350">
        <v>5</v>
      </c>
      <c r="J350">
        <v>0</v>
      </c>
      <c r="K350">
        <v>30420</v>
      </c>
    </row>
    <row r="351" spans="1:11" x14ac:dyDescent="0.3">
      <c r="A351" t="s">
        <v>1024</v>
      </c>
      <c r="B351" s="68" t="s">
        <v>1025</v>
      </c>
      <c r="C351">
        <v>157</v>
      </c>
      <c r="D351">
        <v>153</v>
      </c>
      <c r="E351">
        <v>285</v>
      </c>
      <c r="F351">
        <v>16</v>
      </c>
      <c r="G351">
        <v>5</v>
      </c>
      <c r="H351">
        <v>5</v>
      </c>
      <c r="I351">
        <v>10</v>
      </c>
      <c r="J351">
        <v>0</v>
      </c>
      <c r="K351">
        <v>65293</v>
      </c>
    </row>
    <row r="352" spans="1:11" x14ac:dyDescent="0.3">
      <c r="A352" t="s">
        <v>1026</v>
      </c>
      <c r="B352" s="68" t="s">
        <v>1027</v>
      </c>
      <c r="C352">
        <v>6762</v>
      </c>
      <c r="D352">
        <v>5086</v>
      </c>
      <c r="E352">
        <v>10228</v>
      </c>
      <c r="F352">
        <v>733</v>
      </c>
      <c r="G352">
        <v>607</v>
      </c>
      <c r="H352">
        <v>68</v>
      </c>
      <c r="I352">
        <v>175</v>
      </c>
      <c r="J352">
        <v>117</v>
      </c>
      <c r="K352">
        <v>1440387</v>
      </c>
    </row>
    <row r="353" spans="1:11" x14ac:dyDescent="0.3">
      <c r="A353" t="s">
        <v>1028</v>
      </c>
      <c r="B353" s="68" t="s">
        <v>1029</v>
      </c>
      <c r="C353">
        <v>157</v>
      </c>
      <c r="D353">
        <v>140</v>
      </c>
      <c r="E353">
        <v>260</v>
      </c>
      <c r="F353">
        <v>13</v>
      </c>
      <c r="G353">
        <v>12</v>
      </c>
      <c r="H353">
        <v>0</v>
      </c>
      <c r="I353">
        <v>5</v>
      </c>
      <c r="J353">
        <v>5</v>
      </c>
      <c r="K353">
        <v>33703</v>
      </c>
    </row>
    <row r="354" spans="1:11" x14ac:dyDescent="0.3">
      <c r="A354" t="s">
        <v>1030</v>
      </c>
      <c r="B354" s="68" t="s">
        <v>1031</v>
      </c>
      <c r="C354">
        <v>282</v>
      </c>
      <c r="D354">
        <v>174</v>
      </c>
      <c r="E354">
        <v>431</v>
      </c>
      <c r="F354">
        <v>14</v>
      </c>
      <c r="G354">
        <v>0</v>
      </c>
      <c r="H354">
        <v>0</v>
      </c>
      <c r="I354">
        <v>11</v>
      </c>
      <c r="J354">
        <v>0</v>
      </c>
      <c r="K354">
        <v>37221</v>
      </c>
    </row>
    <row r="355" spans="1:11" x14ac:dyDescent="0.3">
      <c r="A355" t="s">
        <v>1032</v>
      </c>
      <c r="B355" s="68" t="s">
        <v>1033</v>
      </c>
      <c r="C355">
        <v>1604</v>
      </c>
      <c r="D355">
        <v>1986</v>
      </c>
      <c r="E355">
        <v>3097</v>
      </c>
      <c r="F355">
        <v>269</v>
      </c>
      <c r="G355">
        <v>113</v>
      </c>
      <c r="H355">
        <v>0</v>
      </c>
      <c r="I355">
        <v>125</v>
      </c>
      <c r="J355">
        <v>80</v>
      </c>
      <c r="K355">
        <v>874784</v>
      </c>
    </row>
    <row r="356" spans="1:11" x14ac:dyDescent="0.3">
      <c r="A356" t="s">
        <v>1034</v>
      </c>
      <c r="B356" s="68" t="s">
        <v>1035</v>
      </c>
      <c r="C356">
        <v>150</v>
      </c>
      <c r="D356">
        <v>153</v>
      </c>
      <c r="E356">
        <v>269</v>
      </c>
      <c r="F356">
        <v>5</v>
      </c>
      <c r="G356">
        <v>17</v>
      </c>
      <c r="H356">
        <v>5</v>
      </c>
      <c r="I356">
        <v>5</v>
      </c>
      <c r="J356">
        <v>5</v>
      </c>
      <c r="K356">
        <v>38675</v>
      </c>
    </row>
    <row r="357" spans="1:11" x14ac:dyDescent="0.3">
      <c r="A357" t="s">
        <v>1036</v>
      </c>
      <c r="B357" s="68" t="s">
        <v>1037</v>
      </c>
      <c r="C357">
        <v>315</v>
      </c>
      <c r="D357">
        <v>323</v>
      </c>
      <c r="E357">
        <v>514</v>
      </c>
      <c r="F357">
        <v>43</v>
      </c>
      <c r="G357">
        <v>49</v>
      </c>
      <c r="H357">
        <v>0</v>
      </c>
      <c r="I357">
        <v>28</v>
      </c>
      <c r="J357">
        <v>10</v>
      </c>
      <c r="K357">
        <v>50320</v>
      </c>
    </row>
    <row r="358" spans="1:11" x14ac:dyDescent="0.3">
      <c r="A358" t="s">
        <v>1038</v>
      </c>
      <c r="B358" s="68" t="s">
        <v>1039</v>
      </c>
      <c r="C358">
        <v>21</v>
      </c>
      <c r="D358">
        <v>11</v>
      </c>
      <c r="E358">
        <v>31</v>
      </c>
      <c r="F358">
        <v>5</v>
      </c>
      <c r="G358">
        <v>0</v>
      </c>
      <c r="H358">
        <v>0</v>
      </c>
      <c r="I358">
        <v>0</v>
      </c>
      <c r="J358">
        <v>0</v>
      </c>
      <c r="K358">
        <v>4082</v>
      </c>
    </row>
    <row r="359" spans="1:11" x14ac:dyDescent="0.3">
      <c r="A359" t="s">
        <v>1040</v>
      </c>
      <c r="B359" s="68" t="s">
        <v>1041</v>
      </c>
      <c r="C359">
        <v>3358</v>
      </c>
      <c r="D359">
        <v>4539</v>
      </c>
      <c r="E359">
        <v>6207</v>
      </c>
      <c r="F359">
        <v>483</v>
      </c>
      <c r="G359">
        <v>984</v>
      </c>
      <c r="H359">
        <v>109</v>
      </c>
      <c r="I359">
        <v>96</v>
      </c>
      <c r="J359">
        <v>100</v>
      </c>
      <c r="K359">
        <v>1107342</v>
      </c>
    </row>
    <row r="360" spans="1:11" x14ac:dyDescent="0.3">
      <c r="A360" t="s">
        <v>1042</v>
      </c>
      <c r="B360" s="68" t="s">
        <v>1043</v>
      </c>
      <c r="C360">
        <v>5</v>
      </c>
      <c r="D360">
        <v>16</v>
      </c>
      <c r="E360">
        <v>20</v>
      </c>
      <c r="F360">
        <v>0</v>
      </c>
      <c r="G360">
        <v>5</v>
      </c>
      <c r="H360">
        <v>0</v>
      </c>
      <c r="I360">
        <v>5</v>
      </c>
      <c r="J360">
        <v>0</v>
      </c>
      <c r="K360">
        <v>4340</v>
      </c>
    </row>
    <row r="361" spans="1:11" x14ac:dyDescent="0.3">
      <c r="A361" t="s">
        <v>1044</v>
      </c>
      <c r="B361" s="68" t="s">
        <v>1045</v>
      </c>
      <c r="C361">
        <v>90</v>
      </c>
      <c r="D361">
        <v>144</v>
      </c>
      <c r="E361">
        <v>188</v>
      </c>
      <c r="F361">
        <v>42</v>
      </c>
      <c r="G361">
        <v>0</v>
      </c>
      <c r="H361">
        <v>0</v>
      </c>
      <c r="I361">
        <v>5</v>
      </c>
      <c r="J361">
        <v>5</v>
      </c>
      <c r="K361">
        <v>39827</v>
      </c>
    </row>
    <row r="362" spans="1:11" x14ac:dyDescent="0.3">
      <c r="A362" t="s">
        <v>1046</v>
      </c>
      <c r="B362" s="68" t="s">
        <v>1047</v>
      </c>
      <c r="C362">
        <v>541</v>
      </c>
      <c r="D362">
        <v>557</v>
      </c>
      <c r="E362">
        <v>869</v>
      </c>
      <c r="F362">
        <v>137</v>
      </c>
      <c r="G362">
        <v>51</v>
      </c>
      <c r="H362">
        <v>10</v>
      </c>
      <c r="I362">
        <v>10</v>
      </c>
      <c r="J362">
        <v>15</v>
      </c>
      <c r="K362">
        <v>112529</v>
      </c>
    </row>
    <row r="363" spans="1:11" x14ac:dyDescent="0.3">
      <c r="A363" t="s">
        <v>1048</v>
      </c>
      <c r="B363" s="68" t="s">
        <v>1049</v>
      </c>
      <c r="C363">
        <v>164</v>
      </c>
      <c r="D363">
        <v>274</v>
      </c>
      <c r="E363">
        <v>255</v>
      </c>
      <c r="F363">
        <v>102</v>
      </c>
      <c r="G363">
        <v>10</v>
      </c>
      <c r="H363">
        <v>60</v>
      </c>
      <c r="I363">
        <v>5</v>
      </c>
      <c r="J363">
        <v>10</v>
      </c>
      <c r="K363">
        <v>65036</v>
      </c>
    </row>
    <row r="364" spans="1:11" x14ac:dyDescent="0.3">
      <c r="A364" t="s">
        <v>1050</v>
      </c>
      <c r="B364" s="68" t="s">
        <v>1051</v>
      </c>
      <c r="C364">
        <v>519</v>
      </c>
      <c r="D364">
        <v>329</v>
      </c>
      <c r="E364">
        <v>763</v>
      </c>
      <c r="F364">
        <v>35</v>
      </c>
      <c r="G364">
        <v>25</v>
      </c>
      <c r="H364">
        <v>20</v>
      </c>
      <c r="I364">
        <v>5</v>
      </c>
      <c r="J364">
        <v>5</v>
      </c>
      <c r="K364">
        <v>100858</v>
      </c>
    </row>
    <row r="365" spans="1:11" x14ac:dyDescent="0.3">
      <c r="A365" t="s">
        <v>1052</v>
      </c>
      <c r="B365" s="68" t="s">
        <v>1053</v>
      </c>
      <c r="C365">
        <v>36</v>
      </c>
      <c r="D365">
        <v>45</v>
      </c>
      <c r="E365">
        <v>79</v>
      </c>
      <c r="F365">
        <v>0</v>
      </c>
      <c r="G365">
        <v>0</v>
      </c>
      <c r="H365">
        <v>0</v>
      </c>
      <c r="I365">
        <v>0</v>
      </c>
      <c r="J365">
        <v>5</v>
      </c>
      <c r="K365">
        <v>13175</v>
      </c>
    </row>
    <row r="366" spans="1:11" x14ac:dyDescent="0.3">
      <c r="A366" t="s">
        <v>1054</v>
      </c>
      <c r="B366" s="68" t="s">
        <v>1055</v>
      </c>
      <c r="C366">
        <v>305</v>
      </c>
      <c r="D366">
        <v>538</v>
      </c>
      <c r="E366">
        <v>510</v>
      </c>
      <c r="F366">
        <v>48</v>
      </c>
      <c r="G366">
        <v>195</v>
      </c>
      <c r="H366">
        <v>74</v>
      </c>
      <c r="I366">
        <v>15</v>
      </c>
      <c r="J366">
        <v>15</v>
      </c>
      <c r="K366">
        <v>105340</v>
      </c>
    </row>
    <row r="367" spans="1:11" x14ac:dyDescent="0.3">
      <c r="A367" t="s">
        <v>1056</v>
      </c>
      <c r="B367" s="68" t="s">
        <v>1057</v>
      </c>
      <c r="C367">
        <v>180</v>
      </c>
      <c r="D367">
        <v>324</v>
      </c>
      <c r="E367">
        <v>296</v>
      </c>
      <c r="F367">
        <v>97</v>
      </c>
      <c r="G367">
        <v>82</v>
      </c>
      <c r="H367">
        <v>27</v>
      </c>
      <c r="I367">
        <v>10</v>
      </c>
      <c r="J367">
        <v>10</v>
      </c>
      <c r="K367">
        <v>71433</v>
      </c>
    </row>
    <row r="368" spans="1:11" x14ac:dyDescent="0.3">
      <c r="A368" t="s">
        <v>1058</v>
      </c>
      <c r="B368" s="68" t="s">
        <v>1059</v>
      </c>
      <c r="C368">
        <v>302</v>
      </c>
      <c r="D368">
        <v>245</v>
      </c>
      <c r="E368">
        <v>492</v>
      </c>
      <c r="F368">
        <v>10</v>
      </c>
      <c r="G368">
        <v>24</v>
      </c>
      <c r="H368">
        <v>10</v>
      </c>
      <c r="I368">
        <v>5</v>
      </c>
      <c r="J368">
        <v>0</v>
      </c>
      <c r="K368">
        <v>83248</v>
      </c>
    </row>
    <row r="369" spans="1:11" x14ac:dyDescent="0.3">
      <c r="A369" t="s">
        <v>1060</v>
      </c>
      <c r="B369" s="68" t="s">
        <v>1061</v>
      </c>
      <c r="C369">
        <v>197</v>
      </c>
      <c r="D369">
        <v>197</v>
      </c>
      <c r="E369">
        <v>325</v>
      </c>
      <c r="F369">
        <v>15</v>
      </c>
      <c r="G369">
        <v>24</v>
      </c>
      <c r="H369">
        <v>5</v>
      </c>
      <c r="I369">
        <v>11</v>
      </c>
      <c r="J369">
        <v>13</v>
      </c>
      <c r="K369">
        <v>36557</v>
      </c>
    </row>
    <row r="370" spans="1:11" x14ac:dyDescent="0.3">
      <c r="A370" t="s">
        <v>1062</v>
      </c>
      <c r="B370" s="68" t="s">
        <v>1063</v>
      </c>
      <c r="C370">
        <v>1357</v>
      </c>
      <c r="D370">
        <v>1429</v>
      </c>
      <c r="E370">
        <v>2492</v>
      </c>
      <c r="F370">
        <v>77</v>
      </c>
      <c r="G370">
        <v>131</v>
      </c>
      <c r="H370">
        <v>10</v>
      </c>
      <c r="I370">
        <v>44</v>
      </c>
      <c r="J370">
        <v>30</v>
      </c>
      <c r="K370">
        <v>355981</v>
      </c>
    </row>
    <row r="371" spans="1:11" x14ac:dyDescent="0.3">
      <c r="A371" t="s">
        <v>1064</v>
      </c>
      <c r="B371" s="68" t="s">
        <v>1065</v>
      </c>
      <c r="C371">
        <v>463</v>
      </c>
      <c r="D371">
        <v>465</v>
      </c>
      <c r="E371">
        <v>674</v>
      </c>
      <c r="F371">
        <v>176</v>
      </c>
      <c r="G371">
        <v>15</v>
      </c>
      <c r="H371">
        <v>62</v>
      </c>
      <c r="I371">
        <v>5</v>
      </c>
      <c r="J371">
        <v>20</v>
      </c>
      <c r="K371">
        <v>107191</v>
      </c>
    </row>
    <row r="372" spans="1:11" x14ac:dyDescent="0.3">
      <c r="A372" t="s">
        <v>1066</v>
      </c>
      <c r="B372" s="68" t="s">
        <v>1067</v>
      </c>
      <c r="C372">
        <v>329</v>
      </c>
      <c r="D372">
        <v>398</v>
      </c>
      <c r="E372">
        <v>594</v>
      </c>
      <c r="F372">
        <v>56</v>
      </c>
      <c r="G372">
        <v>67</v>
      </c>
      <c r="H372">
        <v>0</v>
      </c>
      <c r="I372">
        <v>0</v>
      </c>
      <c r="J372">
        <v>15</v>
      </c>
      <c r="K372">
        <v>125887</v>
      </c>
    </row>
    <row r="373" spans="1:11" x14ac:dyDescent="0.3">
      <c r="A373" t="s">
        <v>1068</v>
      </c>
      <c r="B373" s="68" t="s">
        <v>1069</v>
      </c>
      <c r="C373">
        <v>1887</v>
      </c>
      <c r="D373">
        <v>1022</v>
      </c>
      <c r="E373">
        <v>2661</v>
      </c>
      <c r="F373">
        <v>121</v>
      </c>
      <c r="G373">
        <v>51</v>
      </c>
      <c r="H373">
        <v>0</v>
      </c>
      <c r="I373">
        <v>77</v>
      </c>
      <c r="J373">
        <v>10</v>
      </c>
      <c r="K373">
        <v>226927</v>
      </c>
    </row>
    <row r="374" spans="1:11" x14ac:dyDescent="0.3">
      <c r="A374" t="s">
        <v>1070</v>
      </c>
      <c r="B374" s="68" t="s">
        <v>1071</v>
      </c>
      <c r="C374">
        <v>126</v>
      </c>
      <c r="D374">
        <v>261</v>
      </c>
      <c r="E374">
        <v>257</v>
      </c>
      <c r="F374">
        <v>101</v>
      </c>
      <c r="G374">
        <v>24</v>
      </c>
      <c r="H374">
        <v>0</v>
      </c>
      <c r="I374">
        <v>5</v>
      </c>
      <c r="J374">
        <v>10</v>
      </c>
      <c r="K374">
        <v>95945</v>
      </c>
    </row>
    <row r="375" spans="1:11" x14ac:dyDescent="0.3">
      <c r="A375" t="s">
        <v>1072</v>
      </c>
      <c r="B375" s="68" t="s">
        <v>1073</v>
      </c>
      <c r="C375">
        <v>98</v>
      </c>
      <c r="D375">
        <v>87</v>
      </c>
      <c r="E375">
        <v>169</v>
      </c>
      <c r="F375">
        <v>5</v>
      </c>
      <c r="G375">
        <v>5</v>
      </c>
      <c r="H375">
        <v>0</v>
      </c>
      <c r="I375">
        <v>5</v>
      </c>
      <c r="J375">
        <v>5</v>
      </c>
      <c r="K375">
        <v>16410</v>
      </c>
    </row>
    <row r="376" spans="1:11" x14ac:dyDescent="0.3">
      <c r="A376" t="s">
        <v>1074</v>
      </c>
      <c r="B376" s="68" t="s">
        <v>1075</v>
      </c>
      <c r="C376">
        <v>643</v>
      </c>
      <c r="D376">
        <v>543</v>
      </c>
      <c r="E376">
        <v>942</v>
      </c>
      <c r="F376">
        <v>146</v>
      </c>
      <c r="G376">
        <v>72</v>
      </c>
      <c r="H376">
        <v>10</v>
      </c>
      <c r="I376">
        <v>5</v>
      </c>
      <c r="J376">
        <v>10</v>
      </c>
      <c r="K376">
        <v>97172</v>
      </c>
    </row>
    <row r="377" spans="1:11" x14ac:dyDescent="0.3">
      <c r="A377" t="s">
        <v>1076</v>
      </c>
      <c r="B377" s="68" t="s">
        <v>1077</v>
      </c>
      <c r="C377">
        <v>233</v>
      </c>
      <c r="D377">
        <v>253</v>
      </c>
      <c r="E377">
        <v>402</v>
      </c>
      <c r="F377">
        <v>59</v>
      </c>
      <c r="G377">
        <v>5</v>
      </c>
      <c r="H377">
        <v>0</v>
      </c>
      <c r="I377">
        <v>20</v>
      </c>
      <c r="J377">
        <v>16</v>
      </c>
      <c r="K377">
        <v>93691</v>
      </c>
    </row>
    <row r="378" spans="1:11" x14ac:dyDescent="0.3">
      <c r="A378" t="s">
        <v>1078</v>
      </c>
      <c r="B378" s="68" t="s">
        <v>1079</v>
      </c>
      <c r="C378">
        <v>291</v>
      </c>
      <c r="D378">
        <v>162</v>
      </c>
      <c r="E378">
        <v>405</v>
      </c>
      <c r="F378">
        <v>42</v>
      </c>
      <c r="G378">
        <v>0</v>
      </c>
      <c r="H378">
        <v>0</v>
      </c>
      <c r="I378">
        <v>5</v>
      </c>
      <c r="J378">
        <v>5</v>
      </c>
      <c r="K378">
        <v>33799</v>
      </c>
    </row>
    <row r="379" spans="1:11" x14ac:dyDescent="0.3">
      <c r="A379" t="s">
        <v>1080</v>
      </c>
      <c r="B379" s="68" t="s">
        <v>1081</v>
      </c>
      <c r="C379">
        <v>1019</v>
      </c>
      <c r="D379">
        <v>1180</v>
      </c>
      <c r="E379">
        <v>1572</v>
      </c>
      <c r="F379">
        <v>307</v>
      </c>
      <c r="G379">
        <v>190</v>
      </c>
      <c r="H379">
        <v>70</v>
      </c>
      <c r="I379">
        <v>36</v>
      </c>
      <c r="J379">
        <v>30</v>
      </c>
      <c r="K379">
        <v>214479</v>
      </c>
    </row>
    <row r="380" spans="1:11" x14ac:dyDescent="0.3">
      <c r="A380" t="s">
        <v>1082</v>
      </c>
      <c r="B380" s="68" t="s">
        <v>1083</v>
      </c>
      <c r="C380">
        <v>335</v>
      </c>
      <c r="D380">
        <v>308</v>
      </c>
      <c r="E380">
        <v>507</v>
      </c>
      <c r="F380">
        <v>39</v>
      </c>
      <c r="G380">
        <v>29</v>
      </c>
      <c r="H380">
        <v>47</v>
      </c>
      <c r="I380">
        <v>12</v>
      </c>
      <c r="J380">
        <v>5</v>
      </c>
      <c r="K380">
        <v>57207</v>
      </c>
    </row>
    <row r="381" spans="1:11" x14ac:dyDescent="0.3">
      <c r="A381" t="s">
        <v>1084</v>
      </c>
      <c r="B381" s="68" t="s">
        <v>1085</v>
      </c>
      <c r="C381">
        <v>59</v>
      </c>
      <c r="D381">
        <v>117</v>
      </c>
      <c r="E381">
        <v>147</v>
      </c>
      <c r="F381">
        <v>5</v>
      </c>
      <c r="G381">
        <v>5</v>
      </c>
      <c r="H381">
        <v>5</v>
      </c>
      <c r="I381">
        <v>0</v>
      </c>
      <c r="J381">
        <v>15</v>
      </c>
      <c r="K381">
        <v>31442</v>
      </c>
    </row>
    <row r="382" spans="1:11" x14ac:dyDescent="0.3">
      <c r="A382" t="s">
        <v>1086</v>
      </c>
      <c r="B382" s="68" t="s">
        <v>1087</v>
      </c>
      <c r="C382">
        <v>15</v>
      </c>
      <c r="D382">
        <v>26</v>
      </c>
      <c r="E382">
        <v>32</v>
      </c>
      <c r="F382">
        <v>5</v>
      </c>
      <c r="G382">
        <v>5</v>
      </c>
      <c r="H382">
        <v>0</v>
      </c>
      <c r="I382">
        <v>0</v>
      </c>
      <c r="J382">
        <v>0</v>
      </c>
      <c r="K382">
        <v>11438</v>
      </c>
    </row>
    <row r="383" spans="1:11" x14ac:dyDescent="0.3">
      <c r="A383" t="s">
        <v>1088</v>
      </c>
      <c r="B383" s="68" t="s">
        <v>1089</v>
      </c>
      <c r="C383">
        <v>32</v>
      </c>
      <c r="D383">
        <v>37</v>
      </c>
      <c r="E383">
        <v>59</v>
      </c>
      <c r="F383">
        <v>5</v>
      </c>
      <c r="G383">
        <v>5</v>
      </c>
      <c r="H383">
        <v>0</v>
      </c>
      <c r="I383">
        <v>0</v>
      </c>
      <c r="J383">
        <v>0</v>
      </c>
      <c r="K383">
        <v>15275</v>
      </c>
    </row>
    <row r="384" spans="1:11" x14ac:dyDescent="0.3">
      <c r="A384" t="s">
        <v>1090</v>
      </c>
      <c r="B384" s="68" t="s">
        <v>1091</v>
      </c>
      <c r="C384">
        <v>53</v>
      </c>
      <c r="D384">
        <v>49</v>
      </c>
      <c r="E384">
        <v>97</v>
      </c>
      <c r="F384">
        <v>5</v>
      </c>
      <c r="G384">
        <v>0</v>
      </c>
      <c r="H384">
        <v>0</v>
      </c>
      <c r="I384">
        <v>5</v>
      </c>
      <c r="J384">
        <v>5</v>
      </c>
      <c r="K384">
        <v>24544</v>
      </c>
    </row>
    <row r="385" spans="1:11" x14ac:dyDescent="0.3">
      <c r="A385" t="s">
        <v>1092</v>
      </c>
      <c r="B385" s="68" t="s">
        <v>1093</v>
      </c>
      <c r="C385">
        <v>92</v>
      </c>
      <c r="D385">
        <v>79</v>
      </c>
      <c r="E385">
        <v>154</v>
      </c>
      <c r="F385">
        <v>12</v>
      </c>
      <c r="G385">
        <v>0</v>
      </c>
      <c r="H385">
        <v>0</v>
      </c>
      <c r="I385">
        <v>5</v>
      </c>
      <c r="J385">
        <v>5</v>
      </c>
      <c r="K385">
        <v>34757</v>
      </c>
    </row>
    <row r="386" spans="1:11" x14ac:dyDescent="0.3">
      <c r="A386" t="s">
        <v>1094</v>
      </c>
      <c r="B386" s="68" t="s">
        <v>1095</v>
      </c>
      <c r="C386">
        <v>69</v>
      </c>
      <c r="D386">
        <v>101</v>
      </c>
      <c r="E386">
        <v>136</v>
      </c>
      <c r="F386">
        <v>18</v>
      </c>
      <c r="G386">
        <v>5</v>
      </c>
      <c r="H386">
        <v>0</v>
      </c>
      <c r="I386">
        <v>5</v>
      </c>
      <c r="J386">
        <v>5</v>
      </c>
      <c r="K386">
        <v>29690</v>
      </c>
    </row>
    <row r="387" spans="1:11" x14ac:dyDescent="0.3">
      <c r="A387" t="s">
        <v>1096</v>
      </c>
      <c r="B387" s="68" t="s">
        <v>1097</v>
      </c>
      <c r="C387">
        <v>174</v>
      </c>
      <c r="D387">
        <v>108</v>
      </c>
      <c r="E387">
        <v>263</v>
      </c>
      <c r="F387">
        <v>11</v>
      </c>
      <c r="G387">
        <v>5</v>
      </c>
      <c r="H387">
        <v>0</v>
      </c>
      <c r="I387">
        <v>5</v>
      </c>
      <c r="J387">
        <v>0</v>
      </c>
      <c r="K387">
        <v>30453</v>
      </c>
    </row>
    <row r="388" spans="1:11" x14ac:dyDescent="0.3">
      <c r="A388" t="s">
        <v>1098</v>
      </c>
      <c r="B388" s="68" t="s">
        <v>1099</v>
      </c>
      <c r="C388">
        <v>185</v>
      </c>
      <c r="D388">
        <v>126</v>
      </c>
      <c r="E388">
        <v>285</v>
      </c>
      <c r="F388">
        <v>10</v>
      </c>
      <c r="G388">
        <v>5</v>
      </c>
      <c r="H388">
        <v>0</v>
      </c>
      <c r="I388">
        <v>5</v>
      </c>
      <c r="J388">
        <v>5</v>
      </c>
      <c r="K388">
        <v>23595</v>
      </c>
    </row>
    <row r="389" spans="1:11" x14ac:dyDescent="0.3">
      <c r="A389" t="s">
        <v>1100</v>
      </c>
      <c r="B389" s="68" t="s">
        <v>1101</v>
      </c>
      <c r="C389">
        <v>93</v>
      </c>
      <c r="D389">
        <v>80</v>
      </c>
      <c r="E389">
        <v>140</v>
      </c>
      <c r="F389">
        <v>20</v>
      </c>
      <c r="G389">
        <v>5</v>
      </c>
      <c r="H389">
        <v>0</v>
      </c>
      <c r="I389">
        <v>5</v>
      </c>
      <c r="J389">
        <v>5</v>
      </c>
      <c r="K389">
        <v>10216</v>
      </c>
    </row>
    <row r="390" spans="1:11" x14ac:dyDescent="0.3">
      <c r="A390" t="s">
        <v>1102</v>
      </c>
      <c r="B390" s="68" t="s">
        <v>1103</v>
      </c>
      <c r="C390">
        <v>41</v>
      </c>
      <c r="D390">
        <v>81</v>
      </c>
      <c r="E390">
        <v>65</v>
      </c>
      <c r="F390">
        <v>12</v>
      </c>
      <c r="G390">
        <v>43</v>
      </c>
      <c r="H390">
        <v>5</v>
      </c>
      <c r="I390">
        <v>5</v>
      </c>
      <c r="J390">
        <v>0</v>
      </c>
      <c r="K390">
        <v>10829</v>
      </c>
    </row>
    <row r="391" spans="1:11" x14ac:dyDescent="0.3">
      <c r="A391" t="s">
        <v>1104</v>
      </c>
      <c r="B391" s="68" t="s">
        <v>1105</v>
      </c>
      <c r="C391">
        <v>63</v>
      </c>
      <c r="D391">
        <v>42</v>
      </c>
      <c r="E391">
        <v>89</v>
      </c>
      <c r="F391">
        <v>5</v>
      </c>
      <c r="G391">
        <v>0</v>
      </c>
      <c r="H391">
        <v>0</v>
      </c>
      <c r="I391">
        <v>5</v>
      </c>
      <c r="J391">
        <v>0</v>
      </c>
      <c r="K391">
        <v>11458</v>
      </c>
    </row>
    <row r="392" spans="1:11" x14ac:dyDescent="0.3">
      <c r="A392" t="s">
        <v>1106</v>
      </c>
      <c r="B392" s="68" t="s">
        <v>1107</v>
      </c>
      <c r="C392">
        <v>739</v>
      </c>
      <c r="D392">
        <v>699</v>
      </c>
      <c r="E392">
        <v>1223</v>
      </c>
      <c r="F392">
        <v>53</v>
      </c>
      <c r="G392">
        <v>97</v>
      </c>
      <c r="H392">
        <v>35</v>
      </c>
      <c r="I392">
        <v>21</v>
      </c>
      <c r="J392">
        <v>10</v>
      </c>
      <c r="K392">
        <v>128165</v>
      </c>
    </row>
    <row r="393" spans="1:11" x14ac:dyDescent="0.3">
      <c r="A393" t="s">
        <v>1108</v>
      </c>
      <c r="B393" s="68" t="s">
        <v>1109</v>
      </c>
      <c r="C393">
        <v>20</v>
      </c>
      <c r="D393">
        <v>30</v>
      </c>
      <c r="E393">
        <v>39</v>
      </c>
      <c r="F393">
        <v>11</v>
      </c>
      <c r="G393">
        <v>0</v>
      </c>
      <c r="H393">
        <v>0</v>
      </c>
      <c r="I393">
        <v>0</v>
      </c>
      <c r="J393">
        <v>0</v>
      </c>
      <c r="K393">
        <v>12691</v>
      </c>
    </row>
    <row r="394" spans="1:11" x14ac:dyDescent="0.3">
      <c r="A394" t="s">
        <v>1110</v>
      </c>
      <c r="B394" s="68" t="s">
        <v>1111</v>
      </c>
      <c r="C394">
        <v>101</v>
      </c>
      <c r="D394">
        <v>90</v>
      </c>
      <c r="E394">
        <v>184</v>
      </c>
      <c r="F394">
        <v>5</v>
      </c>
      <c r="G394">
        <v>0</v>
      </c>
      <c r="H394">
        <v>0</v>
      </c>
      <c r="I394">
        <v>0</v>
      </c>
      <c r="J394">
        <v>0</v>
      </c>
      <c r="K394">
        <v>27009</v>
      </c>
    </row>
    <row r="395" spans="1:11" x14ac:dyDescent="0.3">
      <c r="A395" t="s">
        <v>1112</v>
      </c>
      <c r="B395" s="68" t="s">
        <v>1113</v>
      </c>
      <c r="C395">
        <v>27</v>
      </c>
      <c r="D395">
        <v>25</v>
      </c>
      <c r="E395">
        <v>44</v>
      </c>
      <c r="F395">
        <v>5</v>
      </c>
      <c r="G395">
        <v>5</v>
      </c>
      <c r="H395">
        <v>0</v>
      </c>
      <c r="I395">
        <v>0</v>
      </c>
      <c r="J395">
        <v>5</v>
      </c>
      <c r="K395">
        <v>7846</v>
      </c>
    </row>
    <row r="396" spans="1:11" x14ac:dyDescent="0.3">
      <c r="A396" t="s">
        <v>1114</v>
      </c>
      <c r="B396" s="68" t="s">
        <v>1115</v>
      </c>
      <c r="C396">
        <v>96</v>
      </c>
      <c r="D396">
        <v>135</v>
      </c>
      <c r="E396">
        <v>172</v>
      </c>
      <c r="F396">
        <v>38</v>
      </c>
      <c r="G396">
        <v>5</v>
      </c>
      <c r="H396">
        <v>5</v>
      </c>
      <c r="I396">
        <v>5</v>
      </c>
      <c r="J396">
        <v>5</v>
      </c>
      <c r="K396">
        <v>37150</v>
      </c>
    </row>
    <row r="397" spans="1:11" x14ac:dyDescent="0.3">
      <c r="A397" t="s">
        <v>1116</v>
      </c>
      <c r="B397" s="68" t="s">
        <v>1117</v>
      </c>
      <c r="C397">
        <v>102</v>
      </c>
      <c r="D397">
        <v>181</v>
      </c>
      <c r="E397">
        <v>179</v>
      </c>
      <c r="F397">
        <v>73</v>
      </c>
      <c r="G397">
        <v>26</v>
      </c>
      <c r="H397">
        <v>0</v>
      </c>
      <c r="I397">
        <v>0</v>
      </c>
      <c r="J397">
        <v>5</v>
      </c>
      <c r="K397">
        <v>28301</v>
      </c>
    </row>
    <row r="398" spans="1:11" x14ac:dyDescent="0.3">
      <c r="A398" t="s">
        <v>1118</v>
      </c>
      <c r="B398" s="68" t="s">
        <v>1119</v>
      </c>
      <c r="C398">
        <v>280</v>
      </c>
      <c r="D398">
        <v>176</v>
      </c>
      <c r="E398">
        <v>425</v>
      </c>
      <c r="F398">
        <v>5</v>
      </c>
      <c r="G398">
        <v>11</v>
      </c>
      <c r="H398">
        <v>5</v>
      </c>
      <c r="I398">
        <v>5</v>
      </c>
      <c r="J398">
        <v>5</v>
      </c>
      <c r="K398">
        <v>44908</v>
      </c>
    </row>
    <row r="399" spans="1:11" x14ac:dyDescent="0.3">
      <c r="A399" t="s">
        <v>1120</v>
      </c>
      <c r="B399" s="68" t="s">
        <v>1121</v>
      </c>
      <c r="C399">
        <v>642</v>
      </c>
      <c r="D399">
        <v>463</v>
      </c>
      <c r="E399">
        <v>1013</v>
      </c>
      <c r="F399">
        <v>38</v>
      </c>
      <c r="G399">
        <v>16</v>
      </c>
      <c r="H399">
        <v>0</v>
      </c>
      <c r="I399">
        <v>37</v>
      </c>
      <c r="J399">
        <v>5</v>
      </c>
      <c r="K399">
        <v>94905</v>
      </c>
    </row>
    <row r="400" spans="1:11" x14ac:dyDescent="0.3">
      <c r="A400" t="s">
        <v>1122</v>
      </c>
      <c r="B400" s="68" t="s">
        <v>1123</v>
      </c>
      <c r="C400">
        <v>66</v>
      </c>
      <c r="D400">
        <v>51</v>
      </c>
      <c r="E400">
        <v>100</v>
      </c>
      <c r="F400">
        <v>15</v>
      </c>
      <c r="G400">
        <v>0</v>
      </c>
      <c r="H400">
        <v>0</v>
      </c>
      <c r="I400">
        <v>0</v>
      </c>
      <c r="J400">
        <v>5</v>
      </c>
      <c r="K400">
        <v>30369</v>
      </c>
    </row>
    <row r="401" spans="1:11" x14ac:dyDescent="0.3">
      <c r="A401" t="s">
        <v>1124</v>
      </c>
      <c r="B401" s="68" t="s">
        <v>1125</v>
      </c>
      <c r="C401">
        <v>149</v>
      </c>
      <c r="D401">
        <v>57</v>
      </c>
      <c r="E401">
        <v>197</v>
      </c>
      <c r="F401">
        <v>5</v>
      </c>
      <c r="G401">
        <v>0</v>
      </c>
      <c r="H401">
        <v>0</v>
      </c>
      <c r="I401">
        <v>5</v>
      </c>
      <c r="J401">
        <v>5</v>
      </c>
      <c r="K401">
        <v>25478</v>
      </c>
    </row>
    <row r="402" spans="1:11" x14ac:dyDescent="0.3">
      <c r="A402" t="s">
        <v>1126</v>
      </c>
      <c r="B402" s="68" t="s">
        <v>1127</v>
      </c>
      <c r="C402">
        <v>177</v>
      </c>
      <c r="D402">
        <v>349</v>
      </c>
      <c r="E402">
        <v>355</v>
      </c>
      <c r="F402">
        <v>19</v>
      </c>
      <c r="G402">
        <v>83</v>
      </c>
      <c r="H402">
        <v>54</v>
      </c>
      <c r="I402">
        <v>11</v>
      </c>
      <c r="J402">
        <v>5</v>
      </c>
      <c r="K402">
        <v>67263</v>
      </c>
    </row>
    <row r="403" spans="1:11" x14ac:dyDescent="0.3">
      <c r="A403" t="s">
        <v>1128</v>
      </c>
      <c r="B403" s="68" t="s">
        <v>1129</v>
      </c>
      <c r="C403">
        <v>12</v>
      </c>
      <c r="D403">
        <v>20</v>
      </c>
      <c r="E403">
        <v>31</v>
      </c>
      <c r="F403">
        <v>5</v>
      </c>
      <c r="G403">
        <v>0</v>
      </c>
      <c r="H403">
        <v>0</v>
      </c>
      <c r="I403">
        <v>0</v>
      </c>
      <c r="J403">
        <v>0</v>
      </c>
      <c r="K403">
        <v>8527</v>
      </c>
    </row>
    <row r="404" spans="1:11" x14ac:dyDescent="0.3">
      <c r="A404" t="s">
        <v>1130</v>
      </c>
      <c r="B404" s="68" t="s">
        <v>1131</v>
      </c>
      <c r="C404">
        <v>126</v>
      </c>
      <c r="D404">
        <v>146</v>
      </c>
      <c r="E404">
        <v>232</v>
      </c>
      <c r="F404">
        <v>18</v>
      </c>
      <c r="G404">
        <v>11</v>
      </c>
      <c r="H404">
        <v>5</v>
      </c>
      <c r="I404">
        <v>5</v>
      </c>
      <c r="J404">
        <v>0</v>
      </c>
      <c r="K404">
        <v>30807</v>
      </c>
    </row>
    <row r="405" spans="1:11" x14ac:dyDescent="0.3">
      <c r="A405" t="s">
        <v>1132</v>
      </c>
      <c r="B405" s="68" t="s">
        <v>1133</v>
      </c>
      <c r="C405">
        <v>2946</v>
      </c>
      <c r="D405">
        <v>2441</v>
      </c>
      <c r="E405">
        <v>4135</v>
      </c>
      <c r="F405">
        <v>407</v>
      </c>
      <c r="G405">
        <v>552</v>
      </c>
      <c r="H405">
        <v>134</v>
      </c>
      <c r="I405">
        <v>115</v>
      </c>
      <c r="J405">
        <v>40</v>
      </c>
      <c r="K405">
        <v>351163</v>
      </c>
    </row>
    <row r="406" spans="1:11" x14ac:dyDescent="0.3">
      <c r="A406" t="s">
        <v>1134</v>
      </c>
      <c r="B406" s="68" t="s">
        <v>1135</v>
      </c>
      <c r="C406">
        <v>418</v>
      </c>
      <c r="D406">
        <v>318</v>
      </c>
      <c r="E406">
        <v>661</v>
      </c>
      <c r="F406">
        <v>49</v>
      </c>
      <c r="G406">
        <v>15</v>
      </c>
      <c r="H406">
        <v>0</v>
      </c>
      <c r="I406">
        <v>0</v>
      </c>
      <c r="J406">
        <v>15</v>
      </c>
      <c r="K406">
        <v>152846</v>
      </c>
    </row>
    <row r="407" spans="1:11" x14ac:dyDescent="0.3">
      <c r="A407" t="s">
        <v>1136</v>
      </c>
      <c r="B407" s="68" t="s">
        <v>1137</v>
      </c>
      <c r="C407">
        <v>58</v>
      </c>
      <c r="D407">
        <v>84</v>
      </c>
      <c r="E407">
        <v>97</v>
      </c>
      <c r="F407">
        <v>24</v>
      </c>
      <c r="G407">
        <v>13</v>
      </c>
      <c r="H407">
        <v>0</v>
      </c>
      <c r="I407">
        <v>5</v>
      </c>
      <c r="J407">
        <v>0</v>
      </c>
      <c r="K407">
        <v>20163</v>
      </c>
    </row>
    <row r="408" spans="1:11" x14ac:dyDescent="0.3">
      <c r="A408" t="s">
        <v>1138</v>
      </c>
      <c r="B408" s="68" t="s">
        <v>1139</v>
      </c>
      <c r="C408">
        <v>12</v>
      </c>
      <c r="D408">
        <v>27</v>
      </c>
      <c r="E408">
        <v>30</v>
      </c>
      <c r="F408">
        <v>5</v>
      </c>
      <c r="G408">
        <v>5</v>
      </c>
      <c r="H408">
        <v>0</v>
      </c>
      <c r="I408">
        <v>0</v>
      </c>
      <c r="J408">
        <v>0</v>
      </c>
      <c r="K408">
        <v>4796</v>
      </c>
    </row>
    <row r="409" spans="1:11" x14ac:dyDescent="0.3">
      <c r="A409" t="s">
        <v>1140</v>
      </c>
      <c r="B409" s="68" t="s">
        <v>1141</v>
      </c>
      <c r="C409">
        <v>89</v>
      </c>
      <c r="D409">
        <v>121</v>
      </c>
      <c r="E409">
        <v>163</v>
      </c>
      <c r="F409">
        <v>42</v>
      </c>
      <c r="G409">
        <v>0</v>
      </c>
      <c r="H409">
        <v>0</v>
      </c>
      <c r="I409">
        <v>0</v>
      </c>
      <c r="J409">
        <v>0</v>
      </c>
      <c r="K409">
        <v>21569</v>
      </c>
    </row>
    <row r="410" spans="1:11" x14ac:dyDescent="0.3">
      <c r="A410" t="s">
        <v>1142</v>
      </c>
      <c r="B410" s="68" t="s">
        <v>1143</v>
      </c>
      <c r="C410">
        <v>140</v>
      </c>
      <c r="D410">
        <v>138</v>
      </c>
      <c r="E410">
        <v>242</v>
      </c>
      <c r="F410">
        <v>16</v>
      </c>
      <c r="G410">
        <v>0</v>
      </c>
      <c r="H410">
        <v>0</v>
      </c>
      <c r="I410">
        <v>17</v>
      </c>
      <c r="J410">
        <v>5</v>
      </c>
      <c r="K410">
        <v>35133</v>
      </c>
    </row>
    <row r="411" spans="1:11" x14ac:dyDescent="0.3">
      <c r="A411" t="s">
        <v>1144</v>
      </c>
      <c r="B411" s="68" t="s">
        <v>1145</v>
      </c>
      <c r="C411">
        <v>5</v>
      </c>
      <c r="D411">
        <v>0</v>
      </c>
      <c r="E411">
        <v>5</v>
      </c>
      <c r="F411">
        <v>0</v>
      </c>
      <c r="G411">
        <v>0</v>
      </c>
      <c r="H411">
        <v>0</v>
      </c>
      <c r="I411">
        <v>0</v>
      </c>
      <c r="J411">
        <v>0</v>
      </c>
      <c r="K411">
        <v>503</v>
      </c>
    </row>
    <row r="412" spans="1:11" x14ac:dyDescent="0.3">
      <c r="A412" t="s">
        <v>1146</v>
      </c>
      <c r="B412" s="68" t="s">
        <v>1147</v>
      </c>
      <c r="C412">
        <v>580</v>
      </c>
      <c r="D412">
        <v>413</v>
      </c>
      <c r="E412">
        <v>941</v>
      </c>
      <c r="F412">
        <v>15</v>
      </c>
      <c r="G412">
        <v>10</v>
      </c>
      <c r="H412">
        <v>0</v>
      </c>
      <c r="I412">
        <v>10</v>
      </c>
      <c r="J412">
        <v>0</v>
      </c>
      <c r="K412">
        <v>132918</v>
      </c>
    </row>
    <row r="413" spans="1:11" x14ac:dyDescent="0.3">
      <c r="A413" t="s">
        <v>1148</v>
      </c>
      <c r="B413" s="68" t="s">
        <v>1149</v>
      </c>
      <c r="C413">
        <v>176</v>
      </c>
      <c r="D413">
        <v>195</v>
      </c>
      <c r="E413">
        <v>296</v>
      </c>
      <c r="F413">
        <v>11</v>
      </c>
      <c r="G413">
        <v>34</v>
      </c>
      <c r="H413">
        <v>18</v>
      </c>
      <c r="I413">
        <v>5</v>
      </c>
      <c r="J413">
        <v>5</v>
      </c>
      <c r="K413">
        <v>34854</v>
      </c>
    </row>
    <row r="414" spans="1:11" x14ac:dyDescent="0.3">
      <c r="A414" t="s">
        <v>1150</v>
      </c>
      <c r="B414" s="68" t="s">
        <v>1151</v>
      </c>
      <c r="C414">
        <v>583</v>
      </c>
      <c r="D414">
        <v>544</v>
      </c>
      <c r="E414">
        <v>981</v>
      </c>
      <c r="F414">
        <v>98</v>
      </c>
      <c r="G414">
        <v>10</v>
      </c>
      <c r="H414">
        <v>28</v>
      </c>
      <c r="I414">
        <v>20</v>
      </c>
      <c r="J414">
        <v>0</v>
      </c>
      <c r="K414">
        <v>144368</v>
      </c>
    </row>
    <row r="415" spans="1:11" x14ac:dyDescent="0.3">
      <c r="A415" t="s">
        <v>1152</v>
      </c>
      <c r="B415" s="68" t="s">
        <v>1153</v>
      </c>
      <c r="C415">
        <v>18</v>
      </c>
      <c r="D415">
        <v>20</v>
      </c>
      <c r="E415">
        <v>36</v>
      </c>
      <c r="F415">
        <v>5</v>
      </c>
      <c r="G415">
        <v>0</v>
      </c>
      <c r="H415">
        <v>0</v>
      </c>
      <c r="I415">
        <v>0</v>
      </c>
      <c r="J415">
        <v>0</v>
      </c>
      <c r="K415">
        <v>12592</v>
      </c>
    </row>
    <row r="416" spans="1:11" x14ac:dyDescent="0.3">
      <c r="A416" t="s">
        <v>1154</v>
      </c>
      <c r="B416" s="68" t="s">
        <v>1155</v>
      </c>
      <c r="C416">
        <v>942</v>
      </c>
      <c r="D416">
        <v>803</v>
      </c>
      <c r="E416">
        <v>1483</v>
      </c>
      <c r="F416">
        <v>99</v>
      </c>
      <c r="G416">
        <v>127</v>
      </c>
      <c r="H416">
        <v>10</v>
      </c>
      <c r="I416">
        <v>20</v>
      </c>
      <c r="J416">
        <v>10</v>
      </c>
      <c r="K416">
        <v>156175</v>
      </c>
    </row>
    <row r="417" spans="1:11" x14ac:dyDescent="0.3">
      <c r="A417" t="s">
        <v>1156</v>
      </c>
      <c r="B417" s="68" t="s">
        <v>1157</v>
      </c>
      <c r="C417">
        <v>632</v>
      </c>
      <c r="D417">
        <v>359</v>
      </c>
      <c r="E417">
        <v>905</v>
      </c>
      <c r="F417">
        <v>23</v>
      </c>
      <c r="G417">
        <v>38</v>
      </c>
      <c r="H417">
        <v>5</v>
      </c>
      <c r="I417">
        <v>15</v>
      </c>
      <c r="J417">
        <v>10</v>
      </c>
      <c r="K417">
        <v>103428</v>
      </c>
    </row>
    <row r="418" spans="1:11" x14ac:dyDescent="0.3">
      <c r="A418" t="s">
        <v>1158</v>
      </c>
      <c r="B418" s="68" t="s">
        <v>1159</v>
      </c>
      <c r="C418">
        <v>5</v>
      </c>
      <c r="D418">
        <v>11</v>
      </c>
      <c r="E418">
        <v>15</v>
      </c>
      <c r="F418">
        <v>5</v>
      </c>
      <c r="G418">
        <v>0</v>
      </c>
      <c r="H418">
        <v>0</v>
      </c>
      <c r="I418">
        <v>5</v>
      </c>
      <c r="J418">
        <v>0</v>
      </c>
      <c r="K418">
        <v>2599</v>
      </c>
    </row>
    <row r="419" spans="1:11" x14ac:dyDescent="0.3">
      <c r="A419" t="s">
        <v>1160</v>
      </c>
      <c r="B419" s="68" t="s">
        <v>1161</v>
      </c>
      <c r="C419">
        <v>56</v>
      </c>
      <c r="D419">
        <v>17</v>
      </c>
      <c r="E419">
        <v>67</v>
      </c>
      <c r="F419">
        <v>5</v>
      </c>
      <c r="G419">
        <v>0</v>
      </c>
      <c r="H419">
        <v>0</v>
      </c>
      <c r="I419">
        <v>0</v>
      </c>
      <c r="J419">
        <v>5</v>
      </c>
      <c r="K419">
        <v>18782</v>
      </c>
    </row>
    <row r="420" spans="1:11" x14ac:dyDescent="0.3">
      <c r="A420" t="s">
        <v>1162</v>
      </c>
      <c r="B420" s="68" t="s">
        <v>1163</v>
      </c>
      <c r="C420">
        <v>584</v>
      </c>
      <c r="D420">
        <v>486</v>
      </c>
      <c r="E420">
        <v>870</v>
      </c>
      <c r="F420">
        <v>66</v>
      </c>
      <c r="G420">
        <v>73</v>
      </c>
      <c r="H420">
        <v>29</v>
      </c>
      <c r="I420">
        <v>30</v>
      </c>
      <c r="J420">
        <v>5</v>
      </c>
      <c r="K420">
        <v>75068</v>
      </c>
    </row>
    <row r="421" spans="1:11" x14ac:dyDescent="0.3">
      <c r="A421" t="s">
        <v>1164</v>
      </c>
      <c r="B421" s="68" t="s">
        <v>1165</v>
      </c>
      <c r="C421">
        <v>5</v>
      </c>
      <c r="D421">
        <v>5</v>
      </c>
      <c r="E421">
        <v>12</v>
      </c>
      <c r="F421">
        <v>5</v>
      </c>
      <c r="G421">
        <v>0</v>
      </c>
      <c r="H421">
        <v>0</v>
      </c>
      <c r="I421">
        <v>0</v>
      </c>
      <c r="J421">
        <v>0</v>
      </c>
      <c r="K421">
        <v>2075</v>
      </c>
    </row>
    <row r="422" spans="1:11" x14ac:dyDescent="0.3">
      <c r="A422" t="s">
        <v>1166</v>
      </c>
      <c r="B422" s="68" t="s">
        <v>1167</v>
      </c>
      <c r="C422">
        <v>464</v>
      </c>
      <c r="D422">
        <v>320</v>
      </c>
      <c r="E422">
        <v>694</v>
      </c>
      <c r="F422">
        <v>40</v>
      </c>
      <c r="G422">
        <v>28</v>
      </c>
      <c r="H422">
        <v>5</v>
      </c>
      <c r="I422">
        <v>10</v>
      </c>
      <c r="J422">
        <v>10</v>
      </c>
      <c r="K422">
        <v>82002</v>
      </c>
    </row>
    <row r="423" spans="1:11" x14ac:dyDescent="0.3">
      <c r="A423" t="s">
        <v>1168</v>
      </c>
      <c r="B423" s="68" t="s">
        <v>1169</v>
      </c>
      <c r="C423">
        <v>346</v>
      </c>
      <c r="D423">
        <v>297</v>
      </c>
      <c r="E423">
        <v>554</v>
      </c>
      <c r="F423">
        <v>50</v>
      </c>
      <c r="G423">
        <v>15</v>
      </c>
      <c r="H423">
        <v>0</v>
      </c>
      <c r="I423">
        <v>5</v>
      </c>
      <c r="J423">
        <v>20</v>
      </c>
      <c r="K423">
        <v>81820</v>
      </c>
    </row>
    <row r="424" spans="1:11" x14ac:dyDescent="0.3">
      <c r="A424" t="s">
        <v>1170</v>
      </c>
      <c r="B424" s="68" t="s">
        <v>1171</v>
      </c>
      <c r="C424">
        <v>45</v>
      </c>
      <c r="D424">
        <v>43</v>
      </c>
      <c r="E424">
        <v>74</v>
      </c>
      <c r="F424">
        <v>11</v>
      </c>
      <c r="G424">
        <v>5</v>
      </c>
      <c r="H424">
        <v>0</v>
      </c>
      <c r="I424">
        <v>5</v>
      </c>
      <c r="J424">
        <v>0</v>
      </c>
      <c r="K424">
        <v>24464</v>
      </c>
    </row>
    <row r="425" spans="1:11" x14ac:dyDescent="0.3">
      <c r="A425" t="s">
        <v>1172</v>
      </c>
      <c r="B425" s="68" t="s">
        <v>1173</v>
      </c>
      <c r="C425">
        <v>215</v>
      </c>
      <c r="D425">
        <v>264</v>
      </c>
      <c r="E425">
        <v>322</v>
      </c>
      <c r="F425">
        <v>123</v>
      </c>
      <c r="G425">
        <v>21</v>
      </c>
      <c r="H425">
        <v>0</v>
      </c>
      <c r="I425">
        <v>5</v>
      </c>
      <c r="J425">
        <v>5</v>
      </c>
      <c r="K425">
        <v>31714</v>
      </c>
    </row>
    <row r="426" spans="1:11" x14ac:dyDescent="0.3">
      <c r="A426" t="s">
        <v>1174</v>
      </c>
      <c r="B426" s="68" t="s">
        <v>1175</v>
      </c>
      <c r="C426">
        <v>18219</v>
      </c>
      <c r="D426">
        <v>18252</v>
      </c>
      <c r="E426">
        <v>29677</v>
      </c>
      <c r="F426">
        <v>3204</v>
      </c>
      <c r="G426">
        <v>2369</v>
      </c>
      <c r="H426">
        <v>410</v>
      </c>
      <c r="I426">
        <v>1036</v>
      </c>
      <c r="J426">
        <v>508</v>
      </c>
      <c r="K426">
        <v>3701560</v>
      </c>
    </row>
    <row r="427" spans="1:11" x14ac:dyDescent="0.3">
      <c r="A427" t="s">
        <v>1176</v>
      </c>
      <c r="B427" s="68" t="s">
        <v>1177</v>
      </c>
      <c r="C427">
        <v>263</v>
      </c>
      <c r="D427">
        <v>476</v>
      </c>
      <c r="E427">
        <v>494</v>
      </c>
      <c r="F427">
        <v>21</v>
      </c>
      <c r="G427">
        <v>212</v>
      </c>
      <c r="H427">
        <v>5</v>
      </c>
      <c r="I427">
        <v>5</v>
      </c>
      <c r="J427">
        <v>5</v>
      </c>
      <c r="K427">
        <v>75067</v>
      </c>
    </row>
    <row r="428" spans="1:11" x14ac:dyDescent="0.3">
      <c r="A428" t="s">
        <v>1178</v>
      </c>
      <c r="B428" s="68" t="s">
        <v>1179</v>
      </c>
      <c r="C428">
        <v>333</v>
      </c>
      <c r="D428">
        <v>371</v>
      </c>
      <c r="E428">
        <v>524</v>
      </c>
      <c r="F428">
        <v>31</v>
      </c>
      <c r="G428">
        <v>36</v>
      </c>
      <c r="H428">
        <v>84</v>
      </c>
      <c r="I428">
        <v>20</v>
      </c>
      <c r="J428">
        <v>5</v>
      </c>
      <c r="K428">
        <v>80461</v>
      </c>
    </row>
    <row r="429" spans="1:11" x14ac:dyDescent="0.3">
      <c r="A429" t="s">
        <v>1180</v>
      </c>
      <c r="B429" s="68" t="s">
        <v>1181</v>
      </c>
      <c r="C429">
        <v>421</v>
      </c>
      <c r="D429">
        <v>500</v>
      </c>
      <c r="E429">
        <v>724</v>
      </c>
      <c r="F429">
        <v>101</v>
      </c>
      <c r="G429">
        <v>73</v>
      </c>
      <c r="H429">
        <v>5</v>
      </c>
      <c r="I429">
        <v>10</v>
      </c>
      <c r="J429">
        <v>5</v>
      </c>
      <c r="K429">
        <v>107187</v>
      </c>
    </row>
    <row r="430" spans="1:11" x14ac:dyDescent="0.3">
      <c r="A430" t="s">
        <v>1182</v>
      </c>
      <c r="B430" s="68" t="s">
        <v>1183</v>
      </c>
      <c r="C430">
        <v>399</v>
      </c>
      <c r="D430">
        <v>723</v>
      </c>
      <c r="E430">
        <v>777</v>
      </c>
      <c r="F430">
        <v>115</v>
      </c>
      <c r="G430">
        <v>127</v>
      </c>
      <c r="H430">
        <v>53</v>
      </c>
      <c r="I430">
        <v>25</v>
      </c>
      <c r="J430">
        <v>15</v>
      </c>
      <c r="K430">
        <v>124955</v>
      </c>
    </row>
    <row r="431" spans="1:11" x14ac:dyDescent="0.3">
      <c r="A431" t="s">
        <v>1184</v>
      </c>
      <c r="B431" s="68" t="s">
        <v>1185</v>
      </c>
      <c r="C431">
        <v>378</v>
      </c>
      <c r="D431">
        <v>465</v>
      </c>
      <c r="E431">
        <v>629</v>
      </c>
      <c r="F431">
        <v>179</v>
      </c>
      <c r="G431">
        <v>5</v>
      </c>
      <c r="H431">
        <v>14</v>
      </c>
      <c r="I431">
        <v>10</v>
      </c>
      <c r="J431">
        <v>10</v>
      </c>
      <c r="K431">
        <v>83190</v>
      </c>
    </row>
    <row r="432" spans="1:11" x14ac:dyDescent="0.3">
      <c r="A432" t="s">
        <v>1186</v>
      </c>
      <c r="B432" s="68" t="s">
        <v>1187</v>
      </c>
      <c r="C432">
        <v>32</v>
      </c>
      <c r="D432">
        <v>20</v>
      </c>
      <c r="E432">
        <v>46</v>
      </c>
      <c r="F432">
        <v>5</v>
      </c>
      <c r="G432">
        <v>0</v>
      </c>
      <c r="H432">
        <v>0</v>
      </c>
      <c r="I432">
        <v>5</v>
      </c>
      <c r="J432">
        <v>0</v>
      </c>
      <c r="K432">
        <v>3003</v>
      </c>
    </row>
    <row r="433" spans="1:11" x14ac:dyDescent="0.3">
      <c r="A433" t="s">
        <v>1188</v>
      </c>
      <c r="B433" s="68" t="s">
        <v>1189</v>
      </c>
      <c r="C433">
        <v>864</v>
      </c>
      <c r="D433">
        <v>939</v>
      </c>
      <c r="E433">
        <v>1507</v>
      </c>
      <c r="F433">
        <v>98</v>
      </c>
      <c r="G433">
        <v>102</v>
      </c>
      <c r="H433">
        <v>5</v>
      </c>
      <c r="I433">
        <v>82</v>
      </c>
      <c r="J433">
        <v>15</v>
      </c>
      <c r="K433">
        <v>138524</v>
      </c>
    </row>
    <row r="434" spans="1:11" x14ac:dyDescent="0.3">
      <c r="A434" t="s">
        <v>1190</v>
      </c>
      <c r="B434" s="68" t="s">
        <v>1191</v>
      </c>
      <c r="C434">
        <v>5</v>
      </c>
      <c r="D434">
        <v>29</v>
      </c>
      <c r="E434">
        <v>30</v>
      </c>
      <c r="F434">
        <v>0</v>
      </c>
      <c r="G434">
        <v>5</v>
      </c>
      <c r="H434">
        <v>5</v>
      </c>
      <c r="I434">
        <v>0</v>
      </c>
      <c r="J434">
        <v>0</v>
      </c>
      <c r="K434">
        <v>5886</v>
      </c>
    </row>
    <row r="435" spans="1:11" x14ac:dyDescent="0.3">
      <c r="A435" t="s">
        <v>1192</v>
      </c>
      <c r="B435" s="68" t="s">
        <v>1193</v>
      </c>
      <c r="C435">
        <v>1039</v>
      </c>
      <c r="D435">
        <v>973</v>
      </c>
      <c r="E435">
        <v>1562</v>
      </c>
      <c r="F435">
        <v>169</v>
      </c>
      <c r="G435">
        <v>184</v>
      </c>
      <c r="H435">
        <v>33</v>
      </c>
      <c r="I435">
        <v>47</v>
      </c>
      <c r="J435">
        <v>10</v>
      </c>
      <c r="K435">
        <v>154277</v>
      </c>
    </row>
    <row r="436" spans="1:11" x14ac:dyDescent="0.3">
      <c r="A436" t="s">
        <v>1194</v>
      </c>
      <c r="B436" s="68" t="s">
        <v>1195</v>
      </c>
      <c r="C436">
        <v>601</v>
      </c>
      <c r="D436">
        <v>547</v>
      </c>
      <c r="E436">
        <v>914</v>
      </c>
      <c r="F436">
        <v>59</v>
      </c>
      <c r="G436">
        <v>93</v>
      </c>
      <c r="H436">
        <v>53</v>
      </c>
      <c r="I436">
        <v>15</v>
      </c>
      <c r="J436">
        <v>15</v>
      </c>
      <c r="K436">
        <v>120016</v>
      </c>
    </row>
    <row r="437" spans="1:11" x14ac:dyDescent="0.3">
      <c r="A437" t="s">
        <v>1196</v>
      </c>
      <c r="B437" s="68" t="s">
        <v>1197</v>
      </c>
      <c r="C437">
        <v>131</v>
      </c>
      <c r="D437">
        <v>164</v>
      </c>
      <c r="E437">
        <v>251</v>
      </c>
      <c r="F437">
        <v>5</v>
      </c>
      <c r="G437">
        <v>27</v>
      </c>
      <c r="H437">
        <v>5</v>
      </c>
      <c r="I437">
        <v>5</v>
      </c>
      <c r="J437">
        <v>0</v>
      </c>
      <c r="K437">
        <v>43531</v>
      </c>
    </row>
    <row r="438" spans="1:11" x14ac:dyDescent="0.3">
      <c r="A438" t="s">
        <v>1198</v>
      </c>
      <c r="B438" s="68" t="s">
        <v>1199</v>
      </c>
      <c r="C438">
        <v>256</v>
      </c>
      <c r="D438">
        <v>287</v>
      </c>
      <c r="E438">
        <v>415</v>
      </c>
      <c r="F438">
        <v>83</v>
      </c>
      <c r="G438">
        <v>27</v>
      </c>
      <c r="H438">
        <v>15</v>
      </c>
      <c r="I438">
        <v>10</v>
      </c>
      <c r="J438">
        <v>10</v>
      </c>
      <c r="K438">
        <v>89906</v>
      </c>
    </row>
    <row r="439" spans="1:11" x14ac:dyDescent="0.3">
      <c r="A439" t="s">
        <v>1200</v>
      </c>
      <c r="B439" s="68" t="s">
        <v>1201</v>
      </c>
      <c r="C439">
        <v>154</v>
      </c>
      <c r="D439">
        <v>119</v>
      </c>
      <c r="E439">
        <v>236</v>
      </c>
      <c r="F439">
        <v>20</v>
      </c>
      <c r="G439">
        <v>5</v>
      </c>
      <c r="H439">
        <v>5</v>
      </c>
      <c r="I439">
        <v>5</v>
      </c>
      <c r="J439">
        <v>5</v>
      </c>
      <c r="K439">
        <v>28394</v>
      </c>
    </row>
    <row r="440" spans="1:11" x14ac:dyDescent="0.3">
      <c r="A440" t="s">
        <v>1202</v>
      </c>
      <c r="B440" s="68" t="s">
        <v>1203</v>
      </c>
      <c r="C440">
        <v>71</v>
      </c>
      <c r="D440">
        <v>40</v>
      </c>
      <c r="E440">
        <v>99</v>
      </c>
      <c r="F440">
        <v>5</v>
      </c>
      <c r="G440">
        <v>0</v>
      </c>
      <c r="H440">
        <v>0</v>
      </c>
      <c r="I440">
        <v>5</v>
      </c>
      <c r="J440">
        <v>0</v>
      </c>
      <c r="K440">
        <v>10493</v>
      </c>
    </row>
    <row r="441" spans="1:11" x14ac:dyDescent="0.3">
      <c r="A441" t="s">
        <v>1204</v>
      </c>
      <c r="B441" s="68" t="s">
        <v>1205</v>
      </c>
      <c r="C441">
        <v>402</v>
      </c>
      <c r="D441">
        <v>422</v>
      </c>
      <c r="E441">
        <v>707</v>
      </c>
      <c r="F441">
        <v>53</v>
      </c>
      <c r="G441">
        <v>53</v>
      </c>
      <c r="H441">
        <v>0</v>
      </c>
      <c r="I441">
        <v>5</v>
      </c>
      <c r="J441">
        <v>5</v>
      </c>
      <c r="K441">
        <v>93024</v>
      </c>
    </row>
    <row r="442" spans="1:11" x14ac:dyDescent="0.3">
      <c r="A442" t="s">
        <v>1206</v>
      </c>
      <c r="B442" s="68" t="s">
        <v>1207</v>
      </c>
      <c r="C442">
        <v>18</v>
      </c>
      <c r="D442">
        <v>29</v>
      </c>
      <c r="E442">
        <v>34</v>
      </c>
      <c r="F442">
        <v>13</v>
      </c>
      <c r="G442">
        <v>0</v>
      </c>
      <c r="H442">
        <v>0</v>
      </c>
      <c r="I442">
        <v>0</v>
      </c>
      <c r="J442">
        <v>0</v>
      </c>
      <c r="K442">
        <v>7104</v>
      </c>
    </row>
    <row r="443" spans="1:11" x14ac:dyDescent="0.3">
      <c r="A443" t="s">
        <v>1208</v>
      </c>
      <c r="B443" s="68" t="s">
        <v>1209</v>
      </c>
      <c r="C443">
        <v>603</v>
      </c>
      <c r="D443">
        <v>810</v>
      </c>
      <c r="E443">
        <v>1063</v>
      </c>
      <c r="F443">
        <v>66</v>
      </c>
      <c r="G443">
        <v>175</v>
      </c>
      <c r="H443">
        <v>56</v>
      </c>
      <c r="I443">
        <v>42</v>
      </c>
      <c r="J443">
        <v>15</v>
      </c>
      <c r="K443">
        <v>107721</v>
      </c>
    </row>
    <row r="444" spans="1:11" x14ac:dyDescent="0.3">
      <c r="A444" t="s">
        <v>1210</v>
      </c>
      <c r="B444" s="68" t="s">
        <v>1211</v>
      </c>
      <c r="C444">
        <v>283</v>
      </c>
      <c r="D444">
        <v>239</v>
      </c>
      <c r="E444">
        <v>437</v>
      </c>
      <c r="F444">
        <v>67</v>
      </c>
      <c r="G444">
        <v>5</v>
      </c>
      <c r="H444">
        <v>0</v>
      </c>
      <c r="I444">
        <v>10</v>
      </c>
      <c r="J444">
        <v>5</v>
      </c>
      <c r="K444">
        <v>53666</v>
      </c>
    </row>
    <row r="445" spans="1:11" x14ac:dyDescent="0.3">
      <c r="A445" t="s">
        <v>1212</v>
      </c>
      <c r="B445" s="68" t="s">
        <v>1213</v>
      </c>
      <c r="C445">
        <v>342</v>
      </c>
      <c r="D445">
        <v>430</v>
      </c>
      <c r="E445">
        <v>687</v>
      </c>
      <c r="F445">
        <v>32</v>
      </c>
      <c r="G445">
        <v>38</v>
      </c>
      <c r="H445">
        <v>0</v>
      </c>
      <c r="I445">
        <v>12</v>
      </c>
      <c r="J445">
        <v>5</v>
      </c>
      <c r="K445">
        <v>90833</v>
      </c>
    </row>
    <row r="446" spans="1:11" x14ac:dyDescent="0.3">
      <c r="A446" t="s">
        <v>1214</v>
      </c>
      <c r="B446" s="68" t="s">
        <v>1215</v>
      </c>
      <c r="C446">
        <v>35</v>
      </c>
      <c r="D446">
        <v>15</v>
      </c>
      <c r="E446">
        <v>45</v>
      </c>
      <c r="F446">
        <v>5</v>
      </c>
      <c r="G446">
        <v>0</v>
      </c>
      <c r="H446">
        <v>0</v>
      </c>
      <c r="I446">
        <v>5</v>
      </c>
      <c r="J446">
        <v>0</v>
      </c>
      <c r="K446">
        <v>2865</v>
      </c>
    </row>
    <row r="447" spans="1:11" x14ac:dyDescent="0.3">
      <c r="A447" t="s">
        <v>1216</v>
      </c>
      <c r="B447" s="68" t="s">
        <v>1217</v>
      </c>
      <c r="C447">
        <v>27</v>
      </c>
      <c r="D447">
        <v>18</v>
      </c>
      <c r="E447">
        <v>41</v>
      </c>
      <c r="F447">
        <v>5</v>
      </c>
      <c r="G447">
        <v>0</v>
      </c>
      <c r="H447">
        <v>0</v>
      </c>
      <c r="I447">
        <v>0</v>
      </c>
      <c r="J447">
        <v>5</v>
      </c>
      <c r="K447">
        <v>4924</v>
      </c>
    </row>
    <row r="448" spans="1:11" x14ac:dyDescent="0.3">
      <c r="A448" t="s">
        <v>1218</v>
      </c>
      <c r="B448" s="68" t="s">
        <v>1219</v>
      </c>
      <c r="C448">
        <v>756</v>
      </c>
      <c r="D448">
        <v>972</v>
      </c>
      <c r="E448">
        <v>1332</v>
      </c>
      <c r="F448">
        <v>183</v>
      </c>
      <c r="G448">
        <v>163</v>
      </c>
      <c r="H448">
        <v>0</v>
      </c>
      <c r="I448">
        <v>20</v>
      </c>
      <c r="J448">
        <v>20</v>
      </c>
      <c r="K448">
        <v>117991</v>
      </c>
    </row>
    <row r="449" spans="1:11" x14ac:dyDescent="0.3">
      <c r="A449" t="s">
        <v>1220</v>
      </c>
      <c r="B449" s="68" t="s">
        <v>1221</v>
      </c>
      <c r="C449">
        <v>158</v>
      </c>
      <c r="D449">
        <v>121</v>
      </c>
      <c r="E449">
        <v>263</v>
      </c>
      <c r="F449">
        <v>5</v>
      </c>
      <c r="G449">
        <v>5</v>
      </c>
      <c r="H449">
        <v>0</v>
      </c>
      <c r="I449">
        <v>5</v>
      </c>
      <c r="J449">
        <v>0</v>
      </c>
      <c r="K449">
        <v>34034</v>
      </c>
    </row>
    <row r="450" spans="1:11" x14ac:dyDescent="0.3">
      <c r="A450" t="s">
        <v>1222</v>
      </c>
      <c r="B450" s="68" t="s">
        <v>1223</v>
      </c>
      <c r="C450">
        <v>31</v>
      </c>
      <c r="D450">
        <v>21</v>
      </c>
      <c r="E450">
        <v>48</v>
      </c>
      <c r="F450">
        <v>5</v>
      </c>
      <c r="G450">
        <v>0</v>
      </c>
      <c r="H450">
        <v>0</v>
      </c>
      <c r="I450">
        <v>0</v>
      </c>
      <c r="J450">
        <v>0</v>
      </c>
      <c r="K450">
        <v>6040</v>
      </c>
    </row>
    <row r="451" spans="1:11" x14ac:dyDescent="0.3">
      <c r="A451" t="s">
        <v>1224</v>
      </c>
      <c r="B451" s="68" t="s">
        <v>1225</v>
      </c>
      <c r="C451">
        <v>70</v>
      </c>
      <c r="D451">
        <v>71</v>
      </c>
      <c r="E451">
        <v>111</v>
      </c>
      <c r="F451">
        <v>21</v>
      </c>
      <c r="G451">
        <v>5</v>
      </c>
      <c r="H451">
        <v>0</v>
      </c>
      <c r="I451">
        <v>5</v>
      </c>
      <c r="J451">
        <v>5</v>
      </c>
      <c r="K451">
        <v>13731</v>
      </c>
    </row>
    <row r="452" spans="1:11" x14ac:dyDescent="0.3">
      <c r="A452" t="s">
        <v>1226</v>
      </c>
      <c r="B452" s="68" t="s">
        <v>1227</v>
      </c>
      <c r="C452">
        <v>64</v>
      </c>
      <c r="D452">
        <v>54</v>
      </c>
      <c r="E452">
        <v>94</v>
      </c>
      <c r="F452">
        <v>23</v>
      </c>
      <c r="G452">
        <v>0</v>
      </c>
      <c r="H452">
        <v>0</v>
      </c>
      <c r="I452">
        <v>0</v>
      </c>
      <c r="J452">
        <v>5</v>
      </c>
      <c r="K452">
        <v>8460</v>
      </c>
    </row>
    <row r="453" spans="1:11" x14ac:dyDescent="0.3">
      <c r="A453" t="s">
        <v>1228</v>
      </c>
      <c r="B453" s="68" t="s">
        <v>1229</v>
      </c>
      <c r="C453">
        <v>109</v>
      </c>
      <c r="D453">
        <v>146</v>
      </c>
      <c r="E453">
        <v>197</v>
      </c>
      <c r="F453">
        <v>21</v>
      </c>
      <c r="G453">
        <v>32</v>
      </c>
      <c r="H453">
        <v>5</v>
      </c>
      <c r="I453">
        <v>5</v>
      </c>
      <c r="J453">
        <v>5</v>
      </c>
      <c r="K453">
        <v>36104</v>
      </c>
    </row>
    <row r="454" spans="1:11" x14ac:dyDescent="0.3">
      <c r="A454" t="s">
        <v>1230</v>
      </c>
      <c r="B454" s="68" t="s">
        <v>1231</v>
      </c>
      <c r="C454">
        <v>47</v>
      </c>
      <c r="D454">
        <v>28</v>
      </c>
      <c r="E454">
        <v>68</v>
      </c>
      <c r="F454">
        <v>5</v>
      </c>
      <c r="G454">
        <v>5</v>
      </c>
      <c r="H454">
        <v>0</v>
      </c>
      <c r="I454">
        <v>0</v>
      </c>
      <c r="J454">
        <v>0</v>
      </c>
      <c r="K454">
        <v>10549</v>
      </c>
    </row>
    <row r="455" spans="1:11" x14ac:dyDescent="0.3">
      <c r="A455" t="s">
        <v>1232</v>
      </c>
      <c r="B455" s="68" t="s">
        <v>1233</v>
      </c>
      <c r="C455">
        <v>55</v>
      </c>
      <c r="D455">
        <v>58</v>
      </c>
      <c r="E455">
        <v>98</v>
      </c>
      <c r="F455">
        <v>5</v>
      </c>
      <c r="G455">
        <v>5</v>
      </c>
      <c r="H455">
        <v>0</v>
      </c>
      <c r="I455">
        <v>5</v>
      </c>
      <c r="J455">
        <v>5</v>
      </c>
      <c r="K455">
        <v>10466</v>
      </c>
    </row>
    <row r="456" spans="1:11" x14ac:dyDescent="0.3">
      <c r="A456" t="s">
        <v>1234</v>
      </c>
      <c r="B456" s="68" t="s">
        <v>1235</v>
      </c>
      <c r="C456">
        <v>407</v>
      </c>
      <c r="D456">
        <v>373</v>
      </c>
      <c r="E456">
        <v>660</v>
      </c>
      <c r="F456">
        <v>61</v>
      </c>
      <c r="G456">
        <v>18</v>
      </c>
      <c r="H456">
        <v>33</v>
      </c>
      <c r="I456">
        <v>10</v>
      </c>
      <c r="J456">
        <v>10</v>
      </c>
      <c r="K456">
        <v>64651</v>
      </c>
    </row>
    <row r="457" spans="1:11" x14ac:dyDescent="0.3">
      <c r="A457" t="s">
        <v>1236</v>
      </c>
      <c r="B457" s="68" t="s">
        <v>1237</v>
      </c>
      <c r="C457">
        <v>34</v>
      </c>
      <c r="D457">
        <v>101</v>
      </c>
      <c r="E457">
        <v>68</v>
      </c>
      <c r="F457">
        <v>18</v>
      </c>
      <c r="G457">
        <v>46</v>
      </c>
      <c r="H457">
        <v>0</v>
      </c>
      <c r="I457">
        <v>5</v>
      </c>
      <c r="J457">
        <v>5</v>
      </c>
      <c r="K457">
        <v>27871</v>
      </c>
    </row>
    <row r="458" spans="1:11" x14ac:dyDescent="0.3">
      <c r="A458" t="s">
        <v>1238</v>
      </c>
      <c r="B458" s="68" t="s">
        <v>1239</v>
      </c>
      <c r="C458">
        <v>209</v>
      </c>
      <c r="D458">
        <v>238</v>
      </c>
      <c r="E458">
        <v>406</v>
      </c>
      <c r="F458">
        <v>10</v>
      </c>
      <c r="G458">
        <v>5</v>
      </c>
      <c r="H458">
        <v>15</v>
      </c>
      <c r="I458">
        <v>10</v>
      </c>
      <c r="J458">
        <v>0</v>
      </c>
      <c r="K458">
        <v>70674</v>
      </c>
    </row>
    <row r="459" spans="1:11" x14ac:dyDescent="0.3">
      <c r="A459" t="s">
        <v>1240</v>
      </c>
      <c r="B459" s="68" t="s">
        <v>1241</v>
      </c>
      <c r="C459">
        <v>5</v>
      </c>
      <c r="D459">
        <v>5</v>
      </c>
      <c r="E459">
        <v>5</v>
      </c>
      <c r="F459">
        <v>0</v>
      </c>
      <c r="G459">
        <v>0</v>
      </c>
      <c r="H459">
        <v>0</v>
      </c>
      <c r="I459">
        <v>0</v>
      </c>
      <c r="J459">
        <v>0</v>
      </c>
      <c r="K459">
        <v>3070</v>
      </c>
    </row>
    <row r="460" spans="1:11" x14ac:dyDescent="0.3">
      <c r="A460" t="s">
        <v>1242</v>
      </c>
      <c r="B460" s="68" t="s">
        <v>1243</v>
      </c>
      <c r="C460">
        <v>61</v>
      </c>
      <c r="D460">
        <v>97</v>
      </c>
      <c r="E460">
        <v>97</v>
      </c>
      <c r="F460">
        <v>59</v>
      </c>
      <c r="G460">
        <v>0</v>
      </c>
      <c r="H460">
        <v>0</v>
      </c>
      <c r="I460">
        <v>5</v>
      </c>
      <c r="J460">
        <v>5</v>
      </c>
      <c r="K460">
        <v>9468</v>
      </c>
    </row>
    <row r="461" spans="1:11" x14ac:dyDescent="0.3">
      <c r="A461" t="s">
        <v>1244</v>
      </c>
      <c r="B461" s="68" t="s">
        <v>1245</v>
      </c>
      <c r="C461">
        <v>417</v>
      </c>
      <c r="D461">
        <v>453</v>
      </c>
      <c r="E461">
        <v>650</v>
      </c>
      <c r="F461">
        <v>135</v>
      </c>
      <c r="G461">
        <v>47</v>
      </c>
      <c r="H461">
        <v>24</v>
      </c>
      <c r="I461">
        <v>10</v>
      </c>
      <c r="J461">
        <v>10</v>
      </c>
      <c r="K461">
        <v>78462</v>
      </c>
    </row>
    <row r="462" spans="1:11" x14ac:dyDescent="0.3">
      <c r="A462" t="s">
        <v>1246</v>
      </c>
      <c r="B462" s="68" t="s">
        <v>1247</v>
      </c>
      <c r="C462">
        <v>188</v>
      </c>
      <c r="D462">
        <v>267</v>
      </c>
      <c r="E462">
        <v>351</v>
      </c>
      <c r="F462">
        <v>28</v>
      </c>
      <c r="G462">
        <v>17</v>
      </c>
      <c r="H462">
        <v>44</v>
      </c>
      <c r="I462">
        <v>14</v>
      </c>
      <c r="J462">
        <v>5</v>
      </c>
      <c r="K462">
        <v>55070</v>
      </c>
    </row>
    <row r="463" spans="1:11" x14ac:dyDescent="0.3">
      <c r="A463" t="s">
        <v>1248</v>
      </c>
      <c r="B463" s="68" t="s">
        <v>1249</v>
      </c>
      <c r="C463">
        <v>70</v>
      </c>
      <c r="D463">
        <v>98</v>
      </c>
      <c r="E463">
        <v>139</v>
      </c>
      <c r="F463">
        <v>24</v>
      </c>
      <c r="G463">
        <v>0</v>
      </c>
      <c r="H463">
        <v>5</v>
      </c>
      <c r="I463">
        <v>5</v>
      </c>
      <c r="J463">
        <v>5</v>
      </c>
      <c r="K463">
        <v>25791</v>
      </c>
    </row>
    <row r="464" spans="1:11" x14ac:dyDescent="0.3">
      <c r="A464" t="s">
        <v>1250</v>
      </c>
      <c r="B464" s="68" t="s">
        <v>1251</v>
      </c>
      <c r="C464">
        <v>1623</v>
      </c>
      <c r="D464">
        <v>2310</v>
      </c>
      <c r="E464">
        <v>2511</v>
      </c>
      <c r="F464">
        <v>458</v>
      </c>
      <c r="G464">
        <v>315</v>
      </c>
      <c r="H464">
        <v>80</v>
      </c>
      <c r="I464">
        <v>120</v>
      </c>
      <c r="J464">
        <v>497</v>
      </c>
      <c r="K464">
        <v>0</v>
      </c>
    </row>
    <row r="465" spans="1:11" x14ac:dyDescent="0.3">
      <c r="B465" s="68" t="s">
        <v>1252</v>
      </c>
      <c r="C465">
        <v>192384</v>
      </c>
      <c r="D465">
        <v>185353</v>
      </c>
      <c r="E465">
        <v>309381</v>
      </c>
      <c r="F465">
        <v>27881</v>
      </c>
      <c r="G465">
        <v>23728</v>
      </c>
      <c r="H465">
        <v>6188</v>
      </c>
      <c r="I465">
        <v>8288</v>
      </c>
      <c r="J465">
        <v>4792</v>
      </c>
      <c r="K465">
        <v>39288287</v>
      </c>
    </row>
    <row r="467" spans="1:11" x14ac:dyDescent="0.3">
      <c r="A467" s="1" t="s">
        <v>1253</v>
      </c>
      <c r="B467" s="170" t="s">
        <v>320</v>
      </c>
      <c r="C467" s="170" t="s">
        <v>321</v>
      </c>
      <c r="D467" t="s">
        <v>322</v>
      </c>
      <c r="E467" t="s">
        <v>323</v>
      </c>
      <c r="F467" t="s">
        <v>324</v>
      </c>
      <c r="G467" t="s">
        <v>325</v>
      </c>
      <c r="H467" t="s">
        <v>326</v>
      </c>
      <c r="I467" t="s">
        <v>327</v>
      </c>
      <c r="J467" t="s">
        <v>328</v>
      </c>
      <c r="K467" t="s">
        <v>329</v>
      </c>
    </row>
    <row r="468" spans="1:11" x14ac:dyDescent="0.3">
      <c r="A468" t="str">
        <f>_xlfn.CONCAT(B468," County")</f>
        <v>Alameda County</v>
      </c>
      <c r="B468" s="68" t="s">
        <v>335</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68" t="s">
        <v>1254</v>
      </c>
      <c r="C469">
        <v>15</v>
      </c>
      <c r="D469">
        <v>15</v>
      </c>
      <c r="E469">
        <v>22</v>
      </c>
      <c r="F469">
        <v>5</v>
      </c>
      <c r="G469">
        <v>0</v>
      </c>
      <c r="H469">
        <v>0</v>
      </c>
      <c r="I469">
        <v>0</v>
      </c>
      <c r="J469">
        <v>0</v>
      </c>
      <c r="K469">
        <v>3685</v>
      </c>
    </row>
    <row r="470" spans="1:11" x14ac:dyDescent="0.3">
      <c r="A470" t="str">
        <f t="shared" si="0"/>
        <v>Amador County</v>
      </c>
      <c r="B470" s="68" t="s">
        <v>1255</v>
      </c>
      <c r="C470">
        <v>168</v>
      </c>
      <c r="D470">
        <v>195</v>
      </c>
      <c r="E470">
        <v>273</v>
      </c>
      <c r="F470">
        <v>60</v>
      </c>
      <c r="G470">
        <v>20</v>
      </c>
      <c r="H470">
        <v>0</v>
      </c>
      <c r="I470">
        <v>20</v>
      </c>
      <c r="J470">
        <v>10</v>
      </c>
      <c r="K470">
        <v>39069</v>
      </c>
    </row>
    <row r="471" spans="1:11" x14ac:dyDescent="0.3">
      <c r="A471" t="str">
        <f t="shared" si="0"/>
        <v>Butte County</v>
      </c>
      <c r="B471" s="68" t="s">
        <v>1256</v>
      </c>
      <c r="C471">
        <v>1423</v>
      </c>
      <c r="D471">
        <v>1673</v>
      </c>
      <c r="E471">
        <v>2171</v>
      </c>
      <c r="F471">
        <v>664</v>
      </c>
      <c r="G471">
        <v>138</v>
      </c>
      <c r="H471">
        <v>35</v>
      </c>
      <c r="I471">
        <v>50</v>
      </c>
      <c r="J471">
        <v>35</v>
      </c>
      <c r="K471">
        <v>223690</v>
      </c>
    </row>
    <row r="472" spans="1:11" x14ac:dyDescent="0.3">
      <c r="A472" t="str">
        <f t="shared" si="0"/>
        <v>Calaveras County</v>
      </c>
      <c r="B472" s="68" t="s">
        <v>1257</v>
      </c>
      <c r="C472">
        <v>176</v>
      </c>
      <c r="D472">
        <v>196</v>
      </c>
      <c r="E472">
        <v>284</v>
      </c>
      <c r="F472">
        <v>51</v>
      </c>
      <c r="G472">
        <v>10</v>
      </c>
      <c r="H472">
        <v>0</v>
      </c>
      <c r="I472">
        <v>10</v>
      </c>
      <c r="J472">
        <v>15</v>
      </c>
      <c r="K472">
        <v>42726</v>
      </c>
    </row>
    <row r="473" spans="1:11" x14ac:dyDescent="0.3">
      <c r="A473" t="str">
        <f t="shared" si="0"/>
        <v>Colusa County</v>
      </c>
      <c r="B473" s="68" t="s">
        <v>492</v>
      </c>
      <c r="C473">
        <v>108</v>
      </c>
      <c r="D473">
        <v>67</v>
      </c>
      <c r="E473">
        <v>158</v>
      </c>
      <c r="F473">
        <v>15</v>
      </c>
      <c r="G473">
        <v>5</v>
      </c>
      <c r="H473">
        <v>0</v>
      </c>
      <c r="I473">
        <v>5</v>
      </c>
      <c r="J473">
        <v>5</v>
      </c>
      <c r="K473">
        <v>21265</v>
      </c>
    </row>
    <row r="474" spans="1:11" x14ac:dyDescent="0.3">
      <c r="A474" t="str">
        <f t="shared" si="0"/>
        <v>Contra Costa County</v>
      </c>
      <c r="B474" s="68" t="s">
        <v>1258</v>
      </c>
      <c r="C474">
        <v>4661</v>
      </c>
      <c r="D474">
        <v>5147</v>
      </c>
      <c r="E474">
        <v>7767</v>
      </c>
      <c r="F474">
        <v>797</v>
      </c>
      <c r="G474">
        <v>901</v>
      </c>
      <c r="H474">
        <v>173</v>
      </c>
      <c r="I474">
        <v>150</v>
      </c>
      <c r="J474">
        <v>85</v>
      </c>
      <c r="K474">
        <v>1154176</v>
      </c>
    </row>
    <row r="475" spans="1:11" x14ac:dyDescent="0.3">
      <c r="A475" t="str">
        <f t="shared" si="0"/>
        <v>Del Norte County</v>
      </c>
      <c r="B475" s="68" t="s">
        <v>1259</v>
      </c>
      <c r="C475">
        <v>228</v>
      </c>
      <c r="D475">
        <v>278</v>
      </c>
      <c r="E475">
        <v>353</v>
      </c>
      <c r="F475">
        <v>131</v>
      </c>
      <c r="G475">
        <v>10</v>
      </c>
      <c r="H475">
        <v>0</v>
      </c>
      <c r="I475">
        <v>17</v>
      </c>
      <c r="J475">
        <v>5</v>
      </c>
      <c r="K475">
        <v>27692</v>
      </c>
    </row>
    <row r="476" spans="1:11" x14ac:dyDescent="0.3">
      <c r="A476" t="str">
        <f t="shared" si="0"/>
        <v>El Dorado County</v>
      </c>
      <c r="B476" s="68" t="s">
        <v>1260</v>
      </c>
      <c r="C476">
        <v>636</v>
      </c>
      <c r="D476">
        <v>754</v>
      </c>
      <c r="E476">
        <v>1154</v>
      </c>
      <c r="F476">
        <v>198</v>
      </c>
      <c r="G476">
        <v>44</v>
      </c>
      <c r="H476">
        <v>0</v>
      </c>
      <c r="I476">
        <v>45</v>
      </c>
      <c r="J476">
        <v>25</v>
      </c>
      <c r="K476">
        <v>190334</v>
      </c>
    </row>
    <row r="477" spans="1:11" x14ac:dyDescent="0.3">
      <c r="A477" t="str">
        <f t="shared" si="0"/>
        <v>Fresno County</v>
      </c>
      <c r="B477" s="68" t="s">
        <v>611</v>
      </c>
      <c r="C477">
        <v>5468</v>
      </c>
      <c r="D477">
        <v>5367</v>
      </c>
      <c r="E477">
        <v>8602</v>
      </c>
      <c r="F477">
        <v>931</v>
      </c>
      <c r="G477">
        <v>666</v>
      </c>
      <c r="H477">
        <v>230</v>
      </c>
      <c r="I477">
        <v>369</v>
      </c>
      <c r="J477">
        <v>114</v>
      </c>
      <c r="K477">
        <v>975902</v>
      </c>
    </row>
    <row r="478" spans="1:11" x14ac:dyDescent="0.3">
      <c r="A478" t="str">
        <f t="shared" si="0"/>
        <v>Glenn County</v>
      </c>
      <c r="B478" s="68" t="s">
        <v>1261</v>
      </c>
      <c r="C478">
        <v>242</v>
      </c>
      <c r="D478">
        <v>170</v>
      </c>
      <c r="E478">
        <v>343</v>
      </c>
      <c r="F478">
        <v>46</v>
      </c>
      <c r="G478">
        <v>20</v>
      </c>
      <c r="H478">
        <v>0</v>
      </c>
      <c r="I478">
        <v>5</v>
      </c>
      <c r="J478">
        <v>10</v>
      </c>
      <c r="K478">
        <v>28594</v>
      </c>
    </row>
    <row r="479" spans="1:11" x14ac:dyDescent="0.3">
      <c r="A479" t="str">
        <f t="shared" si="0"/>
        <v>Humboldt County</v>
      </c>
      <c r="B479" s="68" t="s">
        <v>1262</v>
      </c>
      <c r="C479">
        <v>826</v>
      </c>
      <c r="D479">
        <v>1071</v>
      </c>
      <c r="E479">
        <v>1252</v>
      </c>
      <c r="F479">
        <v>500</v>
      </c>
      <c r="G479">
        <v>48</v>
      </c>
      <c r="H479">
        <v>10</v>
      </c>
      <c r="I479">
        <v>96</v>
      </c>
      <c r="J479">
        <v>42</v>
      </c>
      <c r="K479">
        <v>136106</v>
      </c>
    </row>
    <row r="480" spans="1:11" x14ac:dyDescent="0.3">
      <c r="A480" t="str">
        <f t="shared" si="0"/>
        <v>Imperial County</v>
      </c>
      <c r="B480" s="68" t="s">
        <v>681</v>
      </c>
      <c r="C480">
        <v>2023</v>
      </c>
      <c r="D480">
        <v>1083</v>
      </c>
      <c r="E480">
        <v>2864</v>
      </c>
      <c r="F480">
        <v>150</v>
      </c>
      <c r="G480">
        <v>45</v>
      </c>
      <c r="H480">
        <v>20</v>
      </c>
      <c r="I480">
        <v>49</v>
      </c>
      <c r="J480">
        <v>20</v>
      </c>
      <c r="K480">
        <v>178279</v>
      </c>
    </row>
    <row r="481" spans="1:11" x14ac:dyDescent="0.3">
      <c r="A481" t="str">
        <f t="shared" si="0"/>
        <v>Inyo County</v>
      </c>
      <c r="B481" s="68" t="s">
        <v>1263</v>
      </c>
      <c r="C481">
        <v>36</v>
      </c>
      <c r="D481">
        <v>20</v>
      </c>
      <c r="E481">
        <v>49</v>
      </c>
      <c r="F481">
        <v>15</v>
      </c>
      <c r="G481">
        <v>0</v>
      </c>
      <c r="H481">
        <v>0</v>
      </c>
      <c r="I481">
        <v>5</v>
      </c>
      <c r="J481">
        <v>10</v>
      </c>
      <c r="K481">
        <v>4569</v>
      </c>
    </row>
    <row r="482" spans="1:11" x14ac:dyDescent="0.3">
      <c r="A482" t="str">
        <f t="shared" si="0"/>
        <v>Kern County</v>
      </c>
      <c r="B482" s="68" t="s">
        <v>1264</v>
      </c>
      <c r="C482">
        <v>5594</v>
      </c>
      <c r="D482">
        <v>5101</v>
      </c>
      <c r="E482">
        <v>8698</v>
      </c>
      <c r="F482">
        <v>909</v>
      </c>
      <c r="G482">
        <v>461</v>
      </c>
      <c r="H482">
        <v>157</v>
      </c>
      <c r="I482">
        <v>402</v>
      </c>
      <c r="J482">
        <v>106</v>
      </c>
      <c r="K482">
        <v>879341</v>
      </c>
    </row>
    <row r="483" spans="1:11" x14ac:dyDescent="0.3">
      <c r="A483" t="str">
        <f t="shared" si="0"/>
        <v>Kings County</v>
      </c>
      <c r="B483" s="68" t="s">
        <v>1265</v>
      </c>
      <c r="C483">
        <v>758</v>
      </c>
      <c r="D483">
        <v>485</v>
      </c>
      <c r="E483">
        <v>1090</v>
      </c>
      <c r="F483">
        <v>102</v>
      </c>
      <c r="G483">
        <v>23</v>
      </c>
      <c r="H483">
        <v>0</v>
      </c>
      <c r="I483">
        <v>25</v>
      </c>
      <c r="J483">
        <v>15</v>
      </c>
      <c r="K483">
        <v>127311</v>
      </c>
    </row>
    <row r="484" spans="1:11" x14ac:dyDescent="0.3">
      <c r="A484" t="str">
        <f t="shared" si="0"/>
        <v>Lake County</v>
      </c>
      <c r="B484" s="68" t="s">
        <v>1266</v>
      </c>
      <c r="C484">
        <v>352</v>
      </c>
      <c r="D484">
        <v>453</v>
      </c>
      <c r="E484">
        <v>555</v>
      </c>
      <c r="F484">
        <v>211</v>
      </c>
      <c r="G484">
        <v>20</v>
      </c>
      <c r="H484">
        <v>0</v>
      </c>
      <c r="I484">
        <v>35</v>
      </c>
      <c r="J484">
        <v>20</v>
      </c>
      <c r="K484">
        <v>64129</v>
      </c>
    </row>
    <row r="485" spans="1:11" x14ac:dyDescent="0.3">
      <c r="A485" t="str">
        <f t="shared" si="0"/>
        <v>Lassen County</v>
      </c>
      <c r="B485" s="68" t="s">
        <v>1267</v>
      </c>
      <c r="C485">
        <v>109</v>
      </c>
      <c r="D485">
        <v>156</v>
      </c>
      <c r="E485">
        <v>175</v>
      </c>
      <c r="F485">
        <v>64</v>
      </c>
      <c r="G485">
        <v>18</v>
      </c>
      <c r="H485">
        <v>0</v>
      </c>
      <c r="I485">
        <v>10</v>
      </c>
      <c r="J485">
        <v>0</v>
      </c>
      <c r="K485">
        <v>32409</v>
      </c>
    </row>
    <row r="486" spans="1:11" x14ac:dyDescent="0.3">
      <c r="A486" t="str">
        <f t="shared" si="0"/>
        <v>Los Angeles County</v>
      </c>
      <c r="B486" s="68" t="s">
        <v>785</v>
      </c>
      <c r="C486">
        <v>59711</v>
      </c>
      <c r="D486">
        <v>50752</v>
      </c>
      <c r="E486">
        <v>93919</v>
      </c>
      <c r="F486">
        <v>5728</v>
      </c>
      <c r="G486">
        <v>5754</v>
      </c>
      <c r="H486">
        <v>1524</v>
      </c>
      <c r="I486">
        <v>2746</v>
      </c>
      <c r="J486">
        <v>1182</v>
      </c>
      <c r="K486">
        <v>10034363</v>
      </c>
    </row>
    <row r="487" spans="1:11" x14ac:dyDescent="0.3">
      <c r="A487" t="str">
        <f t="shared" si="0"/>
        <v>Madera County</v>
      </c>
      <c r="B487" s="68" t="s">
        <v>795</v>
      </c>
      <c r="C487">
        <v>855</v>
      </c>
      <c r="D487">
        <v>715</v>
      </c>
      <c r="E487">
        <v>1348</v>
      </c>
      <c r="F487">
        <v>108</v>
      </c>
      <c r="G487">
        <v>49</v>
      </c>
      <c r="H487">
        <v>35</v>
      </c>
      <c r="I487">
        <v>25</v>
      </c>
      <c r="J487">
        <v>15</v>
      </c>
      <c r="K487">
        <v>157496</v>
      </c>
    </row>
    <row r="488" spans="1:11" x14ac:dyDescent="0.3">
      <c r="A488" t="str">
        <f t="shared" si="0"/>
        <v>Marin County</v>
      </c>
      <c r="B488" s="68" t="s">
        <v>1268</v>
      </c>
      <c r="C488">
        <v>513</v>
      </c>
      <c r="D488">
        <v>1029</v>
      </c>
      <c r="E488">
        <v>902</v>
      </c>
      <c r="F488">
        <v>310</v>
      </c>
      <c r="G488">
        <v>273</v>
      </c>
      <c r="H488">
        <v>32</v>
      </c>
      <c r="I488">
        <v>20</v>
      </c>
      <c r="J488">
        <v>25</v>
      </c>
      <c r="K488">
        <v>253563</v>
      </c>
    </row>
    <row r="489" spans="1:11" x14ac:dyDescent="0.3">
      <c r="A489" t="str">
        <f t="shared" si="0"/>
        <v>Mariposa County</v>
      </c>
      <c r="B489" s="68" t="s">
        <v>1269</v>
      </c>
      <c r="C489">
        <v>47</v>
      </c>
      <c r="D489">
        <v>45</v>
      </c>
      <c r="E489">
        <v>74</v>
      </c>
      <c r="F489">
        <v>15</v>
      </c>
      <c r="G489">
        <v>5</v>
      </c>
      <c r="H489">
        <v>0</v>
      </c>
      <c r="I489">
        <v>5</v>
      </c>
      <c r="J489">
        <v>0</v>
      </c>
      <c r="K489">
        <v>15900</v>
      </c>
    </row>
    <row r="490" spans="1:11" x14ac:dyDescent="0.3">
      <c r="A490" t="str">
        <f t="shared" si="0"/>
        <v>Mendocino County</v>
      </c>
      <c r="B490" s="68" t="s">
        <v>1270</v>
      </c>
      <c r="C490">
        <v>448</v>
      </c>
      <c r="D490">
        <v>576</v>
      </c>
      <c r="E490">
        <v>701</v>
      </c>
      <c r="F490">
        <v>243</v>
      </c>
      <c r="G490">
        <v>36</v>
      </c>
      <c r="H490">
        <v>0</v>
      </c>
      <c r="I490">
        <v>20</v>
      </c>
      <c r="J490">
        <v>15</v>
      </c>
      <c r="K490">
        <v>85930</v>
      </c>
    </row>
    <row r="491" spans="1:11" x14ac:dyDescent="0.3">
      <c r="A491" t="str">
        <f t="shared" si="0"/>
        <v>Merced County</v>
      </c>
      <c r="B491" s="68" t="s">
        <v>821</v>
      </c>
      <c r="C491">
        <v>1507</v>
      </c>
      <c r="D491">
        <v>1287</v>
      </c>
      <c r="E491">
        <v>2414</v>
      </c>
      <c r="F491">
        <v>213</v>
      </c>
      <c r="G491">
        <v>84</v>
      </c>
      <c r="H491">
        <v>60</v>
      </c>
      <c r="I491">
        <v>40</v>
      </c>
      <c r="J491">
        <v>35</v>
      </c>
      <c r="K491">
        <v>272103</v>
      </c>
    </row>
    <row r="492" spans="1:11" x14ac:dyDescent="0.3">
      <c r="A492" t="str">
        <f t="shared" si="0"/>
        <v>Modoc County</v>
      </c>
      <c r="B492" s="68" t="s">
        <v>1271</v>
      </c>
      <c r="C492">
        <v>38</v>
      </c>
      <c r="D492">
        <v>54</v>
      </c>
      <c r="E492">
        <v>70</v>
      </c>
      <c r="F492">
        <v>20</v>
      </c>
      <c r="G492">
        <v>0</v>
      </c>
      <c r="H492">
        <v>0</v>
      </c>
      <c r="I492">
        <v>5</v>
      </c>
      <c r="J492">
        <v>5</v>
      </c>
      <c r="K492">
        <v>9105</v>
      </c>
    </row>
    <row r="493" spans="1:11" x14ac:dyDescent="0.3">
      <c r="A493" t="str">
        <f t="shared" si="0"/>
        <v>Mono County</v>
      </c>
      <c r="B493" s="68" t="s">
        <v>1272</v>
      </c>
      <c r="C493">
        <v>131</v>
      </c>
      <c r="D493">
        <v>87</v>
      </c>
      <c r="E493">
        <v>171</v>
      </c>
      <c r="F493">
        <v>31</v>
      </c>
      <c r="G493">
        <v>0</v>
      </c>
      <c r="H493">
        <v>0</v>
      </c>
      <c r="I493">
        <v>5</v>
      </c>
      <c r="J493">
        <v>10</v>
      </c>
      <c r="K493">
        <v>26916</v>
      </c>
    </row>
    <row r="494" spans="1:11" x14ac:dyDescent="0.3">
      <c r="A494" t="str">
        <f t="shared" si="0"/>
        <v>Monterey County</v>
      </c>
      <c r="B494" s="68" t="s">
        <v>841</v>
      </c>
      <c r="C494">
        <v>1619</v>
      </c>
      <c r="D494">
        <v>1529</v>
      </c>
      <c r="E494">
        <v>2804</v>
      </c>
      <c r="F494">
        <v>163</v>
      </c>
      <c r="G494">
        <v>104</v>
      </c>
      <c r="H494">
        <v>37</v>
      </c>
      <c r="I494">
        <v>45</v>
      </c>
      <c r="J494">
        <v>45</v>
      </c>
      <c r="K494">
        <v>419546</v>
      </c>
    </row>
    <row r="495" spans="1:11" x14ac:dyDescent="0.3">
      <c r="A495" t="str">
        <f t="shared" si="0"/>
        <v>Napa County</v>
      </c>
      <c r="B495" s="68" t="s">
        <v>859</v>
      </c>
      <c r="C495">
        <v>502</v>
      </c>
      <c r="D495">
        <v>669</v>
      </c>
      <c r="E495">
        <v>857</v>
      </c>
      <c r="F495">
        <v>258</v>
      </c>
      <c r="G495">
        <v>15</v>
      </c>
      <c r="H495">
        <v>10</v>
      </c>
      <c r="I495">
        <v>15</v>
      </c>
      <c r="J495">
        <v>10</v>
      </c>
      <c r="K495">
        <v>138980</v>
      </c>
    </row>
    <row r="496" spans="1:11" x14ac:dyDescent="0.3">
      <c r="A496" t="str">
        <f t="shared" si="0"/>
        <v>Nevada County</v>
      </c>
      <c r="B496" s="68" t="s">
        <v>1273</v>
      </c>
      <c r="C496">
        <v>206</v>
      </c>
      <c r="D496">
        <v>359</v>
      </c>
      <c r="E496">
        <v>431</v>
      </c>
      <c r="F496">
        <v>100</v>
      </c>
      <c r="G496">
        <v>21</v>
      </c>
      <c r="H496">
        <v>0</v>
      </c>
      <c r="I496">
        <v>15</v>
      </c>
      <c r="J496">
        <v>5</v>
      </c>
      <c r="K496">
        <v>75076</v>
      </c>
    </row>
    <row r="497" spans="1:11" x14ac:dyDescent="0.3">
      <c r="A497" t="str">
        <f t="shared" si="0"/>
        <v>Orange County</v>
      </c>
      <c r="B497" s="68" t="s">
        <v>891</v>
      </c>
      <c r="C497">
        <v>10780</v>
      </c>
      <c r="D497">
        <v>12461</v>
      </c>
      <c r="E497">
        <v>19045</v>
      </c>
      <c r="F497">
        <v>1368</v>
      </c>
      <c r="G497">
        <v>1638</v>
      </c>
      <c r="H497">
        <v>615</v>
      </c>
      <c r="I497">
        <v>421</v>
      </c>
      <c r="J497">
        <v>243</v>
      </c>
      <c r="K497">
        <v>3175685</v>
      </c>
    </row>
    <row r="498" spans="1:11" x14ac:dyDescent="0.3">
      <c r="A498" t="str">
        <f t="shared" si="0"/>
        <v>Placer County</v>
      </c>
      <c r="B498" s="68" t="s">
        <v>1274</v>
      </c>
      <c r="C498">
        <v>2078</v>
      </c>
      <c r="D498">
        <v>1827</v>
      </c>
      <c r="E498">
        <v>3327</v>
      </c>
      <c r="F498">
        <v>297</v>
      </c>
      <c r="G498">
        <v>192</v>
      </c>
      <c r="H498">
        <v>21</v>
      </c>
      <c r="I498">
        <v>55</v>
      </c>
      <c r="J498">
        <v>40</v>
      </c>
      <c r="K498">
        <v>413721</v>
      </c>
    </row>
    <row r="499" spans="1:11" x14ac:dyDescent="0.3">
      <c r="A499" t="str">
        <f t="shared" si="0"/>
        <v>Plumas County</v>
      </c>
      <c r="B499" s="68" t="s">
        <v>1275</v>
      </c>
      <c r="C499">
        <v>77</v>
      </c>
      <c r="D499">
        <v>96</v>
      </c>
      <c r="E499">
        <v>127</v>
      </c>
      <c r="F499">
        <v>28</v>
      </c>
      <c r="G499">
        <v>5</v>
      </c>
      <c r="H499">
        <v>0</v>
      </c>
      <c r="I499">
        <v>0</v>
      </c>
      <c r="J499">
        <v>5</v>
      </c>
      <c r="K499">
        <v>16732</v>
      </c>
    </row>
    <row r="500" spans="1:11" x14ac:dyDescent="0.3">
      <c r="A500" t="str">
        <f t="shared" si="0"/>
        <v>Riverside County</v>
      </c>
      <c r="B500" s="68" t="s">
        <v>1001</v>
      </c>
      <c r="C500">
        <v>10524</v>
      </c>
      <c r="D500">
        <v>10144</v>
      </c>
      <c r="E500">
        <v>17542</v>
      </c>
      <c r="F500">
        <v>760</v>
      </c>
      <c r="G500">
        <v>1246</v>
      </c>
      <c r="H500">
        <v>406</v>
      </c>
      <c r="I500">
        <v>593</v>
      </c>
      <c r="J500">
        <v>196</v>
      </c>
      <c r="K500">
        <v>2438844</v>
      </c>
    </row>
    <row r="501" spans="1:11" x14ac:dyDescent="0.3">
      <c r="A501" t="str">
        <f t="shared" si="0"/>
        <v>Sacramento County</v>
      </c>
      <c r="B501" s="68" t="s">
        <v>1013</v>
      </c>
      <c r="C501">
        <v>8000</v>
      </c>
      <c r="D501">
        <v>8957</v>
      </c>
      <c r="E501">
        <v>13248</v>
      </c>
      <c r="F501">
        <v>2024</v>
      </c>
      <c r="G501">
        <v>1229</v>
      </c>
      <c r="H501">
        <v>138</v>
      </c>
      <c r="I501">
        <v>269</v>
      </c>
      <c r="J501">
        <v>174</v>
      </c>
      <c r="K501">
        <v>1539589</v>
      </c>
    </row>
    <row r="502" spans="1:11" x14ac:dyDescent="0.3">
      <c r="A502" t="str">
        <f t="shared" si="0"/>
        <v>San Benito County</v>
      </c>
      <c r="B502" s="68" t="s">
        <v>1276</v>
      </c>
      <c r="C502">
        <v>253</v>
      </c>
      <c r="D502">
        <v>257</v>
      </c>
      <c r="E502">
        <v>447</v>
      </c>
      <c r="F502">
        <v>28</v>
      </c>
      <c r="G502">
        <v>30</v>
      </c>
      <c r="H502">
        <v>0</v>
      </c>
      <c r="I502">
        <v>10</v>
      </c>
      <c r="J502">
        <v>5</v>
      </c>
      <c r="K502">
        <v>63988</v>
      </c>
    </row>
    <row r="503" spans="1:11" x14ac:dyDescent="0.3">
      <c r="A503" t="str">
        <f t="shared" si="0"/>
        <v>San Bernardino County</v>
      </c>
      <c r="B503" s="68" t="s">
        <v>1019</v>
      </c>
      <c r="C503">
        <v>9700</v>
      </c>
      <c r="D503">
        <v>10153</v>
      </c>
      <c r="E503">
        <v>16563</v>
      </c>
      <c r="F503">
        <v>1014</v>
      </c>
      <c r="G503">
        <v>1076</v>
      </c>
      <c r="H503">
        <v>544</v>
      </c>
      <c r="I503">
        <v>589</v>
      </c>
      <c r="J503">
        <v>258</v>
      </c>
      <c r="K503">
        <v>2156671</v>
      </c>
    </row>
    <row r="504" spans="1:11" x14ac:dyDescent="0.3">
      <c r="A504" t="str">
        <f t="shared" si="0"/>
        <v>San Diego County</v>
      </c>
      <c r="B504" s="68" t="s">
        <v>1027</v>
      </c>
      <c r="C504">
        <v>16830</v>
      </c>
      <c r="D504">
        <v>13992</v>
      </c>
      <c r="E504">
        <v>25707</v>
      </c>
      <c r="F504">
        <v>1818</v>
      </c>
      <c r="G504">
        <v>2085</v>
      </c>
      <c r="H504">
        <v>549</v>
      </c>
      <c r="I504">
        <v>463</v>
      </c>
      <c r="J504">
        <v>309</v>
      </c>
      <c r="K504">
        <v>3296550</v>
      </c>
    </row>
    <row r="505" spans="1:11" x14ac:dyDescent="0.3">
      <c r="A505" t="str">
        <f t="shared" si="0"/>
        <v>San Francisco County</v>
      </c>
      <c r="B505" s="68" t="s">
        <v>1033</v>
      </c>
      <c r="C505">
        <v>1604</v>
      </c>
      <c r="D505">
        <v>1986</v>
      </c>
      <c r="E505">
        <v>3097</v>
      </c>
      <c r="F505">
        <v>269</v>
      </c>
      <c r="G505">
        <v>113</v>
      </c>
      <c r="H505">
        <v>0</v>
      </c>
      <c r="I505">
        <v>125</v>
      </c>
      <c r="J505">
        <v>80</v>
      </c>
      <c r="K505">
        <v>874784</v>
      </c>
    </row>
    <row r="506" spans="1:11" x14ac:dyDescent="0.3">
      <c r="A506" t="str">
        <f t="shared" si="0"/>
        <v>San Joaquin County</v>
      </c>
      <c r="B506" s="68" t="s">
        <v>1039</v>
      </c>
      <c r="C506">
        <v>5405</v>
      </c>
      <c r="D506">
        <v>3953</v>
      </c>
      <c r="E506">
        <v>7604</v>
      </c>
      <c r="F506">
        <v>528</v>
      </c>
      <c r="G506">
        <v>778</v>
      </c>
      <c r="H506">
        <v>192</v>
      </c>
      <c r="I506">
        <v>195</v>
      </c>
      <c r="J506">
        <v>90</v>
      </c>
      <c r="K506">
        <v>728105</v>
      </c>
    </row>
    <row r="507" spans="1:11" x14ac:dyDescent="0.3">
      <c r="A507" t="str">
        <f t="shared" si="0"/>
        <v>San Luis Obispo County</v>
      </c>
      <c r="B507" s="68" t="s">
        <v>1049</v>
      </c>
      <c r="C507">
        <v>1123</v>
      </c>
      <c r="D507">
        <v>1367</v>
      </c>
      <c r="E507">
        <v>1827</v>
      </c>
      <c r="F507">
        <v>338</v>
      </c>
      <c r="G507">
        <v>198</v>
      </c>
      <c r="H507">
        <v>100</v>
      </c>
      <c r="I507">
        <v>42</v>
      </c>
      <c r="J507">
        <v>50</v>
      </c>
      <c r="K507">
        <v>276674</v>
      </c>
    </row>
    <row r="508" spans="1:11" x14ac:dyDescent="0.3">
      <c r="A508" t="str">
        <f t="shared" si="0"/>
        <v>San Mateo County</v>
      </c>
      <c r="B508" s="68" t="s">
        <v>1055</v>
      </c>
      <c r="C508">
        <v>1691</v>
      </c>
      <c r="D508">
        <v>2685</v>
      </c>
      <c r="E508">
        <v>3167</v>
      </c>
      <c r="F508">
        <v>287</v>
      </c>
      <c r="G508">
        <v>627</v>
      </c>
      <c r="H508">
        <v>183</v>
      </c>
      <c r="I508">
        <v>100</v>
      </c>
      <c r="J508">
        <v>75</v>
      </c>
      <c r="K508">
        <v>735888</v>
      </c>
    </row>
    <row r="509" spans="1:11" x14ac:dyDescent="0.3">
      <c r="A509" t="str">
        <f t="shared" si="0"/>
        <v>Santa Barbara County</v>
      </c>
      <c r="B509" s="68" t="s">
        <v>1065</v>
      </c>
      <c r="C509">
        <v>2393</v>
      </c>
      <c r="D509">
        <v>2305</v>
      </c>
      <c r="E509">
        <v>3635</v>
      </c>
      <c r="F509">
        <v>691</v>
      </c>
      <c r="G509">
        <v>205</v>
      </c>
      <c r="H509">
        <v>97</v>
      </c>
      <c r="I509">
        <v>45</v>
      </c>
      <c r="J509">
        <v>65</v>
      </c>
      <c r="K509">
        <v>477097</v>
      </c>
    </row>
    <row r="510" spans="1:11" x14ac:dyDescent="0.3">
      <c r="A510" t="str">
        <f t="shared" si="0"/>
        <v>Santa Clara County</v>
      </c>
      <c r="B510" s="68" t="s">
        <v>1067</v>
      </c>
      <c r="C510">
        <v>5577</v>
      </c>
      <c r="D510">
        <v>6885</v>
      </c>
      <c r="E510">
        <v>10066</v>
      </c>
      <c r="F510">
        <v>762</v>
      </c>
      <c r="G510">
        <v>1276</v>
      </c>
      <c r="H510">
        <v>150</v>
      </c>
      <c r="I510">
        <v>116</v>
      </c>
      <c r="J510">
        <v>206</v>
      </c>
      <c r="K510">
        <v>1948999</v>
      </c>
    </row>
    <row r="511" spans="1:11" x14ac:dyDescent="0.3">
      <c r="A511" t="str">
        <f t="shared" si="0"/>
        <v>Santa Cruz County</v>
      </c>
      <c r="B511" s="68" t="s">
        <v>1071</v>
      </c>
      <c r="C511">
        <v>740</v>
      </c>
      <c r="D511">
        <v>1035</v>
      </c>
      <c r="E511">
        <v>1379</v>
      </c>
      <c r="F511">
        <v>261</v>
      </c>
      <c r="G511">
        <v>106</v>
      </c>
      <c r="H511">
        <v>0</v>
      </c>
      <c r="I511">
        <v>15</v>
      </c>
      <c r="J511">
        <v>25</v>
      </c>
      <c r="K511">
        <v>292856</v>
      </c>
    </row>
    <row r="512" spans="1:11" x14ac:dyDescent="0.3">
      <c r="A512" t="str">
        <f t="shared" si="0"/>
        <v>Shasta County</v>
      </c>
      <c r="B512" s="68" t="s">
        <v>1277</v>
      </c>
      <c r="C512">
        <v>1194</v>
      </c>
      <c r="D512">
        <v>1627</v>
      </c>
      <c r="E512">
        <v>1763</v>
      </c>
      <c r="F512">
        <v>495</v>
      </c>
      <c r="G512">
        <v>377</v>
      </c>
      <c r="H512">
        <v>73</v>
      </c>
      <c r="I512">
        <v>67</v>
      </c>
      <c r="J512">
        <v>30</v>
      </c>
      <c r="K512">
        <v>171385</v>
      </c>
    </row>
    <row r="513" spans="1:11" x14ac:dyDescent="0.3">
      <c r="A513" t="str">
        <f t="shared" si="0"/>
        <v>Sierra County</v>
      </c>
      <c r="B513" s="68" t="s">
        <v>1278</v>
      </c>
      <c r="C513">
        <v>15</v>
      </c>
      <c r="D513">
        <v>15</v>
      </c>
      <c r="E513">
        <v>25</v>
      </c>
      <c r="F513">
        <v>5</v>
      </c>
      <c r="G513">
        <v>0</v>
      </c>
      <c r="H513">
        <v>0</v>
      </c>
      <c r="I513">
        <v>0</v>
      </c>
      <c r="J513">
        <v>5</v>
      </c>
      <c r="K513">
        <v>2612</v>
      </c>
    </row>
    <row r="514" spans="1:11" x14ac:dyDescent="0.3">
      <c r="A514" t="str">
        <f t="shared" si="0"/>
        <v>Siskiyou County</v>
      </c>
      <c r="B514" s="68" t="s">
        <v>1279</v>
      </c>
      <c r="C514">
        <v>180</v>
      </c>
      <c r="D514">
        <v>238</v>
      </c>
      <c r="E514">
        <v>306</v>
      </c>
      <c r="F514">
        <v>117</v>
      </c>
      <c r="G514">
        <v>0</v>
      </c>
      <c r="H514">
        <v>0</v>
      </c>
      <c r="I514">
        <v>20</v>
      </c>
      <c r="J514">
        <v>10</v>
      </c>
      <c r="K514">
        <v>41389</v>
      </c>
    </row>
    <row r="515" spans="1:11" x14ac:dyDescent="0.3">
      <c r="A515" t="str">
        <f t="shared" si="0"/>
        <v>Solano County</v>
      </c>
      <c r="B515" s="68" t="s">
        <v>1280</v>
      </c>
      <c r="C515">
        <v>1676</v>
      </c>
      <c r="D515">
        <v>2429</v>
      </c>
      <c r="E515">
        <v>3032</v>
      </c>
      <c r="F515">
        <v>415</v>
      </c>
      <c r="G515">
        <v>439</v>
      </c>
      <c r="H515">
        <v>90</v>
      </c>
      <c r="I515">
        <v>86</v>
      </c>
      <c r="J515">
        <v>40</v>
      </c>
      <c r="K515">
        <v>443198</v>
      </c>
    </row>
    <row r="516" spans="1:11" x14ac:dyDescent="0.3">
      <c r="A516" t="str">
        <f t="shared" si="0"/>
        <v>Sonoma County</v>
      </c>
      <c r="B516" s="68" t="s">
        <v>1115</v>
      </c>
      <c r="C516">
        <v>1829</v>
      </c>
      <c r="D516">
        <v>2302</v>
      </c>
      <c r="E516">
        <v>3070</v>
      </c>
      <c r="F516">
        <v>591</v>
      </c>
      <c r="G516">
        <v>275</v>
      </c>
      <c r="H516">
        <v>80</v>
      </c>
      <c r="I516">
        <v>101</v>
      </c>
      <c r="J516">
        <v>65</v>
      </c>
      <c r="K516">
        <v>495020</v>
      </c>
    </row>
    <row r="517" spans="1:11" x14ac:dyDescent="0.3">
      <c r="A517" t="str">
        <f t="shared" si="0"/>
        <v>Stanislaus County</v>
      </c>
      <c r="B517" s="68" t="s">
        <v>1281</v>
      </c>
      <c r="C517">
        <v>3375</v>
      </c>
      <c r="D517">
        <v>2529</v>
      </c>
      <c r="E517">
        <v>5049</v>
      </c>
      <c r="F517">
        <v>394</v>
      </c>
      <c r="G517">
        <v>303</v>
      </c>
      <c r="H517">
        <v>10</v>
      </c>
      <c r="I517">
        <v>108</v>
      </c>
      <c r="J517">
        <v>60</v>
      </c>
      <c r="K517">
        <v>548669</v>
      </c>
    </row>
    <row r="518" spans="1:11" x14ac:dyDescent="0.3">
      <c r="A518" t="str">
        <f t="shared" si="0"/>
        <v>Sutter County</v>
      </c>
      <c r="B518" s="68" t="s">
        <v>1282</v>
      </c>
      <c r="C518">
        <v>500</v>
      </c>
      <c r="D518">
        <v>532</v>
      </c>
      <c r="E518">
        <v>800</v>
      </c>
      <c r="F518">
        <v>155</v>
      </c>
      <c r="G518">
        <v>52</v>
      </c>
      <c r="H518">
        <v>24</v>
      </c>
      <c r="I518">
        <v>15</v>
      </c>
      <c r="J518">
        <v>10</v>
      </c>
      <c r="K518">
        <v>97305</v>
      </c>
    </row>
    <row r="519" spans="1:11" x14ac:dyDescent="0.3">
      <c r="A519" t="str">
        <f t="shared" si="0"/>
        <v>Tehama County</v>
      </c>
      <c r="B519" s="68" t="s">
        <v>1145</v>
      </c>
      <c r="C519">
        <v>552</v>
      </c>
      <c r="D519">
        <v>574</v>
      </c>
      <c r="E519">
        <v>796</v>
      </c>
      <c r="F519">
        <v>149</v>
      </c>
      <c r="G519">
        <v>129</v>
      </c>
      <c r="H519">
        <v>0</v>
      </c>
      <c r="I519">
        <v>46</v>
      </c>
      <c r="J519">
        <v>10</v>
      </c>
      <c r="K519">
        <v>69184</v>
      </c>
    </row>
    <row r="520" spans="1:11" x14ac:dyDescent="0.3">
      <c r="A520" t="str">
        <f t="shared" si="0"/>
        <v>Trinity County</v>
      </c>
      <c r="B520" s="68" t="s">
        <v>1283</v>
      </c>
      <c r="C520">
        <v>40</v>
      </c>
      <c r="D520">
        <v>61</v>
      </c>
      <c r="E520">
        <v>78</v>
      </c>
      <c r="F520">
        <v>25</v>
      </c>
      <c r="G520">
        <v>0</v>
      </c>
      <c r="H520">
        <v>0</v>
      </c>
      <c r="I520">
        <v>0</v>
      </c>
      <c r="J520">
        <v>0</v>
      </c>
      <c r="K520">
        <v>12309</v>
      </c>
    </row>
    <row r="521" spans="1:11" x14ac:dyDescent="0.3">
      <c r="A521" t="str">
        <f t="shared" si="0"/>
        <v>Tulare County</v>
      </c>
      <c r="B521" s="68" t="s">
        <v>1163</v>
      </c>
      <c r="C521">
        <v>3201</v>
      </c>
      <c r="D521">
        <v>3071</v>
      </c>
      <c r="E521">
        <v>4948</v>
      </c>
      <c r="F521">
        <v>486</v>
      </c>
      <c r="G521">
        <v>581</v>
      </c>
      <c r="H521">
        <v>113</v>
      </c>
      <c r="I521">
        <v>141</v>
      </c>
      <c r="J521">
        <v>77</v>
      </c>
      <c r="K521">
        <v>500568</v>
      </c>
    </row>
    <row r="522" spans="1:11" x14ac:dyDescent="0.3">
      <c r="A522" t="str">
        <f t="shared" si="0"/>
        <v>Tuolumne County</v>
      </c>
      <c r="B522" s="68" t="s">
        <v>1284</v>
      </c>
      <c r="C522">
        <v>186</v>
      </c>
      <c r="D522">
        <v>260</v>
      </c>
      <c r="E522">
        <v>295</v>
      </c>
      <c r="F522">
        <v>118</v>
      </c>
      <c r="G522">
        <v>61</v>
      </c>
      <c r="H522">
        <v>0</v>
      </c>
      <c r="I522">
        <v>10</v>
      </c>
      <c r="J522">
        <v>5</v>
      </c>
      <c r="K522">
        <v>55039</v>
      </c>
    </row>
    <row r="523" spans="1:11" x14ac:dyDescent="0.3">
      <c r="A523" t="str">
        <f t="shared" si="0"/>
        <v>Ventura County</v>
      </c>
      <c r="B523" s="68" t="s">
        <v>1185</v>
      </c>
      <c r="C523">
        <v>5069</v>
      </c>
      <c r="D523">
        <v>3985</v>
      </c>
      <c r="E523">
        <v>7780</v>
      </c>
      <c r="F523">
        <v>539</v>
      </c>
      <c r="G523">
        <v>382</v>
      </c>
      <c r="H523">
        <v>193</v>
      </c>
      <c r="I523">
        <v>127</v>
      </c>
      <c r="J523">
        <v>70</v>
      </c>
      <c r="K523">
        <v>827123</v>
      </c>
    </row>
    <row r="524" spans="1:11" x14ac:dyDescent="0.3">
      <c r="A524" t="str">
        <f t="shared" si="0"/>
        <v>Yolo County</v>
      </c>
      <c r="B524" s="68" t="s">
        <v>1285</v>
      </c>
      <c r="C524">
        <v>993</v>
      </c>
      <c r="D524">
        <v>934</v>
      </c>
      <c r="E524">
        <v>1572</v>
      </c>
      <c r="F524">
        <v>242</v>
      </c>
      <c r="G524">
        <v>48</v>
      </c>
      <c r="H524">
        <v>33</v>
      </c>
      <c r="I524">
        <v>25</v>
      </c>
      <c r="J524">
        <v>30</v>
      </c>
      <c r="K524">
        <v>219061</v>
      </c>
    </row>
    <row r="525" spans="1:11" x14ac:dyDescent="0.3">
      <c r="A525" t="str">
        <f t="shared" si="0"/>
        <v>Yuba County</v>
      </c>
      <c r="B525" s="68" t="s">
        <v>1286</v>
      </c>
      <c r="C525">
        <v>421</v>
      </c>
      <c r="D525">
        <v>453</v>
      </c>
      <c r="E525">
        <v>669</v>
      </c>
      <c r="F525">
        <v>122</v>
      </c>
      <c r="G525">
        <v>85</v>
      </c>
      <c r="H525">
        <v>0</v>
      </c>
      <c r="I525">
        <v>15</v>
      </c>
      <c r="J525">
        <v>10</v>
      </c>
      <c r="K525">
        <v>78079</v>
      </c>
    </row>
    <row r="526" spans="1:11" x14ac:dyDescent="0.3">
      <c r="A526" t="str">
        <f t="shared" si="0"/>
        <v>#N/A County</v>
      </c>
      <c r="B526" s="68" t="s">
        <v>1251</v>
      </c>
      <c r="C526">
        <v>1623</v>
      </c>
      <c r="D526">
        <v>2310</v>
      </c>
      <c r="E526">
        <v>2511</v>
      </c>
      <c r="F526">
        <v>458</v>
      </c>
      <c r="G526">
        <v>315</v>
      </c>
      <c r="H526">
        <v>80</v>
      </c>
      <c r="I526">
        <v>120</v>
      </c>
      <c r="J526">
        <v>497</v>
      </c>
      <c r="K526">
        <v>0</v>
      </c>
    </row>
    <row r="527" spans="1:11" x14ac:dyDescent="0.3">
      <c r="B527" s="68" t="s">
        <v>1252</v>
      </c>
      <c r="C527">
        <v>192384</v>
      </c>
      <c r="D527">
        <v>185353</v>
      </c>
      <c r="E527">
        <v>309381</v>
      </c>
      <c r="F527">
        <v>27881</v>
      </c>
      <c r="G527">
        <v>23728</v>
      </c>
      <c r="H527">
        <v>6188</v>
      </c>
      <c r="I527">
        <v>8288</v>
      </c>
      <c r="J527">
        <v>4792</v>
      </c>
      <c r="K527">
        <v>39288287</v>
      </c>
    </row>
    <row r="529" spans="1:11" x14ac:dyDescent="0.3">
      <c r="A529" s="1" t="s">
        <v>1175</v>
      </c>
      <c r="B529" s="170" t="s">
        <v>320</v>
      </c>
      <c r="C529" s="170" t="s">
        <v>321</v>
      </c>
      <c r="D529" t="s">
        <v>322</v>
      </c>
      <c r="E529" t="s">
        <v>323</v>
      </c>
      <c r="F529" t="s">
        <v>324</v>
      </c>
      <c r="G529" t="s">
        <v>325</v>
      </c>
      <c r="H529" t="s">
        <v>326</v>
      </c>
      <c r="I529" t="s">
        <v>327</v>
      </c>
      <c r="J529" t="s">
        <v>328</v>
      </c>
      <c r="K529" t="s">
        <v>329</v>
      </c>
    </row>
    <row r="530" spans="1:11" x14ac:dyDescent="0.3">
      <c r="B530" s="68" t="s">
        <v>1175</v>
      </c>
      <c r="C530">
        <v>18219</v>
      </c>
      <c r="D530">
        <v>18252</v>
      </c>
      <c r="E530">
        <v>29677</v>
      </c>
      <c r="F530">
        <v>3204</v>
      </c>
      <c r="G530">
        <v>2369</v>
      </c>
      <c r="H530">
        <v>410</v>
      </c>
      <c r="I530">
        <v>1036</v>
      </c>
      <c r="J530">
        <v>508</v>
      </c>
      <c r="K530">
        <v>3701560</v>
      </c>
    </row>
    <row r="531" spans="1:11" x14ac:dyDescent="0.3">
      <c r="A531" t="str">
        <f>_xlfn.CONCAT("Unincorporated ", B531," County")</f>
        <v>Unincorporated Alameda County</v>
      </c>
      <c r="B531" s="171" t="s">
        <v>335</v>
      </c>
      <c r="C531">
        <v>510</v>
      </c>
      <c r="D531">
        <v>424</v>
      </c>
      <c r="E531">
        <v>820</v>
      </c>
      <c r="F531">
        <v>27</v>
      </c>
      <c r="G531">
        <v>49</v>
      </c>
      <c r="H531">
        <v>10</v>
      </c>
      <c r="I531">
        <v>20</v>
      </c>
      <c r="J531">
        <v>24</v>
      </c>
      <c r="K531">
        <v>112271</v>
      </c>
    </row>
    <row r="532" spans="1:11" x14ac:dyDescent="0.3">
      <c r="A532" t="str">
        <f t="shared" ref="A532:A587" si="1">_xlfn.CONCAT("Unincorporated ", B532," County")</f>
        <v>Unincorporated Alpine County</v>
      </c>
      <c r="B532" s="171" t="s">
        <v>1254</v>
      </c>
      <c r="C532">
        <v>15</v>
      </c>
      <c r="D532">
        <v>15</v>
      </c>
      <c r="E532">
        <v>22</v>
      </c>
      <c r="F532">
        <v>5</v>
      </c>
      <c r="G532">
        <v>0</v>
      </c>
      <c r="H532">
        <v>0</v>
      </c>
      <c r="I532">
        <v>0</v>
      </c>
      <c r="J532">
        <v>0</v>
      </c>
      <c r="K532">
        <v>3685</v>
      </c>
    </row>
    <row r="533" spans="1:11" x14ac:dyDescent="0.3">
      <c r="A533" t="str">
        <f t="shared" si="1"/>
        <v>Unincorporated Amador County</v>
      </c>
      <c r="B533" s="171" t="s">
        <v>1255</v>
      </c>
      <c r="C533">
        <v>54</v>
      </c>
      <c r="D533">
        <v>59</v>
      </c>
      <c r="E533">
        <v>90</v>
      </c>
      <c r="F533">
        <v>15</v>
      </c>
      <c r="G533">
        <v>5</v>
      </c>
      <c r="H533">
        <v>0</v>
      </c>
      <c r="I533">
        <v>10</v>
      </c>
      <c r="J533">
        <v>5</v>
      </c>
      <c r="K533">
        <v>10819</v>
      </c>
    </row>
    <row r="534" spans="1:11" x14ac:dyDescent="0.3">
      <c r="A534" t="str">
        <f t="shared" si="1"/>
        <v>Unincorporated Butte County</v>
      </c>
      <c r="B534" s="171" t="s">
        <v>1256</v>
      </c>
      <c r="C534">
        <v>417</v>
      </c>
      <c r="D534">
        <v>395</v>
      </c>
      <c r="E534">
        <v>612</v>
      </c>
      <c r="F534">
        <v>115</v>
      </c>
      <c r="G534">
        <v>39</v>
      </c>
      <c r="H534">
        <v>18</v>
      </c>
      <c r="I534">
        <v>20</v>
      </c>
      <c r="J534">
        <v>15</v>
      </c>
      <c r="K534">
        <v>58405</v>
      </c>
    </row>
    <row r="535" spans="1:11" x14ac:dyDescent="0.3">
      <c r="A535" t="str">
        <f t="shared" si="1"/>
        <v>Unincorporated Calaveras County</v>
      </c>
      <c r="B535" s="171" t="s">
        <v>1257</v>
      </c>
      <c r="C535">
        <v>154</v>
      </c>
      <c r="D535">
        <v>177</v>
      </c>
      <c r="E535">
        <v>249</v>
      </c>
      <c r="F535">
        <v>46</v>
      </c>
      <c r="G535">
        <v>10</v>
      </c>
      <c r="H535">
        <v>0</v>
      </c>
      <c r="I535">
        <v>10</v>
      </c>
      <c r="J535">
        <v>15</v>
      </c>
      <c r="K535">
        <v>37308</v>
      </c>
    </row>
    <row r="536" spans="1:11" x14ac:dyDescent="0.3">
      <c r="A536" t="str">
        <f t="shared" si="1"/>
        <v>Unincorporated Colusa County</v>
      </c>
      <c r="B536" s="171" t="s">
        <v>492</v>
      </c>
      <c r="C536">
        <v>29</v>
      </c>
      <c r="D536">
        <v>21</v>
      </c>
      <c r="E536">
        <v>49</v>
      </c>
      <c r="F536">
        <v>5</v>
      </c>
      <c r="G536">
        <v>0</v>
      </c>
      <c r="H536">
        <v>0</v>
      </c>
      <c r="I536">
        <v>0</v>
      </c>
      <c r="J536">
        <v>0</v>
      </c>
      <c r="K536">
        <v>7652</v>
      </c>
    </row>
    <row r="537" spans="1:11" x14ac:dyDescent="0.3">
      <c r="A537" t="str">
        <f t="shared" si="1"/>
        <v>Unincorporated Contra Costa County</v>
      </c>
      <c r="B537" s="171" t="s">
        <v>1258</v>
      </c>
      <c r="C537">
        <v>212</v>
      </c>
      <c r="D537">
        <v>217</v>
      </c>
      <c r="E537">
        <v>390</v>
      </c>
      <c r="F537">
        <v>20</v>
      </c>
      <c r="G537">
        <v>25</v>
      </c>
      <c r="H537">
        <v>0</v>
      </c>
      <c r="I537">
        <v>10</v>
      </c>
      <c r="J537">
        <v>5</v>
      </c>
      <c r="K537">
        <v>76027</v>
      </c>
    </row>
    <row r="538" spans="1:11" x14ac:dyDescent="0.3">
      <c r="A538" t="str">
        <f t="shared" si="1"/>
        <v>Unincorporated Del Norte County</v>
      </c>
      <c r="B538" s="171" t="s">
        <v>1259</v>
      </c>
      <c r="C538">
        <v>23</v>
      </c>
      <c r="D538">
        <v>22</v>
      </c>
      <c r="E538">
        <v>37</v>
      </c>
      <c r="F538">
        <v>10</v>
      </c>
      <c r="G538">
        <v>5</v>
      </c>
      <c r="H538">
        <v>0</v>
      </c>
      <c r="I538">
        <v>5</v>
      </c>
      <c r="J538">
        <v>0</v>
      </c>
      <c r="K538">
        <v>3640</v>
      </c>
    </row>
    <row r="539" spans="1:11" x14ac:dyDescent="0.3">
      <c r="A539" t="str">
        <f t="shared" si="1"/>
        <v>Unincorporated El Dorado County</v>
      </c>
      <c r="B539" s="171" t="s">
        <v>1260</v>
      </c>
      <c r="C539">
        <v>462</v>
      </c>
      <c r="D539">
        <v>504</v>
      </c>
      <c r="E539">
        <v>828</v>
      </c>
      <c r="F539">
        <v>130</v>
      </c>
      <c r="G539">
        <v>25</v>
      </c>
      <c r="H539">
        <v>0</v>
      </c>
      <c r="I539">
        <v>40</v>
      </c>
      <c r="J539">
        <v>15</v>
      </c>
      <c r="K539">
        <v>124513</v>
      </c>
    </row>
    <row r="540" spans="1:11" x14ac:dyDescent="0.3">
      <c r="A540" t="str">
        <f t="shared" si="1"/>
        <v>Unincorporated Fresno County</v>
      </c>
      <c r="B540" s="171" t="s">
        <v>611</v>
      </c>
      <c r="C540">
        <v>172</v>
      </c>
      <c r="D540">
        <v>141</v>
      </c>
      <c r="E540">
        <v>270</v>
      </c>
      <c r="F540">
        <v>30</v>
      </c>
      <c r="G540">
        <v>0</v>
      </c>
      <c r="H540">
        <v>0</v>
      </c>
      <c r="I540">
        <v>25</v>
      </c>
      <c r="J540">
        <v>0</v>
      </c>
      <c r="K540">
        <v>34220</v>
      </c>
    </row>
    <row r="541" spans="1:11" x14ac:dyDescent="0.3">
      <c r="A541" t="str">
        <f t="shared" si="1"/>
        <v>Unincorporated Glenn County</v>
      </c>
      <c r="B541" s="171" t="s">
        <v>1261</v>
      </c>
      <c r="C541">
        <v>31</v>
      </c>
      <c r="D541">
        <v>20</v>
      </c>
      <c r="E541">
        <v>45</v>
      </c>
      <c r="F541">
        <v>10</v>
      </c>
      <c r="G541">
        <v>0</v>
      </c>
      <c r="H541">
        <v>0</v>
      </c>
      <c r="I541">
        <v>0</v>
      </c>
      <c r="J541">
        <v>0</v>
      </c>
      <c r="K541">
        <v>4230</v>
      </c>
    </row>
    <row r="542" spans="1:11" x14ac:dyDescent="0.3">
      <c r="A542" t="str">
        <f>_xlfn.CONCAT("Unincorporated ", B542," County")</f>
        <v>Unincorporated Humboldt County</v>
      </c>
      <c r="B542" s="171" t="s">
        <v>1262</v>
      </c>
      <c r="C542">
        <v>411</v>
      </c>
      <c r="D542">
        <v>466</v>
      </c>
      <c r="E542">
        <v>611</v>
      </c>
      <c r="F542">
        <v>185</v>
      </c>
      <c r="G542">
        <v>28</v>
      </c>
      <c r="H542">
        <v>5</v>
      </c>
      <c r="I542">
        <v>60</v>
      </c>
      <c r="J542">
        <v>15</v>
      </c>
      <c r="K542">
        <v>63302</v>
      </c>
    </row>
    <row r="543" spans="1:11" x14ac:dyDescent="0.3">
      <c r="A543" t="str">
        <f t="shared" si="1"/>
        <v>Unincorporated Imperial County</v>
      </c>
      <c r="B543" s="171" t="s">
        <v>681</v>
      </c>
      <c r="C543">
        <v>174</v>
      </c>
      <c r="D543">
        <v>92</v>
      </c>
      <c r="E543">
        <v>250</v>
      </c>
      <c r="F543">
        <v>25</v>
      </c>
      <c r="G543">
        <v>10</v>
      </c>
      <c r="H543">
        <v>0</v>
      </c>
      <c r="I543">
        <v>5</v>
      </c>
      <c r="J543">
        <v>0</v>
      </c>
      <c r="K543">
        <v>18157</v>
      </c>
    </row>
    <row r="544" spans="1:11" x14ac:dyDescent="0.3">
      <c r="A544" t="str">
        <f t="shared" si="1"/>
        <v>Unincorporated Inyo County</v>
      </c>
      <c r="B544" s="171" t="s">
        <v>1263</v>
      </c>
      <c r="C544">
        <v>36</v>
      </c>
      <c r="D544">
        <v>20</v>
      </c>
      <c r="E544">
        <v>49</v>
      </c>
      <c r="F544">
        <v>15</v>
      </c>
      <c r="G544">
        <v>0</v>
      </c>
      <c r="H544">
        <v>0</v>
      </c>
      <c r="I544">
        <v>5</v>
      </c>
      <c r="J544">
        <v>10</v>
      </c>
      <c r="K544">
        <v>4569</v>
      </c>
    </row>
    <row r="545" spans="1:11" x14ac:dyDescent="0.3">
      <c r="A545" t="str">
        <f t="shared" si="1"/>
        <v>Unincorporated Kern County</v>
      </c>
      <c r="B545" s="171" t="s">
        <v>1264</v>
      </c>
      <c r="C545">
        <v>801</v>
      </c>
      <c r="D545">
        <v>796</v>
      </c>
      <c r="E545">
        <v>1264</v>
      </c>
      <c r="F545">
        <v>195</v>
      </c>
      <c r="G545">
        <v>56</v>
      </c>
      <c r="H545">
        <v>10</v>
      </c>
      <c r="I545">
        <v>68</v>
      </c>
      <c r="J545">
        <v>15</v>
      </c>
      <c r="K545">
        <v>152460</v>
      </c>
    </row>
    <row r="546" spans="1:11" x14ac:dyDescent="0.3">
      <c r="A546" t="str">
        <f t="shared" si="1"/>
        <v>Unincorporated Kings County</v>
      </c>
      <c r="B546" s="171" t="s">
        <v>1265</v>
      </c>
      <c r="C546">
        <v>41</v>
      </c>
      <c r="D546">
        <v>28</v>
      </c>
      <c r="E546">
        <v>57</v>
      </c>
      <c r="F546">
        <v>10</v>
      </c>
      <c r="G546">
        <v>0</v>
      </c>
      <c r="H546">
        <v>0</v>
      </c>
      <c r="I546">
        <v>5</v>
      </c>
      <c r="J546">
        <v>0</v>
      </c>
      <c r="K546">
        <v>5322</v>
      </c>
    </row>
    <row r="547" spans="1:11" x14ac:dyDescent="0.3">
      <c r="A547" t="str">
        <f t="shared" si="1"/>
        <v>Unincorporated Lake County</v>
      </c>
      <c r="B547" s="171" t="s">
        <v>1266</v>
      </c>
      <c r="C547">
        <v>185</v>
      </c>
      <c r="D547">
        <v>191</v>
      </c>
      <c r="E547">
        <v>290</v>
      </c>
      <c r="F547">
        <v>62</v>
      </c>
      <c r="G547">
        <v>10</v>
      </c>
      <c r="H547">
        <v>0</v>
      </c>
      <c r="I547">
        <v>25</v>
      </c>
      <c r="J547">
        <v>10</v>
      </c>
      <c r="K547">
        <v>37276</v>
      </c>
    </row>
    <row r="548" spans="1:11" x14ac:dyDescent="0.3">
      <c r="A548" t="str">
        <f t="shared" si="1"/>
        <v>Unincorporated Lassen County</v>
      </c>
      <c r="B548" s="171" t="s">
        <v>1267</v>
      </c>
      <c r="C548">
        <v>51</v>
      </c>
      <c r="D548">
        <v>72</v>
      </c>
      <c r="E548">
        <v>78</v>
      </c>
      <c r="F548">
        <v>40</v>
      </c>
      <c r="G548">
        <v>5</v>
      </c>
      <c r="H548">
        <v>0</v>
      </c>
      <c r="I548">
        <v>5</v>
      </c>
      <c r="J548">
        <v>0</v>
      </c>
      <c r="K548">
        <v>12246</v>
      </c>
    </row>
    <row r="549" spans="1:11" x14ac:dyDescent="0.3">
      <c r="A549" t="str">
        <f t="shared" si="1"/>
        <v>Unincorporated Los Angeles County</v>
      </c>
      <c r="B549" s="171" t="s">
        <v>785</v>
      </c>
      <c r="C549">
        <v>3712</v>
      </c>
      <c r="D549">
        <v>3293</v>
      </c>
      <c r="E549">
        <v>6035</v>
      </c>
      <c r="F549">
        <v>240</v>
      </c>
      <c r="G549">
        <v>459</v>
      </c>
      <c r="H549">
        <v>88</v>
      </c>
      <c r="I549">
        <v>155</v>
      </c>
      <c r="J549">
        <v>75</v>
      </c>
      <c r="K549">
        <v>588028</v>
      </c>
    </row>
    <row r="550" spans="1:11" x14ac:dyDescent="0.3">
      <c r="A550" t="str">
        <f t="shared" si="1"/>
        <v>Unincorporated Madera County</v>
      </c>
      <c r="B550" s="171" t="s">
        <v>795</v>
      </c>
      <c r="C550">
        <v>156</v>
      </c>
      <c r="D550">
        <v>142</v>
      </c>
      <c r="E550">
        <v>256</v>
      </c>
      <c r="F550">
        <v>20</v>
      </c>
      <c r="G550">
        <v>10</v>
      </c>
      <c r="H550">
        <v>0</v>
      </c>
      <c r="I550">
        <v>10</v>
      </c>
      <c r="J550">
        <v>5</v>
      </c>
      <c r="K550">
        <v>39300</v>
      </c>
    </row>
    <row r="551" spans="1:11" x14ac:dyDescent="0.3">
      <c r="A551" t="str">
        <f t="shared" si="1"/>
        <v>Unincorporated Marin County</v>
      </c>
      <c r="B551" s="171" t="s">
        <v>1268</v>
      </c>
      <c r="C551">
        <v>37</v>
      </c>
      <c r="D551">
        <v>66</v>
      </c>
      <c r="E551">
        <v>65</v>
      </c>
      <c r="F551">
        <v>15</v>
      </c>
      <c r="G551">
        <v>15</v>
      </c>
      <c r="H551">
        <v>0</v>
      </c>
      <c r="I551">
        <v>5</v>
      </c>
      <c r="J551">
        <v>5</v>
      </c>
      <c r="K551">
        <v>20677</v>
      </c>
    </row>
    <row r="552" spans="1:11" x14ac:dyDescent="0.3">
      <c r="A552" t="str">
        <f>_xlfn.CONCAT("Unincorporated ", B552," County")</f>
        <v>Unincorporated Mariposa County</v>
      </c>
      <c r="B552" s="171" t="s">
        <v>1269</v>
      </c>
      <c r="C552">
        <v>47</v>
      </c>
      <c r="D552">
        <v>45</v>
      </c>
      <c r="E552">
        <v>74</v>
      </c>
      <c r="F552">
        <v>15</v>
      </c>
      <c r="G552">
        <v>5</v>
      </c>
      <c r="H552">
        <v>0</v>
      </c>
      <c r="I552">
        <v>5</v>
      </c>
      <c r="J552">
        <v>0</v>
      </c>
      <c r="K552">
        <v>15900</v>
      </c>
    </row>
    <row r="553" spans="1:11" x14ac:dyDescent="0.3">
      <c r="A553" t="str">
        <f t="shared" si="1"/>
        <v>Unincorporated Mendocino County</v>
      </c>
      <c r="B553" s="171" t="s">
        <v>1270</v>
      </c>
      <c r="C553">
        <v>112</v>
      </c>
      <c r="D553">
        <v>109</v>
      </c>
      <c r="E553">
        <v>140</v>
      </c>
      <c r="F553">
        <v>40</v>
      </c>
      <c r="G553">
        <v>5</v>
      </c>
      <c r="H553">
        <v>0</v>
      </c>
      <c r="I553">
        <v>10</v>
      </c>
      <c r="J553">
        <v>0</v>
      </c>
      <c r="K553">
        <v>24018</v>
      </c>
    </row>
    <row r="554" spans="1:11" x14ac:dyDescent="0.3">
      <c r="A554" t="str">
        <f t="shared" si="1"/>
        <v>Unincorporated Merced County</v>
      </c>
      <c r="B554" s="171" t="s">
        <v>821</v>
      </c>
      <c r="C554">
        <v>243</v>
      </c>
      <c r="D554">
        <v>179</v>
      </c>
      <c r="E554">
        <v>392</v>
      </c>
      <c r="F554">
        <v>25</v>
      </c>
      <c r="G554">
        <v>10</v>
      </c>
      <c r="H554">
        <v>0</v>
      </c>
      <c r="I554">
        <v>5</v>
      </c>
      <c r="J554">
        <v>5</v>
      </c>
      <c r="K554">
        <v>49775</v>
      </c>
    </row>
    <row r="555" spans="1:11" x14ac:dyDescent="0.3">
      <c r="A555" t="str">
        <f t="shared" si="1"/>
        <v>Unincorporated Modoc County</v>
      </c>
      <c r="B555" s="171" t="s">
        <v>1271</v>
      </c>
      <c r="C555">
        <v>15</v>
      </c>
      <c r="D555">
        <v>20</v>
      </c>
      <c r="E555">
        <v>25</v>
      </c>
      <c r="F555">
        <v>10</v>
      </c>
      <c r="G555">
        <v>0</v>
      </c>
      <c r="H555">
        <v>0</v>
      </c>
      <c r="I555">
        <v>0</v>
      </c>
      <c r="J555">
        <v>0</v>
      </c>
      <c r="K555">
        <v>1878</v>
      </c>
    </row>
    <row r="556" spans="1:11" x14ac:dyDescent="0.3">
      <c r="A556" t="str">
        <f t="shared" si="1"/>
        <v>Unincorporated Mono County</v>
      </c>
      <c r="B556" s="171" t="s">
        <v>1272</v>
      </c>
      <c r="C556">
        <v>25</v>
      </c>
      <c r="D556">
        <v>30</v>
      </c>
      <c r="E556">
        <v>30</v>
      </c>
      <c r="F556">
        <v>10</v>
      </c>
      <c r="G556">
        <v>0</v>
      </c>
      <c r="H556">
        <v>0</v>
      </c>
      <c r="I556">
        <v>0</v>
      </c>
      <c r="J556">
        <v>0</v>
      </c>
      <c r="K556">
        <v>2743</v>
      </c>
    </row>
    <row r="557" spans="1:11" x14ac:dyDescent="0.3">
      <c r="A557" t="str">
        <f t="shared" si="1"/>
        <v>Unincorporated Monterey County</v>
      </c>
      <c r="B557" s="171" t="s">
        <v>841</v>
      </c>
      <c r="C557">
        <v>208</v>
      </c>
      <c r="D557">
        <v>188</v>
      </c>
      <c r="E557">
        <v>360</v>
      </c>
      <c r="F557">
        <v>25</v>
      </c>
      <c r="G557">
        <v>14</v>
      </c>
      <c r="H557">
        <v>5</v>
      </c>
      <c r="I557">
        <v>5</v>
      </c>
      <c r="J557">
        <v>5</v>
      </c>
      <c r="K557">
        <v>58195</v>
      </c>
    </row>
    <row r="558" spans="1:11" x14ac:dyDescent="0.3">
      <c r="A558" t="str">
        <f t="shared" si="1"/>
        <v>Unincorporated Napa County</v>
      </c>
      <c r="B558" s="171" t="s">
        <v>859</v>
      </c>
      <c r="C558">
        <v>15</v>
      </c>
      <c r="D558">
        <v>20</v>
      </c>
      <c r="E558">
        <v>28</v>
      </c>
      <c r="F558">
        <v>0</v>
      </c>
      <c r="G558">
        <v>0</v>
      </c>
      <c r="H558">
        <v>0</v>
      </c>
      <c r="I558">
        <v>5</v>
      </c>
      <c r="J558">
        <v>0</v>
      </c>
      <c r="K558">
        <v>5145</v>
      </c>
    </row>
    <row r="559" spans="1:11" x14ac:dyDescent="0.3">
      <c r="A559" t="str">
        <f t="shared" si="1"/>
        <v>Unincorporated Nevada County</v>
      </c>
      <c r="B559" s="171" t="s">
        <v>1273</v>
      </c>
      <c r="C559">
        <v>104</v>
      </c>
      <c r="D559">
        <v>136</v>
      </c>
      <c r="E559">
        <v>211</v>
      </c>
      <c r="F559">
        <v>15</v>
      </c>
      <c r="G559">
        <v>10</v>
      </c>
      <c r="H559">
        <v>0</v>
      </c>
      <c r="I559">
        <v>5</v>
      </c>
      <c r="J559">
        <v>0</v>
      </c>
      <c r="K559">
        <v>30957</v>
      </c>
    </row>
    <row r="560" spans="1:11" x14ac:dyDescent="0.3">
      <c r="A560" t="str">
        <f t="shared" si="1"/>
        <v>Unincorporated Orange County</v>
      </c>
      <c r="B560" s="171" t="s">
        <v>891</v>
      </c>
      <c r="C560">
        <v>268</v>
      </c>
      <c r="D560">
        <v>166</v>
      </c>
      <c r="E560">
        <v>420</v>
      </c>
      <c r="F560">
        <v>10</v>
      </c>
      <c r="G560">
        <v>10</v>
      </c>
      <c r="H560">
        <v>0</v>
      </c>
      <c r="I560">
        <v>5</v>
      </c>
      <c r="J560">
        <v>5</v>
      </c>
      <c r="K560">
        <v>68193</v>
      </c>
    </row>
    <row r="561" spans="1:11" x14ac:dyDescent="0.3">
      <c r="A561" t="str">
        <f>_xlfn.CONCAT("Unincorporated ", B561," County")</f>
        <v>Unincorporated Placer County</v>
      </c>
      <c r="B561" s="171" t="s">
        <v>1274</v>
      </c>
      <c r="C561">
        <v>142</v>
      </c>
      <c r="D561">
        <v>157</v>
      </c>
      <c r="E561">
        <v>230</v>
      </c>
      <c r="F561">
        <v>20</v>
      </c>
      <c r="G561">
        <v>15</v>
      </c>
      <c r="H561">
        <v>16</v>
      </c>
      <c r="I561">
        <v>10</v>
      </c>
      <c r="J561">
        <v>0</v>
      </c>
      <c r="K561">
        <v>34385</v>
      </c>
    </row>
    <row r="562" spans="1:11" x14ac:dyDescent="0.3">
      <c r="A562" t="str">
        <f t="shared" si="1"/>
        <v>Unincorporated Plumas County</v>
      </c>
      <c r="B562" s="171" t="s">
        <v>1275</v>
      </c>
      <c r="C562">
        <v>61</v>
      </c>
      <c r="D562">
        <v>82</v>
      </c>
      <c r="E562">
        <v>99</v>
      </c>
      <c r="F562">
        <v>23</v>
      </c>
      <c r="G562">
        <v>5</v>
      </c>
      <c r="H562">
        <v>0</v>
      </c>
      <c r="I562">
        <v>0</v>
      </c>
      <c r="J562">
        <v>5</v>
      </c>
      <c r="K562">
        <v>13138</v>
      </c>
    </row>
    <row r="563" spans="1:11" x14ac:dyDescent="0.3">
      <c r="A563" t="str">
        <f t="shared" si="1"/>
        <v>Unincorporated Riverside County</v>
      </c>
      <c r="B563" s="171" t="s">
        <v>1001</v>
      </c>
      <c r="C563">
        <v>1192</v>
      </c>
      <c r="D563">
        <v>1042</v>
      </c>
      <c r="E563">
        <v>1980</v>
      </c>
      <c r="F563">
        <v>84</v>
      </c>
      <c r="G563">
        <v>107</v>
      </c>
      <c r="H563">
        <v>16</v>
      </c>
      <c r="I563">
        <v>65</v>
      </c>
      <c r="J563">
        <v>15</v>
      </c>
      <c r="K563">
        <v>247826</v>
      </c>
    </row>
    <row r="564" spans="1:11" x14ac:dyDescent="0.3">
      <c r="A564" t="str">
        <f t="shared" si="1"/>
        <v>Unincorporated Sacramento County</v>
      </c>
      <c r="B564" s="171" t="s">
        <v>1013</v>
      </c>
      <c r="C564">
        <v>2567</v>
      </c>
      <c r="D564">
        <v>3205</v>
      </c>
      <c r="E564">
        <v>4378</v>
      </c>
      <c r="F564">
        <v>807</v>
      </c>
      <c r="G564">
        <v>414</v>
      </c>
      <c r="H564">
        <v>74</v>
      </c>
      <c r="I564">
        <v>91</v>
      </c>
      <c r="J564">
        <v>67</v>
      </c>
      <c r="K564">
        <v>506300</v>
      </c>
    </row>
    <row r="565" spans="1:11" x14ac:dyDescent="0.3">
      <c r="A565" t="str">
        <f t="shared" si="1"/>
        <v>Unincorporated San Benito County</v>
      </c>
      <c r="B565" s="171" t="s">
        <v>1276</v>
      </c>
      <c r="C565">
        <v>20</v>
      </c>
      <c r="D565">
        <v>15</v>
      </c>
      <c r="E565">
        <v>32</v>
      </c>
      <c r="F565">
        <v>5</v>
      </c>
      <c r="G565">
        <v>5</v>
      </c>
      <c r="H565">
        <v>0</v>
      </c>
      <c r="I565">
        <v>0</v>
      </c>
      <c r="J565">
        <v>0</v>
      </c>
      <c r="K565">
        <v>5451</v>
      </c>
    </row>
    <row r="566" spans="1:11" x14ac:dyDescent="0.3">
      <c r="A566" t="str">
        <f t="shared" si="1"/>
        <v>Unincorporated San Bernardino County</v>
      </c>
      <c r="B566" s="171" t="s">
        <v>1019</v>
      </c>
      <c r="C566">
        <v>528</v>
      </c>
      <c r="D566">
        <v>660</v>
      </c>
      <c r="E566">
        <v>999</v>
      </c>
      <c r="F566">
        <v>86</v>
      </c>
      <c r="G566">
        <v>69</v>
      </c>
      <c r="H566">
        <v>23</v>
      </c>
      <c r="I566">
        <v>60</v>
      </c>
      <c r="J566">
        <v>30</v>
      </c>
      <c r="K566">
        <v>157770</v>
      </c>
    </row>
    <row r="567" spans="1:11" x14ac:dyDescent="0.3">
      <c r="A567" t="str">
        <f t="shared" si="1"/>
        <v>Unincorporated San Diego County</v>
      </c>
      <c r="B567" s="171" t="s">
        <v>1027</v>
      </c>
      <c r="C567">
        <v>2236</v>
      </c>
      <c r="D567">
        <v>2293</v>
      </c>
      <c r="E567">
        <v>3503</v>
      </c>
      <c r="F567">
        <v>209</v>
      </c>
      <c r="G567">
        <v>615</v>
      </c>
      <c r="H567">
        <v>84</v>
      </c>
      <c r="I567">
        <v>110</v>
      </c>
      <c r="J567">
        <v>40</v>
      </c>
      <c r="K567">
        <v>431991</v>
      </c>
    </row>
    <row r="568" spans="1:11" x14ac:dyDescent="0.3">
      <c r="A568" t="str">
        <f t="shared" si="1"/>
        <v>Unincorporated San Joaquin County</v>
      </c>
      <c r="B568" s="171" t="s">
        <v>1039</v>
      </c>
      <c r="C568">
        <v>321</v>
      </c>
      <c r="D568">
        <v>215</v>
      </c>
      <c r="E568">
        <v>452</v>
      </c>
      <c r="F568">
        <v>20</v>
      </c>
      <c r="G568">
        <v>32</v>
      </c>
      <c r="H568">
        <v>16</v>
      </c>
      <c r="I568">
        <v>35</v>
      </c>
      <c r="J568">
        <v>15</v>
      </c>
      <c r="K568">
        <v>53021</v>
      </c>
    </row>
    <row r="569" spans="1:11" x14ac:dyDescent="0.3">
      <c r="A569" t="str">
        <f t="shared" si="1"/>
        <v>Unincorporated San Luis Obispo County</v>
      </c>
      <c r="B569" s="171" t="s">
        <v>1049</v>
      </c>
      <c r="C569">
        <v>295</v>
      </c>
      <c r="D569">
        <v>303</v>
      </c>
      <c r="E569">
        <v>487</v>
      </c>
      <c r="F569">
        <v>63</v>
      </c>
      <c r="G569">
        <v>54</v>
      </c>
      <c r="H569">
        <v>5</v>
      </c>
      <c r="I569">
        <v>10</v>
      </c>
      <c r="J569">
        <v>20</v>
      </c>
      <c r="K569">
        <v>70280</v>
      </c>
    </row>
    <row r="570" spans="1:11" x14ac:dyDescent="0.3">
      <c r="A570" t="str">
        <f t="shared" si="1"/>
        <v>Unincorporated San Mateo County</v>
      </c>
      <c r="B570" s="171" t="s">
        <v>1055</v>
      </c>
      <c r="C570">
        <v>20</v>
      </c>
      <c r="D570">
        <v>35</v>
      </c>
      <c r="E570">
        <v>32</v>
      </c>
      <c r="F570">
        <v>0</v>
      </c>
      <c r="G570">
        <v>0</v>
      </c>
      <c r="H570">
        <v>0</v>
      </c>
      <c r="I570">
        <v>0</v>
      </c>
      <c r="J570">
        <v>5</v>
      </c>
      <c r="K570">
        <v>9834</v>
      </c>
    </row>
    <row r="571" spans="1:11" x14ac:dyDescent="0.3">
      <c r="A571" t="str">
        <f t="shared" si="1"/>
        <v>Unincorporated Santa Barbara County</v>
      </c>
      <c r="B571" s="171" t="s">
        <v>1065</v>
      </c>
      <c r="C571">
        <v>286</v>
      </c>
      <c r="D571">
        <v>356</v>
      </c>
      <c r="E571">
        <v>487</v>
      </c>
      <c r="F571">
        <v>72</v>
      </c>
      <c r="G571">
        <v>51</v>
      </c>
      <c r="H571">
        <v>5</v>
      </c>
      <c r="I571">
        <v>10</v>
      </c>
      <c r="J571">
        <v>10</v>
      </c>
      <c r="K571">
        <v>68796</v>
      </c>
    </row>
    <row r="572" spans="1:11" x14ac:dyDescent="0.3">
      <c r="A572" t="str">
        <f>_xlfn.CONCAT("Unincorporated ", B572," County")</f>
        <v>Unincorporated Santa Clara County</v>
      </c>
      <c r="B572" s="171" t="s">
        <v>1067</v>
      </c>
      <c r="C572">
        <v>20</v>
      </c>
      <c r="D572">
        <v>61</v>
      </c>
      <c r="E572">
        <v>42</v>
      </c>
      <c r="F572">
        <v>5</v>
      </c>
      <c r="G572">
        <v>31</v>
      </c>
      <c r="H572">
        <v>0</v>
      </c>
      <c r="I572">
        <v>0</v>
      </c>
      <c r="J572">
        <v>5</v>
      </c>
      <c r="K572">
        <v>22188</v>
      </c>
    </row>
    <row r="573" spans="1:11" x14ac:dyDescent="0.3">
      <c r="A573" t="str">
        <f t="shared" si="1"/>
        <v>Unincorporated Santa Cruz County</v>
      </c>
      <c r="B573" s="171" t="s">
        <v>1071</v>
      </c>
      <c r="C573">
        <v>165</v>
      </c>
      <c r="D573">
        <v>244</v>
      </c>
      <c r="E573">
        <v>315</v>
      </c>
      <c r="F573">
        <v>71</v>
      </c>
      <c r="G573">
        <v>10</v>
      </c>
      <c r="H573">
        <v>0</v>
      </c>
      <c r="I573">
        <v>5</v>
      </c>
      <c r="J573">
        <v>10</v>
      </c>
      <c r="K573">
        <v>79704</v>
      </c>
    </row>
    <row r="574" spans="1:11" x14ac:dyDescent="0.3">
      <c r="A574" t="str">
        <f t="shared" si="1"/>
        <v>Unincorporated Shasta County</v>
      </c>
      <c r="B574" s="171" t="s">
        <v>1277</v>
      </c>
      <c r="C574">
        <v>135</v>
      </c>
      <c r="D574">
        <v>128</v>
      </c>
      <c r="E574">
        <v>196</v>
      </c>
      <c r="F574">
        <v>40</v>
      </c>
      <c r="G574">
        <v>0</v>
      </c>
      <c r="H574">
        <v>0</v>
      </c>
      <c r="I574">
        <v>5</v>
      </c>
      <c r="J574">
        <v>10</v>
      </c>
      <c r="K574">
        <v>25377</v>
      </c>
    </row>
    <row r="575" spans="1:11" x14ac:dyDescent="0.3">
      <c r="A575" t="str">
        <f t="shared" si="1"/>
        <v>Unincorporated Sierra County</v>
      </c>
      <c r="B575" s="171" t="s">
        <v>1278</v>
      </c>
      <c r="C575">
        <v>15</v>
      </c>
      <c r="D575">
        <v>10</v>
      </c>
      <c r="E575">
        <v>20</v>
      </c>
      <c r="F575">
        <v>5</v>
      </c>
      <c r="G575">
        <v>0</v>
      </c>
      <c r="H575">
        <v>0</v>
      </c>
      <c r="I575">
        <v>0</v>
      </c>
      <c r="J575">
        <v>0</v>
      </c>
      <c r="K575">
        <v>941</v>
      </c>
    </row>
    <row r="576" spans="1:11" x14ac:dyDescent="0.3">
      <c r="A576" t="str">
        <f t="shared" si="1"/>
        <v>Unincorporated Siskiyou County</v>
      </c>
      <c r="B576" s="171" t="s">
        <v>1279</v>
      </c>
      <c r="C576">
        <v>35</v>
      </c>
      <c r="D576">
        <v>30</v>
      </c>
      <c r="E576">
        <v>40</v>
      </c>
      <c r="F576">
        <v>15</v>
      </c>
      <c r="G576">
        <v>0</v>
      </c>
      <c r="H576">
        <v>0</v>
      </c>
      <c r="I576">
        <v>10</v>
      </c>
      <c r="J576">
        <v>0</v>
      </c>
      <c r="K576">
        <v>4974</v>
      </c>
    </row>
    <row r="577" spans="1:11" x14ac:dyDescent="0.3">
      <c r="A577" t="str">
        <f t="shared" si="1"/>
        <v>Unincorporated Solano County</v>
      </c>
      <c r="B577" s="171" t="s">
        <v>1280</v>
      </c>
      <c r="C577">
        <v>10</v>
      </c>
      <c r="D577">
        <v>10</v>
      </c>
      <c r="E577">
        <v>10</v>
      </c>
      <c r="F577">
        <v>5</v>
      </c>
      <c r="G577">
        <v>0</v>
      </c>
      <c r="H577">
        <v>0</v>
      </c>
      <c r="I577">
        <v>0</v>
      </c>
      <c r="J577">
        <v>0</v>
      </c>
      <c r="K577">
        <v>193</v>
      </c>
    </row>
    <row r="578" spans="1:11" x14ac:dyDescent="0.3">
      <c r="A578" t="str">
        <f t="shared" si="1"/>
        <v>Unincorporated Sonoma County</v>
      </c>
      <c r="B578" s="171" t="s">
        <v>1115</v>
      </c>
      <c r="C578">
        <v>76</v>
      </c>
      <c r="D578">
        <v>94</v>
      </c>
      <c r="E578">
        <v>131</v>
      </c>
      <c r="F578">
        <v>20</v>
      </c>
      <c r="G578">
        <v>10</v>
      </c>
      <c r="H578">
        <v>0</v>
      </c>
      <c r="I578">
        <v>25</v>
      </c>
      <c r="J578">
        <v>0</v>
      </c>
      <c r="K578">
        <v>21879</v>
      </c>
    </row>
    <row r="579" spans="1:11" x14ac:dyDescent="0.3">
      <c r="A579" t="str">
        <f t="shared" si="1"/>
        <v>Unincorporated Stanislaus County</v>
      </c>
      <c r="B579" s="171" t="s">
        <v>1281</v>
      </c>
      <c r="C579">
        <v>132</v>
      </c>
      <c r="D579">
        <v>116</v>
      </c>
      <c r="E579">
        <v>212</v>
      </c>
      <c r="F579">
        <v>15</v>
      </c>
      <c r="G579">
        <v>5</v>
      </c>
      <c r="H579">
        <v>0</v>
      </c>
      <c r="I579">
        <v>10</v>
      </c>
      <c r="J579">
        <v>0</v>
      </c>
      <c r="K579">
        <v>29535</v>
      </c>
    </row>
    <row r="580" spans="1:11" x14ac:dyDescent="0.3">
      <c r="A580" t="str">
        <f t="shared" si="1"/>
        <v>Unincorporated Sutter County</v>
      </c>
      <c r="B580" s="171" t="s">
        <v>1282</v>
      </c>
      <c r="C580">
        <v>15</v>
      </c>
      <c r="D580">
        <v>25</v>
      </c>
      <c r="E580">
        <v>45</v>
      </c>
      <c r="F580">
        <v>15</v>
      </c>
      <c r="G580">
        <v>0</v>
      </c>
      <c r="H580">
        <v>0</v>
      </c>
      <c r="I580">
        <v>0</v>
      </c>
      <c r="J580">
        <v>0</v>
      </c>
      <c r="K580">
        <v>7182</v>
      </c>
    </row>
    <row r="581" spans="1:11" x14ac:dyDescent="0.3">
      <c r="A581" t="str">
        <f t="shared" si="1"/>
        <v>Unincorporated Tehama County</v>
      </c>
      <c r="B581" s="171" t="s">
        <v>1145</v>
      </c>
      <c r="C581">
        <v>186</v>
      </c>
      <c r="D581">
        <v>156</v>
      </c>
      <c r="E581">
        <v>280</v>
      </c>
      <c r="F581">
        <v>25</v>
      </c>
      <c r="G581">
        <v>16</v>
      </c>
      <c r="H581">
        <v>0</v>
      </c>
      <c r="I581">
        <v>17</v>
      </c>
      <c r="J581">
        <v>5</v>
      </c>
      <c r="K581">
        <v>22702</v>
      </c>
    </row>
    <row r="582" spans="1:11" x14ac:dyDescent="0.3">
      <c r="A582" t="str">
        <f>_xlfn.CONCAT("Unincorporated ", B582," County")</f>
        <v>Unincorporated Trinity County</v>
      </c>
      <c r="B582" s="171" t="s">
        <v>1283</v>
      </c>
      <c r="C582">
        <v>40</v>
      </c>
      <c r="D582">
        <v>61</v>
      </c>
      <c r="E582">
        <v>78</v>
      </c>
      <c r="F582">
        <v>25</v>
      </c>
      <c r="G582">
        <v>0</v>
      </c>
      <c r="H582">
        <v>0</v>
      </c>
      <c r="I582">
        <v>0</v>
      </c>
      <c r="J582">
        <v>0</v>
      </c>
      <c r="K582">
        <v>12309</v>
      </c>
    </row>
    <row r="583" spans="1:11" x14ac:dyDescent="0.3">
      <c r="A583" t="str">
        <f t="shared" si="1"/>
        <v>Unincorporated Tulare County</v>
      </c>
      <c r="B583" s="171" t="s">
        <v>1163</v>
      </c>
      <c r="C583">
        <v>358</v>
      </c>
      <c r="D583">
        <v>346</v>
      </c>
      <c r="E583">
        <v>608</v>
      </c>
      <c r="F583">
        <v>65</v>
      </c>
      <c r="G583">
        <v>37</v>
      </c>
      <c r="H583">
        <v>5</v>
      </c>
      <c r="I583">
        <v>20</v>
      </c>
      <c r="J583">
        <v>27</v>
      </c>
      <c r="K583">
        <v>71772</v>
      </c>
    </row>
    <row r="584" spans="1:11" x14ac:dyDescent="0.3">
      <c r="A584" t="str">
        <f t="shared" si="1"/>
        <v>Unincorporated Tuolumne County</v>
      </c>
      <c r="B584" s="171" t="s">
        <v>1284</v>
      </c>
      <c r="C584">
        <v>84</v>
      </c>
      <c r="D584">
        <v>79</v>
      </c>
      <c r="E584">
        <v>116</v>
      </c>
      <c r="F584">
        <v>45</v>
      </c>
      <c r="G584">
        <v>35</v>
      </c>
      <c r="H584">
        <v>0</v>
      </c>
      <c r="I584">
        <v>10</v>
      </c>
      <c r="J584">
        <v>0</v>
      </c>
      <c r="K584">
        <v>26738</v>
      </c>
    </row>
    <row r="585" spans="1:11" x14ac:dyDescent="0.3">
      <c r="A585" t="str">
        <f t="shared" si="1"/>
        <v>Unincorporated Ventura County</v>
      </c>
      <c r="B585" s="171" t="s">
        <v>1185</v>
      </c>
      <c r="C585">
        <v>314</v>
      </c>
      <c r="D585">
        <v>255</v>
      </c>
      <c r="E585">
        <v>474</v>
      </c>
      <c r="F585">
        <v>52</v>
      </c>
      <c r="G585">
        <v>14</v>
      </c>
      <c r="H585">
        <v>30</v>
      </c>
      <c r="I585">
        <v>10</v>
      </c>
      <c r="J585">
        <v>10</v>
      </c>
      <c r="K585">
        <v>59237</v>
      </c>
    </row>
    <row r="586" spans="1:11" x14ac:dyDescent="0.3">
      <c r="A586" t="str">
        <f t="shared" si="1"/>
        <v>Unincorporated Yolo County</v>
      </c>
      <c r="B586" s="171" t="s">
        <v>1285</v>
      </c>
      <c r="C586">
        <v>46</v>
      </c>
      <c r="D586">
        <v>41</v>
      </c>
      <c r="E586">
        <v>72</v>
      </c>
      <c r="F586">
        <v>0</v>
      </c>
      <c r="G586">
        <v>10</v>
      </c>
      <c r="H586">
        <v>0</v>
      </c>
      <c r="I586">
        <v>0</v>
      </c>
      <c r="J586">
        <v>5</v>
      </c>
      <c r="K586">
        <v>9152</v>
      </c>
    </row>
    <row r="587" spans="1:11" x14ac:dyDescent="0.3">
      <c r="A587" t="str">
        <f t="shared" si="1"/>
        <v>Unincorporated Yuba County</v>
      </c>
      <c r="B587" s="171" t="s">
        <v>1286</v>
      </c>
      <c r="C587">
        <v>200</v>
      </c>
      <c r="D587">
        <v>179</v>
      </c>
      <c r="E587">
        <v>312</v>
      </c>
      <c r="F587">
        <v>42</v>
      </c>
      <c r="G587">
        <v>29</v>
      </c>
      <c r="H587">
        <v>0</v>
      </c>
      <c r="I587">
        <v>10</v>
      </c>
      <c r="J587">
        <v>0</v>
      </c>
      <c r="K587">
        <v>37974</v>
      </c>
    </row>
    <row r="588" spans="1:11" x14ac:dyDescent="0.3">
      <c r="B588" s="68" t="s">
        <v>1252</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2" width="17.109375" customWidth="1"/>
    <col min="3" max="3" width="17.33203125" customWidth="1"/>
    <col min="4" max="7" width="13.88671875" customWidth="1"/>
    <col min="8" max="8" width="12.109375" style="109" customWidth="1"/>
    <col min="9" max="9" width="92.6640625" style="40" customWidth="1"/>
  </cols>
  <sheetData>
    <row r="1" spans="1:10" s="45" customFormat="1" ht="29.4" customHeight="1" x14ac:dyDescent="0.3">
      <c r="A1" s="347" t="s">
        <v>7</v>
      </c>
      <c r="B1" s="347"/>
      <c r="C1" s="347"/>
      <c r="D1" s="347"/>
      <c r="E1" s="347"/>
      <c r="F1" s="347"/>
      <c r="G1" s="347"/>
      <c r="H1" s="347"/>
      <c r="I1" s="347"/>
      <c r="J1" s="348" t="s">
        <v>164</v>
      </c>
    </row>
    <row r="2" spans="1:10" s="9" customFormat="1" x14ac:dyDescent="0.3">
      <c r="A2" s="349" t="s">
        <v>5</v>
      </c>
      <c r="B2" s="350"/>
      <c r="C2" s="350"/>
      <c r="D2" s="350"/>
      <c r="E2" s="350"/>
      <c r="F2" s="350"/>
      <c r="G2" s="350"/>
      <c r="H2" s="351"/>
      <c r="I2" s="92" t="s">
        <v>6</v>
      </c>
      <c r="J2" s="348"/>
    </row>
    <row r="3" spans="1:10" x14ac:dyDescent="0.3">
      <c r="A3" s="72" t="s">
        <v>0</v>
      </c>
      <c r="B3" s="72" t="str">
        <f>Overview!B2</f>
        <v>Unincorporated Tulare County</v>
      </c>
      <c r="C3" s="88"/>
      <c r="D3" s="88"/>
      <c r="E3" s="88"/>
      <c r="F3" s="88"/>
      <c r="G3" s="88"/>
      <c r="H3" s="245"/>
      <c r="I3" s="89"/>
      <c r="J3" s="348"/>
    </row>
    <row r="4" spans="1:10" x14ac:dyDescent="0.3">
      <c r="A4" s="72" t="s">
        <v>2</v>
      </c>
      <c r="B4" s="72" t="str">
        <f>Overview!B3</f>
        <v>Tulare County</v>
      </c>
      <c r="C4" s="88"/>
      <c r="D4" s="88"/>
      <c r="E4" s="88"/>
      <c r="F4" s="88"/>
      <c r="G4" s="88"/>
      <c r="H4" s="245"/>
      <c r="I4" s="89"/>
      <c r="J4" s="348"/>
    </row>
    <row r="6" spans="1:10" x14ac:dyDescent="0.3">
      <c r="A6" s="1" t="s">
        <v>165</v>
      </c>
      <c r="I6" s="134" t="s">
        <v>166</v>
      </c>
    </row>
    <row r="7" spans="1:10" ht="28.8" x14ac:dyDescent="0.3">
      <c r="A7" s="41" t="s">
        <v>167</v>
      </c>
      <c r="B7" s="37" t="str">
        <f>B3</f>
        <v>Unincorporated Tulare County</v>
      </c>
      <c r="C7" s="37" t="s">
        <v>2480</v>
      </c>
      <c r="D7" s="37" t="str">
        <f>B4</f>
        <v>Tulare County</v>
      </c>
      <c r="E7" s="37" t="s">
        <v>2391</v>
      </c>
      <c r="F7" s="37" t="s">
        <v>168</v>
      </c>
    </row>
    <row r="8" spans="1:10" x14ac:dyDescent="0.3">
      <c r="A8" s="42" t="s">
        <v>169</v>
      </c>
      <c r="B8" s="43">
        <f>'Ref. ACS-5-YR'!H65</f>
        <v>141022</v>
      </c>
      <c r="C8" s="44">
        <f>B8/D8</f>
        <v>0.30395620264896378</v>
      </c>
      <c r="D8" s="43">
        <f>'Ref. ACS-5-YR'!R65</f>
        <v>463955</v>
      </c>
      <c r="E8" s="44">
        <f>D8/F8</f>
        <v>1.1791661891724101E-2</v>
      </c>
      <c r="F8" s="43">
        <f>'Ref. ACS-5-YR'!AB65</f>
        <v>39346023</v>
      </c>
      <c r="I8" s="35"/>
    </row>
    <row r="9" spans="1:10" x14ac:dyDescent="0.3">
      <c r="A9" s="45" t="s">
        <v>170</v>
      </c>
      <c r="I9" s="35"/>
    </row>
    <row r="10" spans="1:10" x14ac:dyDescent="0.3">
      <c r="A10" s="45"/>
      <c r="I10" s="35"/>
    </row>
    <row r="11" spans="1:10" x14ac:dyDescent="0.3">
      <c r="A11" s="1" t="s">
        <v>171</v>
      </c>
      <c r="I11" s="35"/>
    </row>
    <row r="12" spans="1:10" x14ac:dyDescent="0.3">
      <c r="A12" s="46"/>
      <c r="B12" s="38">
        <v>1980</v>
      </c>
      <c r="C12" s="38">
        <v>1990</v>
      </c>
      <c r="D12" s="38">
        <v>2000</v>
      </c>
      <c r="E12" s="38">
        <v>2010</v>
      </c>
      <c r="F12" s="38">
        <v>2020</v>
      </c>
      <c r="H12" s="246"/>
      <c r="I12" s="35"/>
    </row>
    <row r="13" spans="1:10" x14ac:dyDescent="0.3">
      <c r="A13" s="11" t="s">
        <v>165</v>
      </c>
      <c r="B13" s="14">
        <f>'Ref. DC-1980'!B5</f>
        <v>121467</v>
      </c>
      <c r="C13" s="14">
        <f>'Ref. DC-1990'!B5</f>
        <v>133203</v>
      </c>
      <c r="D13" s="14">
        <f>'Ref. DC-2000'!B5</f>
        <v>141150</v>
      </c>
      <c r="E13" s="14">
        <f>'Ref. DC-2010'!B8</f>
        <v>142872</v>
      </c>
      <c r="F13" s="14">
        <f>'Ref. DC-2020'!B11</f>
        <v>134876</v>
      </c>
      <c r="H13" s="247"/>
      <c r="I13" s="35"/>
    </row>
    <row r="14" spans="1:10" x14ac:dyDescent="0.3">
      <c r="A14" s="11" t="s">
        <v>172</v>
      </c>
      <c r="B14" s="18"/>
      <c r="C14" s="28">
        <f>(C13-B13)/B13</f>
        <v>9.6618834745239454E-2</v>
      </c>
      <c r="D14" s="28">
        <f t="shared" ref="D14:F14" si="0">(D13-C13)/C13</f>
        <v>5.966081845003491E-2</v>
      </c>
      <c r="E14" s="28">
        <f t="shared" si="0"/>
        <v>1.2199787460148779E-2</v>
      </c>
      <c r="F14" s="28">
        <f t="shared" si="0"/>
        <v>-5.5966179517330197E-2</v>
      </c>
      <c r="H14" s="248"/>
      <c r="I14" s="35"/>
    </row>
    <row r="15" spans="1:10" x14ac:dyDescent="0.3">
      <c r="A15" s="47" t="s">
        <v>2462</v>
      </c>
      <c r="I15" s="35"/>
    </row>
    <row r="16" spans="1:10" x14ac:dyDescent="0.3">
      <c r="A16" s="45"/>
      <c r="H16" s="248"/>
      <c r="I16" s="35"/>
    </row>
    <row r="17" spans="1:9" x14ac:dyDescent="0.3">
      <c r="A17" s="45"/>
      <c r="H17" s="248"/>
      <c r="I17" s="35"/>
    </row>
    <row r="18" spans="1:9" x14ac:dyDescent="0.3">
      <c r="A18" s="45"/>
      <c r="H18" s="248"/>
      <c r="I18" s="35"/>
    </row>
    <row r="19" spans="1:9" x14ac:dyDescent="0.3">
      <c r="A19" s="45"/>
      <c r="C19" s="48"/>
    </row>
    <row r="20" spans="1:9" x14ac:dyDescent="0.3">
      <c r="A20" s="45"/>
      <c r="C20" s="48"/>
    </row>
    <row r="21" spans="1:9" x14ac:dyDescent="0.3">
      <c r="A21" s="45"/>
      <c r="C21" s="48"/>
      <c r="I21" s="35" t="str">
        <f>A15</f>
        <v>Source: U.S. Census Bureau, Census 1980, 1990, 2000, 2010; Social Explorer tables for Census 2020.</v>
      </c>
    </row>
    <row r="22" spans="1:9" x14ac:dyDescent="0.3">
      <c r="A22" s="1" t="s">
        <v>173</v>
      </c>
      <c r="I22" s="90"/>
    </row>
    <row r="23" spans="1:9" ht="43.95" customHeight="1" x14ac:dyDescent="0.3">
      <c r="A23" s="46" t="s">
        <v>167</v>
      </c>
      <c r="B23" s="49" t="str">
        <f>B3</f>
        <v>Unincorporated Tulare County</v>
      </c>
      <c r="C23" s="49" t="s">
        <v>174</v>
      </c>
      <c r="D23" s="49" t="str">
        <f>B4</f>
        <v>Tulare County</v>
      </c>
      <c r="E23" s="49" t="s">
        <v>174</v>
      </c>
      <c r="F23" s="49" t="s">
        <v>168</v>
      </c>
      <c r="G23" s="49" t="s">
        <v>174</v>
      </c>
      <c r="H23" s="249"/>
      <c r="I23" s="24"/>
    </row>
    <row r="24" spans="1:9" x14ac:dyDescent="0.3">
      <c r="A24" s="11" t="s">
        <v>175</v>
      </c>
      <c r="B24" s="14">
        <f>B8</f>
        <v>141022</v>
      </c>
      <c r="C24" s="51"/>
      <c r="D24" s="14">
        <f>D8</f>
        <v>463955</v>
      </c>
      <c r="E24" s="51"/>
      <c r="F24" s="14">
        <f>F8</f>
        <v>39346023</v>
      </c>
      <c r="G24" s="51"/>
      <c r="H24" s="250"/>
      <c r="I24" s="35"/>
    </row>
    <row r="25" spans="1:9" x14ac:dyDescent="0.3">
      <c r="A25" s="11" t="s">
        <v>176</v>
      </c>
      <c r="B25" s="14">
        <f>'Ref. ACS-5-YR'!H8</f>
        <v>73209</v>
      </c>
      <c r="C25" s="51">
        <f>'Ref. ACS-5-YR'!I8</f>
        <v>0.51913176667470329</v>
      </c>
      <c r="D25" s="14">
        <f>'Ref. ACS-5-YR'!R8</f>
        <v>231958</v>
      </c>
      <c r="E25" s="51">
        <f>'Ref. ACS-5-YR'!S8</f>
        <v>0.49995797006175169</v>
      </c>
      <c r="F25" s="14">
        <f>'Ref. ACS-5-YR'!AB8</f>
        <v>19562882</v>
      </c>
      <c r="G25" s="51">
        <f>'Ref. ACS-5-YR'!AC8</f>
        <v>0.497</v>
      </c>
      <c r="H25" s="250"/>
      <c r="I25" s="35"/>
    </row>
    <row r="26" spans="1:9" x14ac:dyDescent="0.3">
      <c r="A26" s="11" t="s">
        <v>177</v>
      </c>
      <c r="B26" s="14">
        <f>'Ref. ACS-5-YR'!H9</f>
        <v>5370</v>
      </c>
      <c r="C26" s="51">
        <f>'Ref. ACS-5-YR'!I9</f>
        <v>3.8079164952986043E-2</v>
      </c>
      <c r="D26" s="14">
        <f>'Ref. ACS-5-YR'!R9</f>
        <v>19024</v>
      </c>
      <c r="E26" s="51">
        <f>'Ref. ACS-5-YR'!S9</f>
        <v>4.1003976678772723E-2</v>
      </c>
      <c r="F26" s="14">
        <f>'Ref. ACS-5-YR'!AB9</f>
        <v>1233088</v>
      </c>
      <c r="G26" s="51">
        <f>'Ref. ACS-5-YR'!AC9</f>
        <v>3.1E-2</v>
      </c>
      <c r="H26" s="250"/>
      <c r="I26" s="35"/>
    </row>
    <row r="27" spans="1:9" x14ac:dyDescent="0.3">
      <c r="A27" s="11" t="s">
        <v>178</v>
      </c>
      <c r="B27" s="14">
        <f>'Ref. ACS-5-YR'!H10</f>
        <v>6656</v>
      </c>
      <c r="C27" s="51">
        <f>'Ref. ACS-5-YR'!I10</f>
        <v>4.7198309483626667E-2</v>
      </c>
      <c r="D27" s="14">
        <f>'Ref. ACS-5-YR'!R10</f>
        <v>20756</v>
      </c>
      <c r="E27" s="51">
        <f>'Ref. ACS-5-YR'!S10</f>
        <v>4.473709734780313E-2</v>
      </c>
      <c r="F27" s="14">
        <f>'Ref. ACS-5-YR'!AB10</f>
        <v>1242495</v>
      </c>
      <c r="G27" s="51">
        <f>'Ref. ACS-5-YR'!AC10</f>
        <v>3.2000000000000001E-2</v>
      </c>
      <c r="H27" s="250"/>
    </row>
    <row r="28" spans="1:9" x14ac:dyDescent="0.3">
      <c r="A28" s="11" t="s">
        <v>179</v>
      </c>
      <c r="B28" s="14">
        <f>'Ref. ACS-5-YR'!H11</f>
        <v>6487</v>
      </c>
      <c r="C28" s="51">
        <f>'Ref. ACS-5-YR'!I11</f>
        <v>4.5999914906893959E-2</v>
      </c>
      <c r="D28" s="14">
        <f>'Ref. ACS-5-YR'!R11</f>
        <v>21274</v>
      </c>
      <c r="E28" s="51">
        <f>'Ref. ACS-5-YR'!S11</f>
        <v>4.5853584938194435E-2</v>
      </c>
      <c r="F28" s="14">
        <f>'Ref. ACS-5-YR'!AB11</f>
        <v>1328272</v>
      </c>
      <c r="G28" s="51">
        <f>'Ref. ACS-5-YR'!AC11</f>
        <v>3.4000000000000002E-2</v>
      </c>
      <c r="H28" s="250"/>
    </row>
    <row r="29" spans="1:9" x14ac:dyDescent="0.3">
      <c r="A29" s="11" t="s">
        <v>180</v>
      </c>
      <c r="B29" s="14">
        <f>'Ref. ACS-5-YR'!H12</f>
        <v>4075</v>
      </c>
      <c r="C29" s="51">
        <f>'Ref. ACS-5-YR'!I12</f>
        <v>2.8896200592815304E-2</v>
      </c>
      <c r="D29" s="14">
        <f>'Ref. ACS-5-YR'!R12</f>
        <v>12017</v>
      </c>
      <c r="E29" s="51">
        <f>'Ref. ACS-5-YR'!S12</f>
        <v>2.5901218868209203E-2</v>
      </c>
      <c r="F29" s="14">
        <f>'Ref. ACS-5-YR'!AB12</f>
        <v>774841</v>
      </c>
      <c r="G29" s="51">
        <f>'Ref. ACS-5-YR'!AC12</f>
        <v>0.02</v>
      </c>
      <c r="H29" s="250"/>
      <c r="I29" s="35"/>
    </row>
    <row r="30" spans="1:9" x14ac:dyDescent="0.3">
      <c r="A30" s="11" t="s">
        <v>181</v>
      </c>
      <c r="B30" s="14">
        <f>'Ref. ACS-5-YR'!H13</f>
        <v>2266</v>
      </c>
      <c r="C30" s="51">
        <f>'Ref. ACS-5-YR'!I13</f>
        <v>1.6068414857256314E-2</v>
      </c>
      <c r="D30" s="14">
        <f>'Ref. ACS-5-YR'!R13</f>
        <v>7099</v>
      </c>
      <c r="E30" s="51">
        <f>'Ref. ACS-5-YR'!S13</f>
        <v>1.5301052903837657E-2</v>
      </c>
      <c r="F30" s="14">
        <f>'Ref. ACS-5-YR'!AB13</f>
        <v>525740</v>
      </c>
      <c r="G30" s="51">
        <f>'Ref. ACS-5-YR'!AC13</f>
        <v>1.2999999999999999E-2</v>
      </c>
      <c r="H30" s="250"/>
      <c r="I30" s="35"/>
    </row>
    <row r="31" spans="1:9" x14ac:dyDescent="0.3">
      <c r="A31" s="11" t="s">
        <v>182</v>
      </c>
      <c r="B31" s="14">
        <f>'Ref. ACS-5-YR'!H14</f>
        <v>767</v>
      </c>
      <c r="C31" s="51">
        <f>'Ref. ACS-5-YR'!I14</f>
        <v>5.4388676944022918E-3</v>
      </c>
      <c r="D31" s="14">
        <f>'Ref. ACS-5-YR'!R14</f>
        <v>3296</v>
      </c>
      <c r="E31" s="51">
        <f>'Ref. ACS-5-YR'!S14</f>
        <v>7.1041372546906487E-3</v>
      </c>
      <c r="F31" s="14">
        <f>'Ref. ACS-5-YR'!AB14</f>
        <v>285907</v>
      </c>
      <c r="G31" s="51">
        <f>'Ref. ACS-5-YR'!AC14</f>
        <v>7.0000000000000001E-3</v>
      </c>
      <c r="H31" s="250"/>
      <c r="I31" s="35"/>
    </row>
    <row r="32" spans="1:9" x14ac:dyDescent="0.3">
      <c r="A32" s="11" t="s">
        <v>183</v>
      </c>
      <c r="B32" s="14">
        <f>'Ref. ACS-5-YR'!H15</f>
        <v>1383</v>
      </c>
      <c r="C32" s="51">
        <f>'Ref. ACS-5-YR'!I15</f>
        <v>9.8069804711321644E-3</v>
      </c>
      <c r="D32" s="14">
        <f>'Ref. ACS-5-YR'!R15</f>
        <v>3615</v>
      </c>
      <c r="E32" s="51">
        <f>'Ref. ACS-5-YR'!S15</f>
        <v>7.7917039368042163E-3</v>
      </c>
      <c r="F32" s="14">
        <f>'Ref. ACS-5-YR'!AB15</f>
        <v>281350</v>
      </c>
      <c r="G32" s="51">
        <f>'Ref. ACS-5-YR'!AC15</f>
        <v>7.0000000000000001E-3</v>
      </c>
      <c r="H32" s="250"/>
      <c r="I32" s="35"/>
    </row>
    <row r="33" spans="1:9" x14ac:dyDescent="0.3">
      <c r="A33" s="11" t="s">
        <v>184</v>
      </c>
      <c r="B33" s="14">
        <f>'Ref. ACS-5-YR'!H16</f>
        <v>2865</v>
      </c>
      <c r="C33" s="51">
        <f>'Ref. ACS-5-YR'!I16</f>
        <v>2.0315979067095914E-2</v>
      </c>
      <c r="D33" s="14">
        <f>'Ref. ACS-5-YR'!R16</f>
        <v>9861</v>
      </c>
      <c r="E33" s="51">
        <f>'Ref. ACS-5-YR'!S16</f>
        <v>2.1254216464958887E-2</v>
      </c>
      <c r="F33" s="14">
        <f>'Ref. ACS-5-YR'!AB16</f>
        <v>821103</v>
      </c>
      <c r="G33" s="51">
        <f>'Ref. ACS-5-YR'!AC16</f>
        <v>2.1000000000000001E-2</v>
      </c>
      <c r="H33" s="250"/>
      <c r="I33" s="35"/>
    </row>
    <row r="34" spans="1:9" x14ac:dyDescent="0.3">
      <c r="A34" s="11" t="s">
        <v>185</v>
      </c>
      <c r="B34" s="14">
        <f>'Ref. ACS-5-YR'!H17</f>
        <v>4654</v>
      </c>
      <c r="C34" s="51">
        <f>'Ref. ACS-5-YR'!I17</f>
        <v>3.3001942959254585E-2</v>
      </c>
      <c r="D34" s="14">
        <f>'Ref. ACS-5-YR'!R17</f>
        <v>17486</v>
      </c>
      <c r="E34" s="51">
        <f>'Ref. ACS-5-YR'!S17</f>
        <v>3.7689000010776907E-2</v>
      </c>
      <c r="F34" s="14">
        <f>'Ref. ACS-5-YR'!AB17</f>
        <v>1594429</v>
      </c>
      <c r="G34" s="51">
        <f>'Ref. ACS-5-YR'!AC17</f>
        <v>4.1000000000000002E-2</v>
      </c>
      <c r="H34" s="250"/>
      <c r="I34" s="35"/>
    </row>
    <row r="35" spans="1:9" x14ac:dyDescent="0.3">
      <c r="A35" s="11" t="s">
        <v>186</v>
      </c>
      <c r="B35" s="14">
        <f>'Ref. ACS-5-YR'!H18</f>
        <v>4089</v>
      </c>
      <c r="C35" s="51">
        <f>'Ref. ACS-5-YR'!I18</f>
        <v>2.8995475883195541E-2</v>
      </c>
      <c r="D35" s="14">
        <f>'Ref. ACS-5-YR'!R18</f>
        <v>16131</v>
      </c>
      <c r="E35" s="51">
        <f>'Ref. ACS-5-YR'!S18</f>
        <v>3.4768458147880724E-2</v>
      </c>
      <c r="F35" s="14">
        <f>'Ref. ACS-5-YR'!AB18</f>
        <v>1505530</v>
      </c>
      <c r="G35" s="51">
        <f>'Ref. ACS-5-YR'!AC18</f>
        <v>3.7999999999999999E-2</v>
      </c>
      <c r="H35" s="250"/>
      <c r="I35" s="35"/>
    </row>
    <row r="36" spans="1:9" x14ac:dyDescent="0.3">
      <c r="A36" s="11" t="s">
        <v>187</v>
      </c>
      <c r="B36" s="14">
        <f>'Ref. ACS-5-YR'!H19</f>
        <v>5277</v>
      </c>
      <c r="C36" s="51">
        <f>'Ref. ACS-5-YR'!I19</f>
        <v>3.7419693381174603E-2</v>
      </c>
      <c r="D36" s="14">
        <f>'Ref. ACS-5-YR'!R19</f>
        <v>16020</v>
      </c>
      <c r="E36" s="51">
        <f>'Ref. ACS-5-YR'!S19</f>
        <v>3.4529210807082586E-2</v>
      </c>
      <c r="F36" s="14">
        <f>'Ref. ACS-5-YR'!AB19</f>
        <v>1377089</v>
      </c>
      <c r="G36" s="51">
        <f>'Ref. ACS-5-YR'!AC19</f>
        <v>3.5000000000000003E-2</v>
      </c>
      <c r="H36" s="250"/>
      <c r="I36" s="35"/>
    </row>
    <row r="37" spans="1:9" x14ac:dyDescent="0.3">
      <c r="A37" s="11" t="s">
        <v>188</v>
      </c>
      <c r="B37" s="14">
        <f>'Ref. ACS-5-YR'!H20</f>
        <v>4395</v>
      </c>
      <c r="C37" s="51">
        <f>'Ref. ACS-5-YR'!I20</f>
        <v>3.1165350087220434E-2</v>
      </c>
      <c r="D37" s="14">
        <f>'Ref. ACS-5-YR'!R20</f>
        <v>13678</v>
      </c>
      <c r="E37" s="51">
        <f>'Ref. ACS-5-YR'!S20</f>
        <v>2.9481307454386742E-2</v>
      </c>
      <c r="F37" s="14">
        <f>'Ref. ACS-5-YR'!AB20</f>
        <v>1265725</v>
      </c>
      <c r="G37" s="51">
        <f>'Ref. ACS-5-YR'!AC20</f>
        <v>3.2000000000000001E-2</v>
      </c>
      <c r="H37" s="250"/>
      <c r="I37" s="35"/>
    </row>
    <row r="38" spans="1:9" x14ac:dyDescent="0.3">
      <c r="A38" s="11" t="s">
        <v>189</v>
      </c>
      <c r="B38" s="14">
        <f>'Ref. ACS-5-YR'!H21</f>
        <v>4276</v>
      </c>
      <c r="C38" s="51">
        <f>'Ref. ACS-5-YR'!I21</f>
        <v>3.0321510118988527E-2</v>
      </c>
      <c r="D38" s="14">
        <f>'Ref. ACS-5-YR'!R21</f>
        <v>12987</v>
      </c>
      <c r="E38" s="51">
        <f>'Ref. ACS-5-YR'!S21</f>
        <v>2.7991938873382118E-2</v>
      </c>
      <c r="F38" s="14">
        <f>'Ref. ACS-5-YR'!AB21</f>
        <v>1264479</v>
      </c>
      <c r="G38" s="51">
        <f>'Ref. ACS-5-YR'!AC21</f>
        <v>3.2000000000000001E-2</v>
      </c>
      <c r="H38" s="250"/>
      <c r="I38" s="35"/>
    </row>
    <row r="39" spans="1:9" x14ac:dyDescent="0.3">
      <c r="A39" s="11" t="s">
        <v>190</v>
      </c>
      <c r="B39" s="14">
        <f>'Ref. ACS-5-YR'!H22</f>
        <v>4530</v>
      </c>
      <c r="C39" s="51">
        <f>'Ref. ACS-5-YR'!I22</f>
        <v>3.2122647530172597E-2</v>
      </c>
      <c r="D39" s="14">
        <f>'Ref. ACS-5-YR'!R22</f>
        <v>12505</v>
      </c>
      <c r="E39" s="51">
        <f>'Ref. ACS-5-YR'!S22</f>
        <v>2.6953045015141553E-2</v>
      </c>
      <c r="F39" s="14">
        <f>'Ref. ACS-5-YR'!AB22</f>
        <v>1245267</v>
      </c>
      <c r="G39" s="51">
        <f>'Ref. ACS-5-YR'!AC22</f>
        <v>3.2000000000000001E-2</v>
      </c>
      <c r="H39" s="250"/>
      <c r="I39" s="35"/>
    </row>
    <row r="40" spans="1:9" x14ac:dyDescent="0.3">
      <c r="A40" s="11" t="s">
        <v>191</v>
      </c>
      <c r="B40" s="14">
        <f>'Ref. ACS-5-YR'!H23</f>
        <v>3679</v>
      </c>
      <c r="C40" s="51">
        <f>'Ref. ACS-5-YR'!I23</f>
        <v>2.6088128093488958E-2</v>
      </c>
      <c r="D40" s="14">
        <f>'Ref. ACS-5-YR'!R23</f>
        <v>11558</v>
      </c>
      <c r="E40" s="51">
        <f>'Ref. ACS-5-YR'!S23</f>
        <v>2.4911898783287173E-2</v>
      </c>
      <c r="F40" s="14">
        <f>'Ref. ACS-5-YR'!AB23</f>
        <v>1216743</v>
      </c>
      <c r="G40" s="51">
        <f>'Ref. ACS-5-YR'!AC23</f>
        <v>3.1E-2</v>
      </c>
      <c r="H40" s="250"/>
      <c r="I40" s="35"/>
    </row>
    <row r="41" spans="1:9" x14ac:dyDescent="0.3">
      <c r="A41" s="11" t="s">
        <v>192</v>
      </c>
      <c r="B41" s="14">
        <f>'Ref. ACS-5-YR'!H24</f>
        <v>1683</v>
      </c>
      <c r="C41" s="51">
        <f>'Ref. ACS-5-YR'!I24</f>
        <v>1.1934308122136972E-2</v>
      </c>
      <c r="D41" s="14">
        <f>'Ref. ACS-5-YR'!R24</f>
        <v>4814</v>
      </c>
      <c r="E41" s="51">
        <f>'Ref. ACS-5-YR'!S24</f>
        <v>1.0376006293713829E-2</v>
      </c>
      <c r="F41" s="14">
        <f>'Ref. ACS-5-YR'!AB24</f>
        <v>470895</v>
      </c>
      <c r="G41" s="51">
        <f>'Ref. ACS-5-YR'!AC24</f>
        <v>1.2E-2</v>
      </c>
      <c r="H41" s="250"/>
      <c r="I41" s="35"/>
    </row>
    <row r="42" spans="1:9" x14ac:dyDescent="0.3">
      <c r="A42" s="11" t="s">
        <v>193</v>
      </c>
      <c r="B42" s="14">
        <f>'Ref. ACS-5-YR'!H25</f>
        <v>2591</v>
      </c>
      <c r="C42" s="51">
        <f>'Ref. ACS-5-YR'!I25</f>
        <v>1.8373019812511524E-2</v>
      </c>
      <c r="D42" s="14">
        <f>'Ref. ACS-5-YR'!R25</f>
        <v>5951</v>
      </c>
      <c r="E42" s="51">
        <f>'Ref. ACS-5-YR'!S25</f>
        <v>1.2826675000808268E-2</v>
      </c>
      <c r="F42" s="14">
        <f>'Ref. ACS-5-YR'!AB25</f>
        <v>618484</v>
      </c>
      <c r="G42" s="51">
        <f>'Ref. ACS-5-YR'!AC25</f>
        <v>1.6E-2</v>
      </c>
      <c r="H42" s="250"/>
      <c r="I42" s="35"/>
    </row>
    <row r="43" spans="1:9" x14ac:dyDescent="0.3">
      <c r="A43" s="11" t="s">
        <v>194</v>
      </c>
      <c r="B43" s="14">
        <f>'Ref. ACS-5-YR'!H26</f>
        <v>1360</v>
      </c>
      <c r="C43" s="51">
        <f>'Ref. ACS-5-YR'!I26</f>
        <v>9.643885351221796E-3</v>
      </c>
      <c r="D43" s="14">
        <f>'Ref. ACS-5-YR'!R26</f>
        <v>3897</v>
      </c>
      <c r="E43" s="51">
        <f>'Ref. ACS-5-YR'!S26</f>
        <v>8.3995215053184035E-3</v>
      </c>
      <c r="F43" s="14">
        <f>'Ref. ACS-5-YR'!AB26</f>
        <v>378972</v>
      </c>
      <c r="G43" s="51">
        <f>'Ref. ACS-5-YR'!AC26</f>
        <v>0.01</v>
      </c>
      <c r="H43" s="250"/>
      <c r="I43" s="35"/>
    </row>
    <row r="44" spans="1:9" x14ac:dyDescent="0.3">
      <c r="A44" s="11" t="s">
        <v>195</v>
      </c>
      <c r="B44" s="14">
        <f>'Ref. ACS-5-YR'!H27</f>
        <v>1426</v>
      </c>
      <c r="C44" s="51">
        <f>'Ref. ACS-5-YR'!I27</f>
        <v>1.0111897434442853E-2</v>
      </c>
      <c r="D44" s="14">
        <f>'Ref. ACS-5-YR'!R27</f>
        <v>4078</v>
      </c>
      <c r="E44" s="51">
        <f>'Ref. ACS-5-YR'!S27</f>
        <v>8.7896455475207722E-3</v>
      </c>
      <c r="F44" s="14">
        <f>'Ref. ACS-5-YR'!AB27</f>
        <v>499096</v>
      </c>
      <c r="G44" s="51">
        <f>'Ref. ACS-5-YR'!AC27</f>
        <v>1.2999999999999999E-2</v>
      </c>
      <c r="H44" s="250"/>
      <c r="I44" s="35"/>
    </row>
    <row r="45" spans="1:9" x14ac:dyDescent="0.3">
      <c r="A45" s="11" t="s">
        <v>196</v>
      </c>
      <c r="B45" s="14">
        <f>'Ref. ACS-5-YR'!H28</f>
        <v>2348</v>
      </c>
      <c r="C45" s="51">
        <f>'Ref. ACS-5-YR'!I28</f>
        <v>1.664988441519763E-2</v>
      </c>
      <c r="D45" s="14">
        <f>'Ref. ACS-5-YR'!R28</f>
        <v>6743</v>
      </c>
      <c r="E45" s="51">
        <f>'Ref. ACS-5-YR'!S28</f>
        <v>1.453373710812471E-2</v>
      </c>
      <c r="F45" s="14">
        <f>'Ref. ACS-5-YR'!AB28</f>
        <v>643905</v>
      </c>
      <c r="G45" s="51">
        <f>'Ref. ACS-5-YR'!AC28</f>
        <v>1.6E-2</v>
      </c>
      <c r="H45" s="250"/>
      <c r="I45" s="35"/>
    </row>
    <row r="46" spans="1:9" x14ac:dyDescent="0.3">
      <c r="A46" s="11" t="s">
        <v>197</v>
      </c>
      <c r="B46" s="14">
        <f>'Ref. ACS-5-YR'!H29</f>
        <v>1198</v>
      </c>
      <c r="C46" s="51">
        <f>'Ref. ACS-5-YR'!I29</f>
        <v>8.4951284196791987E-3</v>
      </c>
      <c r="D46" s="14">
        <f>'Ref. ACS-5-YR'!R29</f>
        <v>4065</v>
      </c>
      <c r="E46" s="51">
        <f>'Ref. ACS-5-YR'!S29</f>
        <v>8.7616255886885583E-3</v>
      </c>
      <c r="F46" s="14">
        <f>'Ref. ACS-5-YR'!AB29</f>
        <v>427222</v>
      </c>
      <c r="G46" s="51">
        <f>'Ref. ACS-5-YR'!AC29</f>
        <v>1.0999999999999999E-2</v>
      </c>
      <c r="H46" s="250"/>
      <c r="I46" s="35"/>
    </row>
    <row r="47" spans="1:9" x14ac:dyDescent="0.3">
      <c r="A47" s="11" t="s">
        <v>198</v>
      </c>
      <c r="B47" s="14">
        <f>'Ref. ACS-5-YR'!H30</f>
        <v>869</v>
      </c>
      <c r="C47" s="51">
        <f>'Ref. ACS-5-YR'!I30</f>
        <v>6.1621590957439262E-3</v>
      </c>
      <c r="D47" s="14">
        <f>'Ref. ACS-5-YR'!R30</f>
        <v>2284</v>
      </c>
      <c r="E47" s="51">
        <f>'Ref. ACS-5-YR'!S30</f>
        <v>4.9228912286751947E-3</v>
      </c>
      <c r="F47" s="14">
        <f>'Ref. ACS-5-YR'!AB30</f>
        <v>278926</v>
      </c>
      <c r="G47" s="51">
        <f>'Ref. ACS-5-YR'!AC30</f>
        <v>7.0000000000000001E-3</v>
      </c>
      <c r="H47" s="250"/>
      <c r="I47" s="35"/>
    </row>
    <row r="48" spans="1:9" x14ac:dyDescent="0.3">
      <c r="A48" s="11" t="s">
        <v>199</v>
      </c>
      <c r="B48" s="14">
        <f>'Ref. ACS-5-YR'!H31</f>
        <v>965</v>
      </c>
      <c r="C48" s="51">
        <f>'Ref. ACS-5-YR'!I31</f>
        <v>6.8429039440654647E-3</v>
      </c>
      <c r="D48" s="14">
        <f>'Ref. ACS-5-YR'!R31</f>
        <v>2819</v>
      </c>
      <c r="E48" s="51">
        <f>'Ref. ACS-5-YR'!S31</f>
        <v>6.0760203036932465E-3</v>
      </c>
      <c r="F48" s="14">
        <f>'Ref. ACS-5-YR'!AB31</f>
        <v>283324</v>
      </c>
      <c r="G48" s="51">
        <f>'Ref. ACS-5-YR'!AC31</f>
        <v>7.0000000000000001E-3</v>
      </c>
      <c r="H48" s="250"/>
      <c r="I48" s="35"/>
    </row>
    <row r="49" spans="1:9" x14ac:dyDescent="0.3">
      <c r="A49" s="11" t="s">
        <v>200</v>
      </c>
      <c r="B49" s="14">
        <f>'Ref. ACS-5-YR'!H32</f>
        <v>67813</v>
      </c>
      <c r="C49" s="51">
        <f>'Ref. ACS-5-YR'!I32</f>
        <v>0.48086823332529677</v>
      </c>
      <c r="D49" s="14">
        <f>'Ref. ACS-5-YR'!R32</f>
        <v>231997</v>
      </c>
      <c r="E49" s="51">
        <f>'Ref. ACS-5-YR'!S32</f>
        <v>0.50004202993824831</v>
      </c>
      <c r="F49" s="14">
        <f>'Ref. ACS-5-YR'!AB32</f>
        <v>19783141</v>
      </c>
      <c r="G49" s="51">
        <f>'Ref. ACS-5-YR'!AC32</f>
        <v>0.503</v>
      </c>
      <c r="H49" s="250"/>
      <c r="I49" s="35"/>
    </row>
    <row r="50" spans="1:9" x14ac:dyDescent="0.3">
      <c r="A50" s="11" t="s">
        <v>177</v>
      </c>
      <c r="B50" s="14">
        <f>'Ref. ACS-5-YR'!H33</f>
        <v>4768</v>
      </c>
      <c r="C50" s="51">
        <f>'Ref. ACS-5-YR'!I33</f>
        <v>3.3810327466636397E-2</v>
      </c>
      <c r="D50" s="14">
        <f>'Ref. ACS-5-YR'!R33</f>
        <v>17918</v>
      </c>
      <c r="E50" s="51">
        <f>'Ref. ACS-5-YR'!S33</f>
        <v>3.8620124796585872E-2</v>
      </c>
      <c r="F50" s="14">
        <f>'Ref. ACS-5-YR'!AB33</f>
        <v>1175994</v>
      </c>
      <c r="G50" s="51">
        <f>'Ref. ACS-5-YR'!AC33</f>
        <v>0.03</v>
      </c>
      <c r="H50" s="250"/>
      <c r="I50" s="35"/>
    </row>
    <row r="51" spans="1:9" x14ac:dyDescent="0.3">
      <c r="A51" s="11" t="s">
        <v>178</v>
      </c>
      <c r="B51" s="14">
        <f>'Ref. ACS-5-YR'!H34</f>
        <v>5703</v>
      </c>
      <c r="C51" s="51">
        <f>'Ref. ACS-5-YR'!I34</f>
        <v>4.0440498645601397E-2</v>
      </c>
      <c r="D51" s="14">
        <f>'Ref. ACS-5-YR'!R34</f>
        <v>20069</v>
      </c>
      <c r="E51" s="51">
        <f>'Ref. ACS-5-YR'!S34</f>
        <v>4.3256350292593032E-2</v>
      </c>
      <c r="F51" s="14">
        <f>'Ref. ACS-5-YR'!AB34</f>
        <v>1189152</v>
      </c>
      <c r="G51" s="51">
        <f>'Ref. ACS-5-YR'!AC34</f>
        <v>0.03</v>
      </c>
      <c r="H51" s="250"/>
      <c r="I51" s="35"/>
    </row>
    <row r="52" spans="1:9" x14ac:dyDescent="0.3">
      <c r="A52" s="11" t="s">
        <v>179</v>
      </c>
      <c r="B52" s="14">
        <f>'Ref. ACS-5-YR'!H35</f>
        <v>5816</v>
      </c>
      <c r="C52" s="51">
        <f>'Ref. ACS-5-YR'!I35</f>
        <v>4.1241792060813208E-2</v>
      </c>
      <c r="D52" s="14">
        <f>'Ref. ACS-5-YR'!R35</f>
        <v>20077</v>
      </c>
      <c r="E52" s="51">
        <f>'Ref. ACS-5-YR'!S35</f>
        <v>4.3273593344182085E-2</v>
      </c>
      <c r="F52" s="14">
        <f>'Ref. ACS-5-YR'!AB35</f>
        <v>1269171</v>
      </c>
      <c r="G52" s="51">
        <f>'Ref. ACS-5-YR'!AC35</f>
        <v>3.2000000000000001E-2</v>
      </c>
      <c r="H52" s="250"/>
      <c r="I52" s="35"/>
    </row>
    <row r="53" spans="1:9" x14ac:dyDescent="0.3">
      <c r="A53" s="11" t="s">
        <v>180</v>
      </c>
      <c r="B53" s="14">
        <f>'Ref. ACS-5-YR'!H36</f>
        <v>3480</v>
      </c>
      <c r="C53" s="51">
        <f>'Ref. ACS-5-YR'!I36</f>
        <v>2.467700075165577E-2</v>
      </c>
      <c r="D53" s="14">
        <f>'Ref. ACS-5-YR'!R36</f>
        <v>11642</v>
      </c>
      <c r="E53" s="51">
        <f>'Ref. ACS-5-YR'!S36</f>
        <v>2.509295082497225E-2</v>
      </c>
      <c r="F53" s="14">
        <f>'Ref. ACS-5-YR'!AB36</f>
        <v>743628</v>
      </c>
      <c r="G53" s="51">
        <f>'Ref. ACS-5-YR'!AC36</f>
        <v>1.9E-2</v>
      </c>
      <c r="H53" s="250"/>
      <c r="I53" s="35"/>
    </row>
    <row r="54" spans="1:9" x14ac:dyDescent="0.3">
      <c r="A54" s="11" t="s">
        <v>181</v>
      </c>
      <c r="B54" s="14">
        <f>'Ref. ACS-5-YR'!H37</f>
        <v>2178</v>
      </c>
      <c r="C54" s="51">
        <f>'Ref. ACS-5-YR'!I37</f>
        <v>1.5444398746294904E-2</v>
      </c>
      <c r="D54" s="14">
        <f>'Ref. ACS-5-YR'!R37</f>
        <v>6751</v>
      </c>
      <c r="E54" s="51">
        <f>'Ref. ACS-5-YR'!S37</f>
        <v>1.4550980159713765E-2</v>
      </c>
      <c r="F54" s="14">
        <f>'Ref. ACS-5-YR'!AB37</f>
        <v>503863</v>
      </c>
      <c r="G54" s="51">
        <f>'Ref. ACS-5-YR'!AC37</f>
        <v>1.2999999999999999E-2</v>
      </c>
      <c r="H54" s="250"/>
      <c r="I54" s="35"/>
    </row>
    <row r="55" spans="1:9" x14ac:dyDescent="0.3">
      <c r="A55" s="11" t="s">
        <v>182</v>
      </c>
      <c r="B55" s="14">
        <f>'Ref. ACS-5-YR'!H38</f>
        <v>597</v>
      </c>
      <c r="C55" s="51">
        <f>'Ref. ACS-5-YR'!I38</f>
        <v>4.2333820254995677E-3</v>
      </c>
      <c r="D55" s="14">
        <f>'Ref. ACS-5-YR'!R38</f>
        <v>3229</v>
      </c>
      <c r="E55" s="51">
        <f>'Ref. ACS-5-YR'!S38</f>
        <v>6.9597266976323133E-3</v>
      </c>
      <c r="F55" s="14">
        <f>'Ref. ACS-5-YR'!AB38</f>
        <v>259140</v>
      </c>
      <c r="G55" s="51">
        <f>'Ref. ACS-5-YR'!AC38</f>
        <v>7.0000000000000001E-3</v>
      </c>
      <c r="H55" s="250"/>
      <c r="I55" s="35"/>
    </row>
    <row r="56" spans="1:9" x14ac:dyDescent="0.3">
      <c r="A56" s="11" t="s">
        <v>183</v>
      </c>
      <c r="B56" s="14">
        <f>'Ref. ACS-5-YR'!H39</f>
        <v>1008</v>
      </c>
      <c r="C56" s="51">
        <f>'Ref. ACS-5-YR'!I39</f>
        <v>7.1478209073761543E-3</v>
      </c>
      <c r="D56" s="14">
        <f>'Ref. ACS-5-YR'!R39</f>
        <v>3330</v>
      </c>
      <c r="E56" s="51">
        <f>'Ref. ACS-5-YR'!S39</f>
        <v>7.1774202239441327E-3</v>
      </c>
      <c r="F56" s="14">
        <f>'Ref. ACS-5-YR'!AB39</f>
        <v>259522</v>
      </c>
      <c r="G56" s="51">
        <f>'Ref. ACS-5-YR'!AC39</f>
        <v>7.0000000000000001E-3</v>
      </c>
      <c r="H56" s="250"/>
      <c r="I56" s="35"/>
    </row>
    <row r="57" spans="1:9" x14ac:dyDescent="0.3">
      <c r="A57" s="11" t="s">
        <v>184</v>
      </c>
      <c r="B57" s="14">
        <f>'Ref. ACS-5-YR'!H40</f>
        <v>3032</v>
      </c>
      <c r="C57" s="51">
        <f>'Ref. ACS-5-YR'!I40</f>
        <v>2.1500191459488591E-2</v>
      </c>
      <c r="D57" s="14">
        <f>'Ref. ACS-5-YR'!R40</f>
        <v>9796</v>
      </c>
      <c r="E57" s="51">
        <f>'Ref. ACS-5-YR'!S40</f>
        <v>2.1114116670797815E-2</v>
      </c>
      <c r="F57" s="14">
        <f>'Ref. ACS-5-YR'!AB40</f>
        <v>787614</v>
      </c>
      <c r="G57" s="51">
        <f>'Ref. ACS-5-YR'!AC40</f>
        <v>0.02</v>
      </c>
      <c r="H57" s="250"/>
      <c r="I57" s="35"/>
    </row>
    <row r="58" spans="1:9" x14ac:dyDescent="0.3">
      <c r="A58" s="11" t="s">
        <v>185</v>
      </c>
      <c r="B58" s="14">
        <f>'Ref. ACS-5-YR'!H41</f>
        <v>4709</v>
      </c>
      <c r="C58" s="51">
        <f>'Ref. ACS-5-YR'!I41</f>
        <v>3.3391953028605481E-2</v>
      </c>
      <c r="D58" s="14">
        <f>'Ref. ACS-5-YR'!R41</f>
        <v>16735</v>
      </c>
      <c r="E58" s="51">
        <f>'Ref. ACS-5-YR'!S41</f>
        <v>3.6070308542854375E-2</v>
      </c>
      <c r="F58" s="14">
        <f>'Ref. ACS-5-YR'!AB41</f>
        <v>1489607</v>
      </c>
      <c r="G58" s="51">
        <f>'Ref. ACS-5-YR'!AC41</f>
        <v>3.7999999999999999E-2</v>
      </c>
      <c r="H58" s="250"/>
      <c r="I58" s="35"/>
    </row>
    <row r="59" spans="1:9" x14ac:dyDescent="0.3">
      <c r="A59" s="11" t="s">
        <v>186</v>
      </c>
      <c r="B59" s="14">
        <f>'Ref. ACS-5-YR'!H42</f>
        <v>3869</v>
      </c>
      <c r="C59" s="51">
        <f>'Ref. ACS-5-YR'!I42</f>
        <v>2.7435435605792004E-2</v>
      </c>
      <c r="D59" s="14">
        <f>'Ref. ACS-5-YR'!R42</f>
        <v>15666</v>
      </c>
      <c r="E59" s="51">
        <f>'Ref. ACS-5-YR'!S42</f>
        <v>3.3766205774266901E-2</v>
      </c>
      <c r="F59" s="14">
        <f>'Ref. ACS-5-YR'!AB42</f>
        <v>1418347</v>
      </c>
      <c r="G59" s="51">
        <f>'Ref. ACS-5-YR'!AC42</f>
        <v>3.5999999999999997E-2</v>
      </c>
      <c r="H59" s="250"/>
      <c r="I59" s="35"/>
    </row>
    <row r="60" spans="1:9" x14ac:dyDescent="0.3">
      <c r="A60" s="11" t="s">
        <v>187</v>
      </c>
      <c r="B60" s="14">
        <f>'Ref. ACS-5-YR'!H43</f>
        <v>4767</v>
      </c>
      <c r="C60" s="51">
        <f>'Ref. ACS-5-YR'!I43</f>
        <v>3.3803236374466382E-2</v>
      </c>
      <c r="D60" s="14">
        <f>'Ref. ACS-5-YR'!R43</f>
        <v>15244</v>
      </c>
      <c r="E60" s="51">
        <f>'Ref. ACS-5-YR'!S43</f>
        <v>3.2856634802944248E-2</v>
      </c>
      <c r="F60" s="14">
        <f>'Ref. ACS-5-YR'!AB43</f>
        <v>1333091</v>
      </c>
      <c r="G60" s="51">
        <f>'Ref. ACS-5-YR'!AC43</f>
        <v>3.4000000000000002E-2</v>
      </c>
      <c r="H60" s="250"/>
      <c r="I60" s="35"/>
    </row>
    <row r="61" spans="1:9" x14ac:dyDescent="0.3">
      <c r="A61" s="11" t="s">
        <v>188</v>
      </c>
      <c r="B61" s="14">
        <f>'Ref. ACS-5-YR'!H44</f>
        <v>4207</v>
      </c>
      <c r="C61" s="51">
        <f>'Ref. ACS-5-YR'!I44</f>
        <v>2.9832224759257422E-2</v>
      </c>
      <c r="D61" s="14">
        <f>'Ref. ACS-5-YR'!R44</f>
        <v>13862</v>
      </c>
      <c r="E61" s="51">
        <f>'Ref. ACS-5-YR'!S44</f>
        <v>2.9877897640935003E-2</v>
      </c>
      <c r="F61" s="14">
        <f>'Ref. ACS-5-YR'!AB44</f>
        <v>1257998</v>
      </c>
      <c r="G61" s="51">
        <f>'Ref. ACS-5-YR'!AC44</f>
        <v>3.2000000000000001E-2</v>
      </c>
      <c r="H61" s="250"/>
      <c r="I61" s="35"/>
    </row>
    <row r="62" spans="1:9" x14ac:dyDescent="0.3">
      <c r="A62" s="11" t="s">
        <v>189</v>
      </c>
      <c r="B62" s="14">
        <f>'Ref. ACS-5-YR'!H45</f>
        <v>3740</v>
      </c>
      <c r="C62" s="51">
        <f>'Ref. ACS-5-YR'!I45</f>
        <v>2.6520684715859937E-2</v>
      </c>
      <c r="D62" s="14">
        <f>'Ref. ACS-5-YR'!R45</f>
        <v>12867</v>
      </c>
      <c r="E62" s="51">
        <f>'Ref. ACS-5-YR'!S45</f>
        <v>2.773329309954629E-2</v>
      </c>
      <c r="F62" s="14">
        <f>'Ref. ACS-5-YR'!AB45</f>
        <v>1272718</v>
      </c>
      <c r="G62" s="51">
        <f>'Ref. ACS-5-YR'!AC45</f>
        <v>3.2000000000000001E-2</v>
      </c>
      <c r="H62" s="250"/>
      <c r="I62" s="35"/>
    </row>
    <row r="63" spans="1:9" x14ac:dyDescent="0.3">
      <c r="A63" s="11" t="s">
        <v>190</v>
      </c>
      <c r="B63" s="14">
        <f>'Ref. ACS-5-YR'!H46</f>
        <v>4071</v>
      </c>
      <c r="C63" s="51">
        <f>'Ref. ACS-5-YR'!I46</f>
        <v>2.8867836224135243E-2</v>
      </c>
      <c r="D63" s="14">
        <f>'Ref. ACS-5-YR'!R46</f>
        <v>12459</v>
      </c>
      <c r="E63" s="51">
        <f>'Ref. ACS-5-YR'!S46</f>
        <v>2.685389746850449E-2</v>
      </c>
      <c r="F63" s="14">
        <f>'Ref. ACS-5-YR'!AB46</f>
        <v>1256691</v>
      </c>
      <c r="G63" s="51">
        <f>'Ref. ACS-5-YR'!AC46</f>
        <v>3.2000000000000001E-2</v>
      </c>
      <c r="H63" s="250"/>
      <c r="I63" s="35"/>
    </row>
    <row r="64" spans="1:9" x14ac:dyDescent="0.3">
      <c r="A64" s="11" t="s">
        <v>191</v>
      </c>
      <c r="B64" s="14">
        <f>'Ref. ACS-5-YR'!H47</f>
        <v>3955</v>
      </c>
      <c r="C64" s="51">
        <f>'Ref. ACS-5-YR'!I47</f>
        <v>2.8045269532413382E-2</v>
      </c>
      <c r="D64" s="14">
        <f>'Ref. ACS-5-YR'!R47</f>
        <v>12858</v>
      </c>
      <c r="E64" s="51">
        <f>'Ref. ACS-5-YR'!S47</f>
        <v>2.7713894666508605E-2</v>
      </c>
      <c r="F64" s="14">
        <f>'Ref. ACS-5-YR'!AB47</f>
        <v>1268744</v>
      </c>
      <c r="G64" s="51">
        <f>'Ref. ACS-5-YR'!AC47</f>
        <v>3.2000000000000001E-2</v>
      </c>
      <c r="H64" s="250"/>
    </row>
    <row r="65" spans="1:9" x14ac:dyDescent="0.3">
      <c r="A65" s="11" t="s">
        <v>192</v>
      </c>
      <c r="B65" s="14">
        <f>'Ref. ACS-5-YR'!H48</f>
        <v>1360</v>
      </c>
      <c r="C65" s="51">
        <f>'Ref. ACS-5-YR'!I48</f>
        <v>9.6438853512217908E-3</v>
      </c>
      <c r="D65" s="14">
        <f>'Ref. ACS-5-YR'!R48</f>
        <v>4634</v>
      </c>
      <c r="E65" s="51">
        <f>'Ref. ACS-5-YR'!S48</f>
        <v>9.9880376329600923E-3</v>
      </c>
      <c r="F65" s="14">
        <f>'Ref. ACS-5-YR'!AB48</f>
        <v>493428</v>
      </c>
      <c r="G65" s="51">
        <f>'Ref. ACS-5-YR'!AC48</f>
        <v>1.2999999999999999E-2</v>
      </c>
      <c r="H65" s="250"/>
    </row>
    <row r="66" spans="1:9" x14ac:dyDescent="0.3">
      <c r="A66" s="11" t="s">
        <v>193</v>
      </c>
      <c r="B66" s="14">
        <f>'Ref. ACS-5-YR'!H49</f>
        <v>2032</v>
      </c>
      <c r="C66" s="51">
        <f>'Ref. ACS-5-YR'!I49</f>
        <v>1.4409099289472564E-2</v>
      </c>
      <c r="D66" s="14">
        <f>'Ref. ACS-5-YR'!R49</f>
        <v>5920</v>
      </c>
      <c r="E66" s="51">
        <f>'Ref. ACS-5-YR'!S49</f>
        <v>1.275985817590068E-2</v>
      </c>
      <c r="F66" s="14">
        <f>'Ref. ACS-5-YR'!AB49</f>
        <v>671381</v>
      </c>
      <c r="G66" s="51">
        <f>'Ref. ACS-5-YR'!AC49</f>
        <v>1.7000000000000001E-2</v>
      </c>
      <c r="H66" s="250"/>
      <c r="I66" s="59" t="s">
        <v>201</v>
      </c>
    </row>
    <row r="67" spans="1:9" x14ac:dyDescent="0.3">
      <c r="A67" s="11" t="s">
        <v>194</v>
      </c>
      <c r="B67" s="14">
        <f>'Ref. ACS-5-YR'!H50</f>
        <v>1222</v>
      </c>
      <c r="C67" s="51">
        <f>'Ref. ACS-5-YR'!I50</f>
        <v>8.6653146317595842E-3</v>
      </c>
      <c r="D67" s="14">
        <f>'Ref. ACS-5-YR'!R50</f>
        <v>3844</v>
      </c>
      <c r="E67" s="51">
        <f>'Ref. ACS-5-YR'!S50</f>
        <v>8.2852862885409145E-3</v>
      </c>
      <c r="F67" s="14">
        <f>'Ref. ACS-5-YR'!AB50</f>
        <v>418129</v>
      </c>
      <c r="G67" s="51">
        <f>'Ref. ACS-5-YR'!AC50</f>
        <v>1.0999999999999999E-2</v>
      </c>
      <c r="H67" s="250"/>
    </row>
    <row r="68" spans="1:9" x14ac:dyDescent="0.3">
      <c r="A68" s="11" t="s">
        <v>195</v>
      </c>
      <c r="B68" s="14">
        <f>'Ref. ACS-5-YR'!H51</f>
        <v>1593</v>
      </c>
      <c r="C68" s="51">
        <f>'Ref. ACS-5-YR'!I51</f>
        <v>1.1296109826835529E-2</v>
      </c>
      <c r="D68" s="14">
        <f>'Ref. ACS-5-YR'!R51</f>
        <v>4857</v>
      </c>
      <c r="E68" s="51">
        <f>'Ref. ACS-5-YR'!S51</f>
        <v>1.0468687696005001E-2</v>
      </c>
      <c r="F68" s="14">
        <f>'Ref. ACS-5-YR'!AB51</f>
        <v>569190</v>
      </c>
      <c r="G68" s="51">
        <f>'Ref. ACS-5-YR'!AC51</f>
        <v>1.4E-2</v>
      </c>
      <c r="H68" s="250"/>
    </row>
    <row r="69" spans="1:9" x14ac:dyDescent="0.3">
      <c r="A69" s="11" t="s">
        <v>196</v>
      </c>
      <c r="B69" s="14">
        <f>'Ref. ACS-5-YR'!H52</f>
        <v>2193</v>
      </c>
      <c r="C69" s="51">
        <f>'Ref. ACS-5-YR'!I52</f>
        <v>1.5550765128845151E-2</v>
      </c>
      <c r="D69" s="14">
        <f>'Ref. ACS-5-YR'!R52</f>
        <v>7614</v>
      </c>
      <c r="E69" s="51">
        <f>'Ref. ACS-5-YR'!S52</f>
        <v>1.6411074349883072E-2</v>
      </c>
      <c r="F69" s="14">
        <f>'Ref. ACS-5-YR'!AB52</f>
        <v>761088</v>
      </c>
      <c r="G69" s="51">
        <f>'Ref. ACS-5-YR'!AC52</f>
        <v>1.9E-2</v>
      </c>
      <c r="H69" s="250"/>
    </row>
    <row r="70" spans="1:9" x14ac:dyDescent="0.3">
      <c r="A70" s="11" t="s">
        <v>197</v>
      </c>
      <c r="B70" s="14">
        <f>'Ref. ACS-5-YR'!H53</f>
        <v>1547</v>
      </c>
      <c r="C70" s="51">
        <f>'Ref. ACS-5-YR'!I53</f>
        <v>1.0969919587014793E-2</v>
      </c>
      <c r="D70" s="14">
        <f>'Ref. ACS-5-YR'!R53</f>
        <v>4633</v>
      </c>
      <c r="E70" s="51">
        <f>'Ref. ACS-5-YR'!S53</f>
        <v>9.9858822515114607E-3</v>
      </c>
      <c r="F70" s="14">
        <f>'Ref. ACS-5-YR'!AB53</f>
        <v>524400</v>
      </c>
      <c r="G70" s="51">
        <f>'Ref. ACS-5-YR'!AC53</f>
        <v>1.2999999999999999E-2</v>
      </c>
      <c r="H70" s="250"/>
    </row>
    <row r="71" spans="1:9" x14ac:dyDescent="0.3">
      <c r="A71" s="11" t="s">
        <v>198</v>
      </c>
      <c r="B71" s="14">
        <f>'Ref. ACS-5-YR'!H54</f>
        <v>961</v>
      </c>
      <c r="C71" s="51">
        <f>'Ref. ACS-5-YR'!I54</f>
        <v>6.8145395753854004E-3</v>
      </c>
      <c r="D71" s="14">
        <f>'Ref. ACS-5-YR'!R54</f>
        <v>3238</v>
      </c>
      <c r="E71" s="51">
        <f>'Ref. ACS-5-YR'!S54</f>
        <v>6.9791251306700001E-3</v>
      </c>
      <c r="F71" s="14">
        <f>'Ref. ACS-5-YR'!AB54</f>
        <v>378825</v>
      </c>
      <c r="G71" s="51">
        <f>'Ref. ACS-5-YR'!AC54</f>
        <v>0.01</v>
      </c>
      <c r="H71" s="250"/>
    </row>
    <row r="72" spans="1:9" x14ac:dyDescent="0.3">
      <c r="A72" s="11" t="s">
        <v>199</v>
      </c>
      <c r="B72" s="14">
        <f>'Ref. ACS-5-YR'!H55</f>
        <v>1005</v>
      </c>
      <c r="C72" s="51">
        <f>'Ref. ACS-5-YR'!I55</f>
        <v>7.1265476308661063E-3</v>
      </c>
      <c r="D72" s="14">
        <f>'Ref. ACS-5-YR'!R55</f>
        <v>4754</v>
      </c>
      <c r="E72" s="51">
        <f>'Ref. ACS-5-YR'!S55</f>
        <v>1.0246683406795918E-2</v>
      </c>
      <c r="F72" s="14">
        <f>'Ref. ACS-5-YR'!AB55</f>
        <v>481420</v>
      </c>
      <c r="G72" s="51">
        <f>'Ref. ACS-5-YR'!AC55</f>
        <v>1.2E-2</v>
      </c>
      <c r="H72" s="250"/>
    </row>
    <row r="73" spans="1:9" x14ac:dyDescent="0.3">
      <c r="A73" s="45" t="s">
        <v>202</v>
      </c>
      <c r="E73" s="8"/>
    </row>
    <row r="74" spans="1:9" x14ac:dyDescent="0.3">
      <c r="A74" s="45"/>
    </row>
    <row r="75" spans="1:9" x14ac:dyDescent="0.3">
      <c r="A75" s="1" t="s">
        <v>203</v>
      </c>
      <c r="C75" s="96" t="s">
        <v>174</v>
      </c>
      <c r="D75" s="96"/>
      <c r="E75" s="96" t="s">
        <v>174</v>
      </c>
      <c r="F75" s="96"/>
      <c r="G75" s="96" t="s">
        <v>174</v>
      </c>
    </row>
    <row r="76" spans="1:9" ht="28.8" x14ac:dyDescent="0.3">
      <c r="A76" s="46" t="s">
        <v>167</v>
      </c>
      <c r="B76" s="49" t="str">
        <f>B3</f>
        <v>Unincorporated Tulare County</v>
      </c>
      <c r="C76" s="49" t="str">
        <f>B3</f>
        <v>Unincorporated Tulare County</v>
      </c>
      <c r="D76" s="49" t="str">
        <f>B4</f>
        <v>Tulare County</v>
      </c>
      <c r="E76" s="49" t="str">
        <f>B4</f>
        <v>Tulare County</v>
      </c>
      <c r="F76" s="49" t="s">
        <v>168</v>
      </c>
      <c r="G76" s="49" t="s">
        <v>168</v>
      </c>
      <c r="H76" s="249"/>
      <c r="I76" s="35"/>
    </row>
    <row r="77" spans="1:9" x14ac:dyDescent="0.3">
      <c r="A77" s="11" t="s">
        <v>175</v>
      </c>
      <c r="B77" s="14">
        <f>B24</f>
        <v>141022</v>
      </c>
      <c r="C77" s="51"/>
      <c r="D77" s="14">
        <f>D24</f>
        <v>463955</v>
      </c>
      <c r="E77" s="51"/>
      <c r="F77" s="14">
        <f>F24</f>
        <v>39346023</v>
      </c>
      <c r="G77" s="51"/>
      <c r="H77" s="250"/>
      <c r="I77" s="35"/>
    </row>
    <row r="78" spans="1:9" x14ac:dyDescent="0.3">
      <c r="A78" s="11" t="s">
        <v>204</v>
      </c>
      <c r="B78" s="14">
        <f t="shared" ref="B78:G78" si="1">SUM(B26,B50)</f>
        <v>10138</v>
      </c>
      <c r="C78" s="51">
        <f t="shared" si="1"/>
        <v>7.1889492419622447E-2</v>
      </c>
      <c r="D78" s="14">
        <f t="shared" si="1"/>
        <v>36942</v>
      </c>
      <c r="E78" s="51">
        <f t="shared" si="1"/>
        <v>7.9624101475358589E-2</v>
      </c>
      <c r="F78" s="14">
        <f t="shared" si="1"/>
        <v>2409082</v>
      </c>
      <c r="G78" s="51">
        <f t="shared" si="1"/>
        <v>6.0999999999999999E-2</v>
      </c>
      <c r="H78" s="250"/>
      <c r="I78" s="35"/>
    </row>
    <row r="79" spans="1:9" x14ac:dyDescent="0.3">
      <c r="A79" s="11" t="s">
        <v>205</v>
      </c>
      <c r="B79" s="14">
        <f>SUM(B27:B29,B51:B53)</f>
        <v>32217</v>
      </c>
      <c r="C79" s="51">
        <f t="shared" ref="C79:G87" si="2">SUM(C27,C51)</f>
        <v>8.7638808129228057E-2</v>
      </c>
      <c r="D79" s="14">
        <f t="shared" si="2"/>
        <v>40825</v>
      </c>
      <c r="E79" s="51">
        <f t="shared" si="2"/>
        <v>8.7993447640396155E-2</v>
      </c>
      <c r="F79" s="14">
        <f t="shared" si="2"/>
        <v>2431647</v>
      </c>
      <c r="G79" s="51">
        <f t="shared" si="2"/>
        <v>6.2E-2</v>
      </c>
      <c r="H79" s="250"/>
      <c r="I79" s="35"/>
    </row>
    <row r="80" spans="1:9" x14ac:dyDescent="0.3">
      <c r="A80" s="11" t="s">
        <v>206</v>
      </c>
      <c r="B80" s="14">
        <f>SUM(B30:B33,B54:B57)</f>
        <v>14096</v>
      </c>
      <c r="C80" s="51">
        <f t="shared" si="2"/>
        <v>8.7241706967707167E-2</v>
      </c>
      <c r="D80" s="14">
        <f t="shared" si="2"/>
        <v>41351</v>
      </c>
      <c r="E80" s="51">
        <f t="shared" si="2"/>
        <v>8.9127178282376512E-2</v>
      </c>
      <c r="F80" s="14">
        <f t="shared" si="2"/>
        <v>2597443</v>
      </c>
      <c r="G80" s="51">
        <f t="shared" si="2"/>
        <v>6.6000000000000003E-2</v>
      </c>
      <c r="H80" s="250"/>
      <c r="I80" s="35"/>
    </row>
    <row r="81" spans="1:9" x14ac:dyDescent="0.3">
      <c r="A81" s="11" t="s">
        <v>207</v>
      </c>
      <c r="B81" s="14">
        <f>SUM(B34:B35,B58:B59)</f>
        <v>17321</v>
      </c>
      <c r="C81" s="51">
        <f t="shared" si="2"/>
        <v>5.3573201344471078E-2</v>
      </c>
      <c r="D81" s="14">
        <f t="shared" si="2"/>
        <v>23659</v>
      </c>
      <c r="E81" s="51">
        <f t="shared" si="2"/>
        <v>5.0994169693181449E-2</v>
      </c>
      <c r="F81" s="14">
        <f t="shared" si="2"/>
        <v>1518469</v>
      </c>
      <c r="G81" s="51">
        <f t="shared" si="2"/>
        <v>3.9E-2</v>
      </c>
      <c r="H81" s="250"/>
      <c r="I81" s="35"/>
    </row>
    <row r="82" spans="1:9" x14ac:dyDescent="0.3">
      <c r="A82" s="11" t="s">
        <v>208</v>
      </c>
      <c r="B82" s="14">
        <f>SUM(B36:B37,B60:B61)</f>
        <v>18646</v>
      </c>
      <c r="C82" s="51">
        <f t="shared" si="2"/>
        <v>3.1512813603551217E-2</v>
      </c>
      <c r="D82" s="14">
        <f t="shared" si="2"/>
        <v>13850</v>
      </c>
      <c r="E82" s="51">
        <f t="shared" si="2"/>
        <v>2.9852033063551421E-2</v>
      </c>
      <c r="F82" s="14">
        <f t="shared" si="2"/>
        <v>1029603</v>
      </c>
      <c r="G82" s="51">
        <f t="shared" si="2"/>
        <v>2.5999999999999999E-2</v>
      </c>
      <c r="H82" s="250"/>
      <c r="I82" s="35"/>
    </row>
    <row r="83" spans="1:9" x14ac:dyDescent="0.3">
      <c r="A83" s="11" t="s">
        <v>209</v>
      </c>
      <c r="B83" s="14">
        <f>SUM(B38:B39,B62:B63)</f>
        <v>16617</v>
      </c>
      <c r="C83" s="51">
        <f t="shared" si="2"/>
        <v>9.6722497199018594E-3</v>
      </c>
      <c r="D83" s="14">
        <f t="shared" si="2"/>
        <v>6525</v>
      </c>
      <c r="E83" s="51">
        <f t="shared" si="2"/>
        <v>1.4063863952322963E-2</v>
      </c>
      <c r="F83" s="14">
        <f t="shared" si="2"/>
        <v>545047</v>
      </c>
      <c r="G83" s="51">
        <f t="shared" si="2"/>
        <v>1.4E-2</v>
      </c>
      <c r="H83" s="250"/>
      <c r="I83" s="35"/>
    </row>
    <row r="84" spans="1:9" x14ac:dyDescent="0.3">
      <c r="A84" s="11" t="s">
        <v>210</v>
      </c>
      <c r="B84" s="14">
        <f>SUM(B40:B42,B64:B66)</f>
        <v>15300</v>
      </c>
      <c r="C84" s="51">
        <f t="shared" si="2"/>
        <v>1.695480137850832E-2</v>
      </c>
      <c r="D84" s="14">
        <f t="shared" si="2"/>
        <v>6945</v>
      </c>
      <c r="E84" s="51">
        <f t="shared" si="2"/>
        <v>1.4969124160748349E-2</v>
      </c>
      <c r="F84" s="14">
        <f t="shared" si="2"/>
        <v>540872</v>
      </c>
      <c r="G84" s="51">
        <f t="shared" si="2"/>
        <v>1.4E-2</v>
      </c>
      <c r="H84" s="250"/>
      <c r="I84" s="35"/>
    </row>
    <row r="85" spans="1:9" x14ac:dyDescent="0.3">
      <c r="A85" s="11" t="s">
        <v>211</v>
      </c>
      <c r="B85" s="14">
        <f>SUM(B43:B45,B67:B69)</f>
        <v>10142</v>
      </c>
      <c r="C85" s="51">
        <f t="shared" si="2"/>
        <v>4.1816170526584505E-2</v>
      </c>
      <c r="D85" s="14">
        <f t="shared" si="2"/>
        <v>19657</v>
      </c>
      <c r="E85" s="51">
        <f t="shared" si="2"/>
        <v>4.2368333135756706E-2</v>
      </c>
      <c r="F85" s="14">
        <f t="shared" si="2"/>
        <v>1608717</v>
      </c>
      <c r="G85" s="51">
        <f t="shared" si="2"/>
        <v>4.1000000000000002E-2</v>
      </c>
      <c r="H85" s="250"/>
      <c r="I85" s="35"/>
    </row>
    <row r="86" spans="1:9" x14ac:dyDescent="0.3">
      <c r="A86" s="11" t="s">
        <v>212</v>
      </c>
      <c r="B86" s="14">
        <f>SUM(B46:B47,B70:B71)</f>
        <v>4575</v>
      </c>
      <c r="C86" s="51">
        <f t="shared" si="2"/>
        <v>6.6393895987860066E-2</v>
      </c>
      <c r="D86" s="14">
        <f t="shared" si="2"/>
        <v>34221</v>
      </c>
      <c r="E86" s="51">
        <f t="shared" si="2"/>
        <v>7.3759308553631275E-2</v>
      </c>
      <c r="F86" s="14">
        <f t="shared" si="2"/>
        <v>3084036</v>
      </c>
      <c r="G86" s="51">
        <f t="shared" si="2"/>
        <v>7.9000000000000001E-2</v>
      </c>
      <c r="H86" s="250"/>
    </row>
    <row r="87" spans="1:9" x14ac:dyDescent="0.3">
      <c r="A87" s="11" t="s">
        <v>213</v>
      </c>
      <c r="B87" s="14">
        <f>SUM(B48,B72)</f>
        <v>1970</v>
      </c>
      <c r="C87" s="51">
        <f t="shared" si="2"/>
        <v>5.6430911488987545E-2</v>
      </c>
      <c r="D87" s="14">
        <f t="shared" si="2"/>
        <v>31797</v>
      </c>
      <c r="E87" s="51">
        <f t="shared" si="2"/>
        <v>6.8534663922147632E-2</v>
      </c>
      <c r="F87" s="14">
        <f t="shared" si="2"/>
        <v>2923877</v>
      </c>
      <c r="G87" s="51">
        <f t="shared" si="2"/>
        <v>7.3999999999999996E-2</v>
      </c>
      <c r="H87" s="250"/>
    </row>
    <row r="88" spans="1:9" x14ac:dyDescent="0.3">
      <c r="A88" s="45" t="s">
        <v>202</v>
      </c>
      <c r="I88" s="35"/>
    </row>
    <row r="89" spans="1:9" x14ac:dyDescent="0.3">
      <c r="A89" s="45"/>
      <c r="I89" s="35"/>
    </row>
    <row r="90" spans="1:9" x14ac:dyDescent="0.3">
      <c r="A90" s="45"/>
      <c r="I90" s="35"/>
    </row>
    <row r="91" spans="1:9" x14ac:dyDescent="0.3">
      <c r="A91" s="1" t="s">
        <v>214</v>
      </c>
      <c r="I91" s="35"/>
    </row>
    <row r="92" spans="1:9" ht="28.8" x14ac:dyDescent="0.3">
      <c r="A92" s="46" t="s">
        <v>167</v>
      </c>
      <c r="B92" s="49" t="str">
        <f>B3</f>
        <v>Unincorporated Tulare County</v>
      </c>
      <c r="C92" s="49" t="s">
        <v>174</v>
      </c>
      <c r="D92" s="49" t="str">
        <f>B4</f>
        <v>Tulare County</v>
      </c>
      <c r="E92" s="49" t="s">
        <v>174</v>
      </c>
      <c r="F92" s="49" t="s">
        <v>168</v>
      </c>
      <c r="G92" s="49" t="s">
        <v>174</v>
      </c>
      <c r="H92" s="249"/>
      <c r="I92" s="35"/>
    </row>
    <row r="93" spans="1:9" x14ac:dyDescent="0.3">
      <c r="A93" s="11" t="s">
        <v>175</v>
      </c>
      <c r="B93" s="14">
        <f>B8</f>
        <v>141022</v>
      </c>
      <c r="C93" s="53"/>
      <c r="D93" s="14">
        <f>D8</f>
        <v>463955</v>
      </c>
      <c r="E93" s="53"/>
      <c r="F93" s="14">
        <f>F8</f>
        <v>39346023</v>
      </c>
      <c r="G93" s="53"/>
      <c r="H93" s="250"/>
      <c r="I93" s="35"/>
    </row>
    <row r="94" spans="1:9" x14ac:dyDescent="0.3">
      <c r="A94" s="11" t="s">
        <v>215</v>
      </c>
      <c r="B94" s="14">
        <f>'Ref. ACS-5-YR'!H70</f>
        <v>95629</v>
      </c>
      <c r="C94" s="53">
        <f>'Ref. ACS-5-YR'!I70</f>
        <v>0.67811405312646256</v>
      </c>
      <c r="D94" s="14">
        <f>'Ref. ACS-5-YR'!R70</f>
        <v>309798</v>
      </c>
      <c r="E94" s="53">
        <f>'Ref. ACS-5-YR'!S70</f>
        <v>0.66773286202325655</v>
      </c>
      <c r="F94" s="14">
        <f>'Ref. ACS-5-YR'!AB70</f>
        <v>22053721</v>
      </c>
      <c r="G94" s="53">
        <f>'Ref. ACS-5-YR'!AC70</f>
        <v>0.56100000000000005</v>
      </c>
      <c r="H94" s="250"/>
      <c r="I94" s="35"/>
    </row>
    <row r="95" spans="1:9" x14ac:dyDescent="0.3">
      <c r="A95" s="11" t="s">
        <v>216</v>
      </c>
      <c r="B95" s="14">
        <f>'Ref. ACS-5-YR'!H71</f>
        <v>1120</v>
      </c>
      <c r="C95" s="53">
        <f>'Ref. ACS-5-YR'!I71</f>
        <v>7.9420232304179498E-3</v>
      </c>
      <c r="D95" s="14">
        <f>'Ref. ACS-5-YR'!R71</f>
        <v>7606</v>
      </c>
      <c r="E95" s="53">
        <f>'Ref. ACS-5-YR'!S71</f>
        <v>1.6393831298294016E-2</v>
      </c>
      <c r="F95" s="14">
        <f>'Ref. ACS-5-YR'!AB71</f>
        <v>2250962</v>
      </c>
      <c r="G95" s="53">
        <f>'Ref. ACS-5-YR'!AC71</f>
        <v>5.7000000000000002E-2</v>
      </c>
      <c r="H95" s="250"/>
      <c r="I95" s="35"/>
    </row>
    <row r="96" spans="1:9" x14ac:dyDescent="0.3">
      <c r="A96" s="11" t="s">
        <v>217</v>
      </c>
      <c r="B96" s="14">
        <f>'Ref. ACS-5-YR'!H72</f>
        <v>2321</v>
      </c>
      <c r="C96" s="53">
        <f>'Ref. ACS-5-YR'!I72</f>
        <v>1.6458424926607196E-2</v>
      </c>
      <c r="D96" s="14">
        <f>'Ref. ACS-5-YR'!R72</f>
        <v>5955</v>
      </c>
      <c r="E96" s="53">
        <f>'Ref. ACS-5-YR'!S72</f>
        <v>1.2835296526602796E-2</v>
      </c>
      <c r="F96" s="14">
        <f>'Ref. ACS-5-YR'!AB72</f>
        <v>311629</v>
      </c>
      <c r="G96" s="53">
        <f>'Ref. ACS-5-YR'!AC72</f>
        <v>8.0000000000000002E-3</v>
      </c>
      <c r="H96" s="250"/>
      <c r="I96" s="35"/>
    </row>
    <row r="97" spans="1:9" x14ac:dyDescent="0.3">
      <c r="A97" s="11" t="s">
        <v>218</v>
      </c>
      <c r="B97" s="14">
        <f>'Ref. ACS-5-YR'!H73</f>
        <v>3621</v>
      </c>
      <c r="C97" s="53">
        <f>'Ref. ACS-5-YR'!I73</f>
        <v>2.5676844747628019E-2</v>
      </c>
      <c r="D97" s="14">
        <f>'Ref. ACS-5-YR'!R73</f>
        <v>17310</v>
      </c>
      <c r="E97" s="53">
        <f>'Ref. ACS-5-YR'!S73</f>
        <v>3.7309652875817695E-2</v>
      </c>
      <c r="F97" s="14">
        <f>'Ref. ACS-5-YR'!AB73</f>
        <v>5834312</v>
      </c>
      <c r="G97" s="53">
        <f>'Ref. ACS-5-YR'!AC73</f>
        <v>0.14799999999999999</v>
      </c>
      <c r="H97" s="250"/>
      <c r="I97" s="35"/>
    </row>
    <row r="98" spans="1:9" x14ac:dyDescent="0.3">
      <c r="A98" s="11" t="s">
        <v>219</v>
      </c>
      <c r="B98" s="14">
        <f>'Ref. ACS-5-YR'!H74</f>
        <v>177</v>
      </c>
      <c r="C98" s="53">
        <f>'Ref. ACS-5-YR'!I74</f>
        <v>1.2551233140928365E-3</v>
      </c>
      <c r="D98" s="14">
        <f>'Ref. ACS-5-YR'!R74</f>
        <v>618</v>
      </c>
      <c r="E98" s="53">
        <f>'Ref. ACS-5-YR'!S74</f>
        <v>1.3320257352544967E-3</v>
      </c>
      <c r="F98" s="14">
        <f>'Ref. ACS-5-YR'!AB74</f>
        <v>149636</v>
      </c>
      <c r="G98" s="53">
        <f>'Ref. ACS-5-YR'!AC74</f>
        <v>4.0000000000000001E-3</v>
      </c>
      <c r="H98" s="250"/>
      <c r="I98" s="35"/>
    </row>
    <row r="99" spans="1:9" x14ac:dyDescent="0.3">
      <c r="A99" s="11" t="s">
        <v>220</v>
      </c>
      <c r="B99" s="14">
        <f>'Ref. ACS-5-YR'!H75</f>
        <v>28151</v>
      </c>
      <c r="C99" s="53">
        <f>'Ref. ACS-5-YR'!I75</f>
        <v>0.19962133567812115</v>
      </c>
      <c r="D99" s="14">
        <f>'Ref. ACS-5-YR'!R75</f>
        <v>85508</v>
      </c>
      <c r="E99" s="53">
        <f>'Ref. ACS-5-YR'!S75</f>
        <v>0.18430235690961408</v>
      </c>
      <c r="F99" s="14">
        <f>'Ref. ACS-5-YR'!AB75</f>
        <v>5623747</v>
      </c>
      <c r="G99" s="53">
        <f>'Ref. ACS-5-YR'!AC75</f>
        <v>0.14299999999999999</v>
      </c>
      <c r="H99" s="250"/>
      <c r="I99" s="35"/>
    </row>
    <row r="100" spans="1:9" x14ac:dyDescent="0.3">
      <c r="A100" s="11" t="s">
        <v>221</v>
      </c>
      <c r="B100" s="14">
        <f>'Ref. ACS-5-YR'!H76</f>
        <v>10003</v>
      </c>
      <c r="C100" s="53">
        <f>'Ref. ACS-5-YR'!I76</f>
        <v>7.0932194976670276E-2</v>
      </c>
      <c r="D100" s="14">
        <f>'Ref. ACS-5-YR'!R76</f>
        <v>37160</v>
      </c>
      <c r="E100" s="53">
        <f>'Ref. ACS-5-YR'!S76</f>
        <v>8.0093974631160345E-2</v>
      </c>
      <c r="F100" s="14">
        <f>'Ref. ACS-5-YR'!AB76</f>
        <v>3122016</v>
      </c>
      <c r="G100" s="53">
        <f>'Ref. ACS-5-YR'!AC76</f>
        <v>7.9000000000000001E-2</v>
      </c>
      <c r="H100" s="250"/>
      <c r="I100" s="35" t="str">
        <f>A88</f>
        <v>Source: U.S. Census Bureau, ACS16-20 (5-year Estimates), Table B01001.</v>
      </c>
    </row>
    <row r="101" spans="1:9" ht="28.8" x14ac:dyDescent="0.3">
      <c r="A101" s="11" t="s">
        <v>222</v>
      </c>
      <c r="B101" s="14">
        <f>'Ref. ACS-5-YR'!H77</f>
        <v>7547</v>
      </c>
      <c r="C101" s="53">
        <f>'Ref. ACS-5-YR'!I77</f>
        <v>5.3516472607110947E-2</v>
      </c>
      <c r="D101" s="14">
        <f>'Ref. ACS-5-YR'!R77</f>
        <v>26889</v>
      </c>
      <c r="E101" s="53">
        <f>'Ref. ACS-5-YR'!S77</f>
        <v>5.7956051772262394E-2</v>
      </c>
      <c r="F101" s="14">
        <f>'Ref. ACS-5-YR'!AB77</f>
        <v>1472235</v>
      </c>
      <c r="G101" s="53">
        <f>'Ref. ACS-5-YR'!AC77</f>
        <v>3.6999999999999998E-2</v>
      </c>
      <c r="H101" s="250"/>
      <c r="I101" s="35" t="s">
        <v>223</v>
      </c>
    </row>
    <row r="102" spans="1:9" x14ac:dyDescent="0.3">
      <c r="A102" s="11" t="s">
        <v>224</v>
      </c>
      <c r="B102" s="14">
        <f>'Ref. ACS-5-YR'!H78</f>
        <v>2456</v>
      </c>
      <c r="C102" s="53">
        <f>'Ref. ACS-5-YR'!I78</f>
        <v>1.741572236955936E-2</v>
      </c>
      <c r="D102" s="14">
        <f>'Ref. ACS-5-YR'!R78</f>
        <v>10271</v>
      </c>
      <c r="E102" s="53">
        <f>'Ref. ACS-5-YR'!S78</f>
        <v>2.2137922858897954E-2</v>
      </c>
      <c r="F102" s="14">
        <f>'Ref. ACS-5-YR'!AB78</f>
        <v>1649781</v>
      </c>
      <c r="G102" s="53">
        <f>'Ref. ACS-5-YR'!AC78</f>
        <v>4.2000000000000003E-2</v>
      </c>
      <c r="H102" s="250"/>
      <c r="I102" s="35"/>
    </row>
    <row r="103" spans="1:9" x14ac:dyDescent="0.3">
      <c r="A103" s="45" t="s">
        <v>225</v>
      </c>
      <c r="I103" s="35"/>
    </row>
    <row r="104" spans="1:9" x14ac:dyDescent="0.3">
      <c r="I104" s="35"/>
    </row>
    <row r="105" spans="1:9" x14ac:dyDescent="0.3">
      <c r="A105" s="1" t="s">
        <v>226</v>
      </c>
      <c r="I105" s="35"/>
    </row>
    <row r="106" spans="1:9" ht="28.8" x14ac:dyDescent="0.3">
      <c r="A106" s="54"/>
      <c r="B106" s="279" t="str">
        <f>B3</f>
        <v>Unincorporated Tulare County</v>
      </c>
      <c r="C106" s="49" t="s">
        <v>174</v>
      </c>
      <c r="D106" s="49" t="str">
        <f>B4</f>
        <v>Tulare County</v>
      </c>
      <c r="E106" s="49" t="s">
        <v>174</v>
      </c>
      <c r="F106" s="49" t="s">
        <v>168</v>
      </c>
      <c r="G106" s="49" t="s">
        <v>174</v>
      </c>
      <c r="I106" s="35"/>
    </row>
    <row r="107" spans="1:9" x14ac:dyDescent="0.3">
      <c r="A107" s="11" t="s">
        <v>175</v>
      </c>
      <c r="B107" s="14">
        <f>B8</f>
        <v>141022</v>
      </c>
      <c r="C107" s="53"/>
      <c r="D107" s="14">
        <f>'Ref. ACS-5-YR'!R82</f>
        <v>463955</v>
      </c>
      <c r="E107" s="53"/>
      <c r="F107" s="14">
        <f>'Ref. ACS-5-YR'!AB82</f>
        <v>39346023</v>
      </c>
      <c r="G107" s="53" t="str">
        <f>'Ref. ACS-5-YR'!AC82</f>
        <v xml:space="preserve"> </v>
      </c>
      <c r="I107" s="35"/>
    </row>
    <row r="108" spans="1:9" x14ac:dyDescent="0.3">
      <c r="A108" s="11" t="s">
        <v>227</v>
      </c>
      <c r="B108" s="14">
        <f>'Ref. ACS-5-YR'!H83</f>
        <v>43529</v>
      </c>
      <c r="C108" s="53">
        <f>'Ref. ACS-5-YR'!I83</f>
        <v>0.30866815106862761</v>
      </c>
      <c r="D108" s="14">
        <f>'Ref. ACS-5-YR'!R83</f>
        <v>162036</v>
      </c>
      <c r="E108" s="53">
        <f>'Ref. ACS-5-YR'!S83</f>
        <v>0.34924938841051395</v>
      </c>
      <c r="F108" s="14">
        <f>'Ref. ACS-5-YR'!AB83</f>
        <v>23965094</v>
      </c>
      <c r="G108" s="53">
        <f>'Ref. ACS-5-YR'!AC83</f>
        <v>0.60899999999999999</v>
      </c>
      <c r="I108" s="35"/>
    </row>
    <row r="109" spans="1:9" x14ac:dyDescent="0.3">
      <c r="A109" s="11" t="s">
        <v>228</v>
      </c>
      <c r="B109" s="14">
        <f>'Ref. ACS-5-YR'!H84</f>
        <v>36358</v>
      </c>
      <c r="C109" s="53">
        <f>'Ref. ACS-5-YR'!I84</f>
        <v>0.25781792911744267</v>
      </c>
      <c r="D109" s="14">
        <f>'Ref. ACS-5-YR'!R84</f>
        <v>128751</v>
      </c>
      <c r="E109" s="53">
        <f>'Ref. ACS-5-YR'!S84</f>
        <v>0.27750751689280212</v>
      </c>
      <c r="F109" s="14">
        <f>'Ref. ACS-5-YR'!AB84</f>
        <v>14365145</v>
      </c>
      <c r="G109" s="53">
        <f>'Ref. ACS-5-YR'!AC84</f>
        <v>0.36499999999999999</v>
      </c>
      <c r="I109" s="35"/>
    </row>
    <row r="110" spans="1:9" x14ac:dyDescent="0.3">
      <c r="A110" s="11" t="s">
        <v>229</v>
      </c>
      <c r="B110" s="14">
        <f>'Ref. ACS-5-YR'!H85</f>
        <v>641</v>
      </c>
      <c r="C110" s="53">
        <f>'Ref. ACS-5-YR'!I85</f>
        <v>4.5453900809802709E-3</v>
      </c>
      <c r="D110" s="14">
        <f>'Ref. ACS-5-YR'!R85</f>
        <v>5923</v>
      </c>
      <c r="E110" s="53">
        <f>'Ref. ACS-5-YR'!S85</f>
        <v>1.2766324320246575E-2</v>
      </c>
      <c r="F110" s="14">
        <f>'Ref. ACS-5-YR'!AB85</f>
        <v>2142371</v>
      </c>
      <c r="G110" s="53">
        <f>'Ref. ACS-5-YR'!AC85</f>
        <v>5.3999999999999999E-2</v>
      </c>
      <c r="I110" s="35"/>
    </row>
    <row r="111" spans="1:9" x14ac:dyDescent="0.3">
      <c r="A111" s="11" t="s">
        <v>230</v>
      </c>
      <c r="B111" s="14">
        <f>'Ref. ACS-5-YR'!H86</f>
        <v>1013</v>
      </c>
      <c r="C111" s="53">
        <f>'Ref. ACS-5-YR'!I86</f>
        <v>7.183276368226234E-3</v>
      </c>
      <c r="D111" s="14">
        <f>'Ref. ACS-5-YR'!R86</f>
        <v>2592</v>
      </c>
      <c r="E111" s="53">
        <f>'Ref. ACS-5-YR'!S86</f>
        <v>5.5867487148538114E-3</v>
      </c>
      <c r="F111" s="14">
        <f>'Ref. ACS-5-YR'!AB86</f>
        <v>131724</v>
      </c>
      <c r="G111" s="53">
        <f>'Ref. ACS-5-YR'!AC86</f>
        <v>3.0000000000000001E-3</v>
      </c>
      <c r="I111" s="35"/>
    </row>
    <row r="112" spans="1:9" x14ac:dyDescent="0.3">
      <c r="A112" s="11" t="s">
        <v>231</v>
      </c>
      <c r="B112" s="14">
        <f>'Ref. ACS-5-YR'!H87</f>
        <v>3137</v>
      </c>
      <c r="C112" s="53">
        <f>'Ref. ACS-5-YR'!I87</f>
        <v>2.2244756137340265E-2</v>
      </c>
      <c r="D112" s="14">
        <f>'Ref. ACS-5-YR'!R87</f>
        <v>15857</v>
      </c>
      <c r="E112" s="53">
        <f>'Ref. ACS-5-YR'!S87</f>
        <v>3.4177883630955586E-2</v>
      </c>
      <c r="F112" s="14">
        <f>'Ref. ACS-5-YR'!AB87</f>
        <v>5743983</v>
      </c>
      <c r="G112" s="53">
        <f>'Ref. ACS-5-YR'!AC87</f>
        <v>0.14599999999999999</v>
      </c>
      <c r="I112" s="35"/>
    </row>
    <row r="113" spans="1:9" x14ac:dyDescent="0.3">
      <c r="A113" s="11" t="s">
        <v>232</v>
      </c>
      <c r="B113" s="14">
        <f>'Ref. ACS-5-YR'!H88</f>
        <v>173</v>
      </c>
      <c r="C113" s="53">
        <f>'Ref. ACS-5-YR'!I88</f>
        <v>1.2267589454127725E-3</v>
      </c>
      <c r="D113" s="14">
        <f>'Ref. ACS-5-YR'!R88</f>
        <v>528</v>
      </c>
      <c r="E113" s="53">
        <f>'Ref. ACS-5-YR'!S88</f>
        <v>1.1380414048776282E-3</v>
      </c>
      <c r="F113" s="14">
        <f>'Ref. ACS-5-YR'!AB88</f>
        <v>135524</v>
      </c>
      <c r="G113" s="53">
        <f>'Ref. ACS-5-YR'!AC88</f>
        <v>3.0000000000000001E-3</v>
      </c>
      <c r="I113" s="35"/>
    </row>
    <row r="114" spans="1:9" x14ac:dyDescent="0.3">
      <c r="A114" s="11" t="s">
        <v>233</v>
      </c>
      <c r="B114" s="14">
        <f>'Ref. ACS-5-YR'!H89</f>
        <v>467</v>
      </c>
      <c r="C114" s="53">
        <f>'Ref. ACS-5-YR'!I89</f>
        <v>3.3115400433974826E-3</v>
      </c>
      <c r="D114" s="14">
        <f>'Ref. ACS-5-YR'!R89</f>
        <v>1472</v>
      </c>
      <c r="E114" s="53">
        <f>'Ref. ACS-5-YR'!S89</f>
        <v>3.1727214923861148E-3</v>
      </c>
      <c r="F114" s="14">
        <f>'Ref. ACS-5-YR'!AB89</f>
        <v>124148</v>
      </c>
      <c r="G114" s="53">
        <f>'Ref. ACS-5-YR'!AC89</f>
        <v>3.0000000000000001E-3</v>
      </c>
      <c r="I114" s="35"/>
    </row>
    <row r="115" spans="1:9" x14ac:dyDescent="0.3">
      <c r="A115" s="11" t="s">
        <v>234</v>
      </c>
      <c r="B115" s="14">
        <f>'Ref. ACS-5-YR'!H90</f>
        <v>1740</v>
      </c>
      <c r="C115" s="53">
        <f>'Ref. ACS-5-YR'!I90</f>
        <v>1.233850037582789E-2</v>
      </c>
      <c r="D115" s="14">
        <f>'Ref. ACS-5-YR'!R90</f>
        <v>6913</v>
      </c>
      <c r="E115" s="53">
        <f>'Ref. ACS-5-YR'!S90</f>
        <v>1.4900151954392128E-2</v>
      </c>
      <c r="F115" s="14">
        <f>'Ref. ACS-5-YR'!AB90</f>
        <v>1322199</v>
      </c>
      <c r="G115" s="53">
        <f>'Ref. ACS-5-YR'!AC90</f>
        <v>3.4000000000000002E-2</v>
      </c>
      <c r="I115" s="35"/>
    </row>
    <row r="116" spans="1:9" x14ac:dyDescent="0.3">
      <c r="A116" s="11" t="s">
        <v>235</v>
      </c>
      <c r="B116" s="14">
        <f>'Ref. ACS-5-YR'!H91</f>
        <v>118</v>
      </c>
      <c r="C116" s="53">
        <f>'Ref. ACS-5-YR'!I91</f>
        <v>8.3674887606189101E-4</v>
      </c>
      <c r="D116" s="14">
        <f>'Ref. ACS-5-YR'!R91</f>
        <v>455</v>
      </c>
      <c r="E116" s="53">
        <f>'Ref. ACS-5-YR'!S91</f>
        <v>9.8069855912750158E-4</v>
      </c>
      <c r="F116" s="14">
        <f>'Ref. ACS-5-YR'!AB91</f>
        <v>98006</v>
      </c>
      <c r="G116" s="53">
        <f>'Ref. ACS-5-YR'!AC91</f>
        <v>2E-3</v>
      </c>
      <c r="I116" s="35"/>
    </row>
    <row r="117" spans="1:9" x14ac:dyDescent="0.3">
      <c r="A117" s="11" t="s">
        <v>236</v>
      </c>
      <c r="B117" s="14">
        <f>'Ref. ACS-5-YR'!H92</f>
        <v>1622</v>
      </c>
      <c r="C117" s="53">
        <f>'Ref. ACS-5-YR'!I92</f>
        <v>1.1501751499765994E-2</v>
      </c>
      <c r="D117" s="14">
        <f>'Ref. ACS-5-YR'!R92</f>
        <v>6458</v>
      </c>
      <c r="E117" s="53">
        <f>'Ref. ACS-5-YR'!S92</f>
        <v>1.3919453395264627E-2</v>
      </c>
      <c r="F117" s="14">
        <f>'Ref. ACS-5-YR'!AB92</f>
        <v>1224193</v>
      </c>
      <c r="G117" s="53">
        <f>'Ref. ACS-5-YR'!AC92</f>
        <v>3.1E-2</v>
      </c>
      <c r="I117" s="35"/>
    </row>
    <row r="118" spans="1:9" x14ac:dyDescent="0.3">
      <c r="A118" s="11" t="s">
        <v>237</v>
      </c>
      <c r="B118" s="14">
        <f>'Ref. ACS-5-YR'!H93</f>
        <v>97493</v>
      </c>
      <c r="C118" s="53">
        <f>'Ref. ACS-5-YR'!I93</f>
        <v>0.69133184893137212</v>
      </c>
      <c r="D118" s="14">
        <f>'Ref. ACS-5-YR'!R93</f>
        <v>301919</v>
      </c>
      <c r="E118" s="53">
        <f>'Ref. ACS-5-YR'!S93</f>
        <v>0.65075061158948599</v>
      </c>
      <c r="F118" s="14">
        <f>'Ref. ACS-5-YR'!AB93</f>
        <v>15380929</v>
      </c>
      <c r="G118" s="53">
        <f>'Ref. ACS-5-YR'!AC93</f>
        <v>0.39100000000000001</v>
      </c>
      <c r="I118" s="35"/>
    </row>
    <row r="119" spans="1:9" x14ac:dyDescent="0.3">
      <c r="A119" s="11" t="s">
        <v>228</v>
      </c>
      <c r="B119" s="14">
        <f>'Ref. ACS-5-YR'!H94</f>
        <v>59271</v>
      </c>
      <c r="C119" s="53">
        <f>'Ref. ACS-5-YR'!I94</f>
        <v>0.42029612400901989</v>
      </c>
      <c r="D119" s="14">
        <f>'Ref. ACS-5-YR'!R94</f>
        <v>181047</v>
      </c>
      <c r="E119" s="53">
        <f>'Ref. ACS-5-YR'!S94</f>
        <v>0.39022534513045448</v>
      </c>
      <c r="F119" s="14">
        <f>'Ref. ACS-5-YR'!AB94</f>
        <v>7688576</v>
      </c>
      <c r="G119" s="53">
        <f>'Ref. ACS-5-YR'!AC94</f>
        <v>0.19500000000000001</v>
      </c>
      <c r="I119" s="35"/>
    </row>
    <row r="120" spans="1:9" x14ac:dyDescent="0.3">
      <c r="A120" s="11" t="s">
        <v>229</v>
      </c>
      <c r="B120" s="14">
        <f>'Ref. ACS-5-YR'!H95</f>
        <v>479</v>
      </c>
      <c r="C120" s="53">
        <f>'Ref. ACS-5-YR'!I95</f>
        <v>3.3966331494376762E-3</v>
      </c>
      <c r="D120" s="14">
        <f>'Ref. ACS-5-YR'!R95</f>
        <v>1683</v>
      </c>
      <c r="E120" s="53">
        <f>'Ref. ACS-5-YR'!S95</f>
        <v>3.6275069780474399E-3</v>
      </c>
      <c r="F120" s="14">
        <f>'Ref. ACS-5-YR'!AB95</f>
        <v>108591</v>
      </c>
      <c r="G120" s="53">
        <f>'Ref. ACS-5-YR'!AC95</f>
        <v>3.0000000000000001E-3</v>
      </c>
      <c r="I120" s="35"/>
    </row>
    <row r="121" spans="1:9" x14ac:dyDescent="0.3">
      <c r="A121" s="11" t="s">
        <v>230</v>
      </c>
      <c r="B121" s="14">
        <f>'Ref. ACS-5-YR'!H96</f>
        <v>1308</v>
      </c>
      <c r="C121" s="53">
        <f>'Ref. ACS-5-YR'!I96</f>
        <v>9.2751485583809617E-3</v>
      </c>
      <c r="D121" s="14">
        <f>'Ref. ACS-5-YR'!R96</f>
        <v>3363</v>
      </c>
      <c r="E121" s="53">
        <f>'Ref. ACS-5-YR'!S96</f>
        <v>7.2485478117489842E-3</v>
      </c>
      <c r="F121" s="14">
        <f>'Ref. ACS-5-YR'!AB96</f>
        <v>179905</v>
      </c>
      <c r="G121" s="53">
        <f>'Ref. ACS-5-YR'!AC96</f>
        <v>5.0000000000000001E-3</v>
      </c>
      <c r="I121" s="35"/>
    </row>
    <row r="122" spans="1:9" x14ac:dyDescent="0.3">
      <c r="A122" s="11" t="s">
        <v>231</v>
      </c>
      <c r="B122" s="14">
        <f>'Ref. ACS-5-YR'!H97</f>
        <v>484</v>
      </c>
      <c r="C122" s="53">
        <f>'Ref. ACS-5-YR'!I97</f>
        <v>3.4320886102877563E-3</v>
      </c>
      <c r="D122" s="14">
        <f>'Ref. ACS-5-YR'!R97</f>
        <v>1453</v>
      </c>
      <c r="E122" s="53">
        <f>'Ref. ACS-5-YR'!S97</f>
        <v>3.1317692448621093E-3</v>
      </c>
      <c r="F122" s="14">
        <f>'Ref. ACS-5-YR'!AB97</f>
        <v>90329</v>
      </c>
      <c r="G122" s="53">
        <f>'Ref. ACS-5-YR'!AC97</f>
        <v>2E-3</v>
      </c>
      <c r="I122" s="35"/>
    </row>
    <row r="123" spans="1:9" x14ac:dyDescent="0.3">
      <c r="A123" s="11" t="s">
        <v>232</v>
      </c>
      <c r="B123" s="14">
        <f>'Ref. ACS-5-YR'!H98</f>
        <v>4</v>
      </c>
      <c r="C123" s="53">
        <f>'Ref. ACS-5-YR'!I98</f>
        <v>2.8364368680064103E-5</v>
      </c>
      <c r="D123" s="14">
        <f>'Ref. ACS-5-YR'!R98</f>
        <v>90</v>
      </c>
      <c r="E123" s="53">
        <f>'Ref. ACS-5-YR'!S98</f>
        <v>1.9398433037686846E-4</v>
      </c>
      <c r="F123" s="14">
        <f>'Ref. ACS-5-YR'!AB98</f>
        <v>14112</v>
      </c>
      <c r="G123" s="53">
        <f>'Ref. ACS-5-YR'!AC98</f>
        <v>0</v>
      </c>
      <c r="I123" s="35"/>
    </row>
    <row r="124" spans="1:9" x14ac:dyDescent="0.3">
      <c r="A124" s="11" t="s">
        <v>233</v>
      </c>
      <c r="B124" s="14">
        <f>'Ref. ACS-5-YR'!H99</f>
        <v>27684</v>
      </c>
      <c r="C124" s="53">
        <f>'Ref. ACS-5-YR'!I99</f>
        <v>0.19630979563472367</v>
      </c>
      <c r="D124" s="14">
        <f>'Ref. ACS-5-YR'!R99</f>
        <v>84036</v>
      </c>
      <c r="E124" s="53">
        <f>'Ref. ACS-5-YR'!S99</f>
        <v>0.18112963541722796</v>
      </c>
      <c r="F124" s="14">
        <f>'Ref. ACS-5-YR'!AB99</f>
        <v>5499599</v>
      </c>
      <c r="G124" s="53">
        <f>'Ref. ACS-5-YR'!AC99</f>
        <v>0.14000000000000001</v>
      </c>
      <c r="I124" s="35"/>
    </row>
    <row r="125" spans="1:9" x14ac:dyDescent="0.3">
      <c r="A125" s="11" t="s">
        <v>234</v>
      </c>
      <c r="B125" s="14">
        <f>'Ref. ACS-5-YR'!H100</f>
        <v>8263</v>
      </c>
      <c r="C125" s="53">
        <f>'Ref. ACS-5-YR'!I100</f>
        <v>5.8593694600842398E-2</v>
      </c>
      <c r="D125" s="14">
        <f>'Ref. ACS-5-YR'!R100</f>
        <v>30247</v>
      </c>
      <c r="E125" s="53">
        <f>'Ref. ACS-5-YR'!S100</f>
        <v>6.5193822676768223E-2</v>
      </c>
      <c r="F125" s="14">
        <f>'Ref. ACS-5-YR'!AB100</f>
        <v>1799817</v>
      </c>
      <c r="G125" s="53">
        <f>'Ref. ACS-5-YR'!AC100</f>
        <v>4.5999999999999999E-2</v>
      </c>
      <c r="I125" s="35"/>
    </row>
    <row r="126" spans="1:9" x14ac:dyDescent="0.3">
      <c r="A126" s="11" t="s">
        <v>235</v>
      </c>
      <c r="B126" s="14">
        <f>'Ref. ACS-5-YR'!H101</f>
        <v>7429</v>
      </c>
      <c r="C126" s="53">
        <f>'Ref. ACS-5-YR'!I101</f>
        <v>5.2679723731049059E-2</v>
      </c>
      <c r="D126" s="14">
        <f>'Ref. ACS-5-YR'!R101</f>
        <v>26434</v>
      </c>
      <c r="E126" s="53">
        <f>'Ref. ACS-5-YR'!S101</f>
        <v>5.6975353213134891E-2</v>
      </c>
      <c r="F126" s="14">
        <f>'Ref. ACS-5-YR'!AB101</f>
        <v>1374229</v>
      </c>
      <c r="G126" s="53">
        <f>'Ref. ACS-5-YR'!AC101</f>
        <v>3.5000000000000003E-2</v>
      </c>
      <c r="I126" s="35"/>
    </row>
    <row r="127" spans="1:9" x14ac:dyDescent="0.3">
      <c r="A127" s="11" t="s">
        <v>236</v>
      </c>
      <c r="B127" s="14">
        <f>'Ref. ACS-5-YR'!H102</f>
        <v>834</v>
      </c>
      <c r="C127" s="53">
        <f>'Ref. ACS-5-YR'!I102</f>
        <v>5.913970869793366E-3</v>
      </c>
      <c r="D127" s="14">
        <f>'Ref. ACS-5-YR'!R102</f>
        <v>3813</v>
      </c>
      <c r="E127" s="53">
        <f>'Ref. ACS-5-YR'!S102</f>
        <v>8.218469463633327E-3</v>
      </c>
      <c r="F127" s="14">
        <f>'Ref. ACS-5-YR'!AB102</f>
        <v>425588</v>
      </c>
      <c r="G127" s="53">
        <f>'Ref. ACS-5-YR'!AC102</f>
        <v>1.0999999999999999E-2</v>
      </c>
      <c r="I127" s="35"/>
    </row>
    <row r="128" spans="1:9" x14ac:dyDescent="0.3">
      <c r="A128" s="45" t="s">
        <v>238</v>
      </c>
      <c r="I128" s="35"/>
    </row>
    <row r="129" spans="1:9" x14ac:dyDescent="0.3">
      <c r="I129" s="35"/>
    </row>
    <row r="130" spans="1:9" x14ac:dyDescent="0.3">
      <c r="A130" s="1" t="s">
        <v>239</v>
      </c>
      <c r="I130" s="59" t="s">
        <v>240</v>
      </c>
    </row>
    <row r="131" spans="1:9" x14ac:dyDescent="0.3">
      <c r="A131" s="46"/>
      <c r="B131" s="39">
        <v>2000</v>
      </c>
      <c r="C131" s="39" t="s">
        <v>174</v>
      </c>
      <c r="D131" s="39">
        <v>2010</v>
      </c>
      <c r="E131" s="39" t="s">
        <v>174</v>
      </c>
      <c r="F131" s="39">
        <v>2020</v>
      </c>
      <c r="G131" s="39" t="s">
        <v>174</v>
      </c>
      <c r="H131" s="246"/>
      <c r="I131" s="35"/>
    </row>
    <row r="132" spans="1:9" x14ac:dyDescent="0.3">
      <c r="A132" s="11" t="s">
        <v>175</v>
      </c>
      <c r="B132" s="14">
        <f>'Ref. DC-2000'!B18</f>
        <v>141150</v>
      </c>
      <c r="C132" s="53"/>
      <c r="D132" s="14">
        <f>'Ref. DC-2010'!B18</f>
        <v>142872</v>
      </c>
      <c r="E132" s="53"/>
      <c r="F132" s="14">
        <f>B107</f>
        <v>141022</v>
      </c>
      <c r="G132" s="53"/>
      <c r="H132" s="250"/>
      <c r="I132" s="35"/>
    </row>
    <row r="133" spans="1:9" x14ac:dyDescent="0.3">
      <c r="A133" s="11" t="s">
        <v>241</v>
      </c>
      <c r="B133" s="14">
        <f>'Ref. DC-2000'!B27</f>
        <v>78530</v>
      </c>
      <c r="C133" s="53">
        <f>B133/B132</f>
        <v>0.55635848388239462</v>
      </c>
      <c r="D133" s="14">
        <f>'Ref. DC-2010'!B27</f>
        <v>95062</v>
      </c>
      <c r="E133" s="53">
        <f>D133/D132</f>
        <v>0.66536480206058568</v>
      </c>
      <c r="F133" s="14">
        <f>B118</f>
        <v>97493</v>
      </c>
      <c r="G133" s="53">
        <f>C118</f>
        <v>0.69133184893137212</v>
      </c>
      <c r="H133" s="250"/>
      <c r="I133" s="35"/>
    </row>
    <row r="134" spans="1:9" x14ac:dyDescent="0.3">
      <c r="A134" s="11" t="s">
        <v>227</v>
      </c>
      <c r="B134" s="14">
        <f>'Ref. DC-2000'!B19</f>
        <v>62620</v>
      </c>
      <c r="C134" s="53">
        <f>B134/B132</f>
        <v>0.44364151611760538</v>
      </c>
      <c r="D134" s="14">
        <f>'Ref. DC-2010'!B19</f>
        <v>47810</v>
      </c>
      <c r="E134" s="53">
        <f>D134/D132</f>
        <v>0.33463519793941432</v>
      </c>
      <c r="F134" s="14">
        <f>B108</f>
        <v>43529</v>
      </c>
      <c r="G134" s="53">
        <f>C108</f>
        <v>0.30866815106862761</v>
      </c>
      <c r="H134" s="250"/>
      <c r="I134" s="35"/>
    </row>
    <row r="135" spans="1:9" x14ac:dyDescent="0.3">
      <c r="A135" s="11" t="s">
        <v>228</v>
      </c>
      <c r="B135" s="14">
        <f>'Ref. DC-2000'!B20</f>
        <v>53945</v>
      </c>
      <c r="C135" s="53">
        <f>B135/B132</f>
        <v>0.38218207580588026</v>
      </c>
      <c r="D135" s="14">
        <f>'Ref. DC-2010'!B20</f>
        <v>40432</v>
      </c>
      <c r="E135" s="53">
        <f>D135/D132</f>
        <v>0.28299456856486926</v>
      </c>
      <c r="F135" s="14">
        <f t="shared" ref="F135:F143" si="3">B109</f>
        <v>36358</v>
      </c>
      <c r="G135" s="53">
        <f t="shared" ref="G135:G143" si="4">C109</f>
        <v>0.25781792911744267</v>
      </c>
      <c r="H135" s="250"/>
      <c r="I135" s="35"/>
    </row>
    <row r="136" spans="1:9" x14ac:dyDescent="0.3">
      <c r="A136" s="11" t="s">
        <v>229</v>
      </c>
      <c r="B136" s="14">
        <f>'Ref. DC-2000'!B21</f>
        <v>976</v>
      </c>
      <c r="C136" s="53">
        <f>B136/B132</f>
        <v>6.9146298264257883E-3</v>
      </c>
      <c r="D136" s="14">
        <f>'Ref. DC-2010'!B21</f>
        <v>755</v>
      </c>
      <c r="E136" s="53">
        <f>D136/D132</f>
        <v>5.2844504171566161E-3</v>
      </c>
      <c r="F136" s="14">
        <f t="shared" si="3"/>
        <v>641</v>
      </c>
      <c r="G136" s="53">
        <f t="shared" si="4"/>
        <v>4.5453900809802709E-3</v>
      </c>
      <c r="H136" s="250"/>
      <c r="I136" s="35"/>
    </row>
    <row r="137" spans="1:9" x14ac:dyDescent="0.3">
      <c r="A137" s="11" t="s">
        <v>230</v>
      </c>
      <c r="B137" s="14">
        <f>'Ref. DC-2000'!B22</f>
        <v>1377</v>
      </c>
      <c r="C137" s="53">
        <f>B137/B132</f>
        <v>9.7555791710945798E-3</v>
      </c>
      <c r="D137" s="14">
        <f>'Ref. DC-2010'!B22</f>
        <v>1502</v>
      </c>
      <c r="E137" s="53">
        <f>D137/D132</f>
        <v>1.0512906657707599E-2</v>
      </c>
      <c r="F137" s="14">
        <f t="shared" si="3"/>
        <v>1013</v>
      </c>
      <c r="G137" s="53">
        <f t="shared" si="4"/>
        <v>7.183276368226234E-3</v>
      </c>
      <c r="H137" s="250"/>
      <c r="I137" s="35"/>
    </row>
    <row r="138" spans="1:9" x14ac:dyDescent="0.3">
      <c r="A138" s="11" t="s">
        <v>231</v>
      </c>
      <c r="B138" s="14">
        <f>'Ref. DC-2000'!B23</f>
        <v>3629</v>
      </c>
      <c r="C138" s="53">
        <f>B138/B132</f>
        <v>2.5710237336167199E-2</v>
      </c>
      <c r="D138" s="14">
        <f>'Ref. DC-2010'!B23</f>
        <v>3390</v>
      </c>
      <c r="E138" s="53">
        <f>D138/D132</f>
        <v>2.3727532336636988E-2</v>
      </c>
      <c r="F138" s="14">
        <f t="shared" si="3"/>
        <v>3137</v>
      </c>
      <c r="G138" s="53">
        <f t="shared" si="4"/>
        <v>2.2244756137340265E-2</v>
      </c>
      <c r="H138" s="250"/>
      <c r="I138" s="35"/>
    </row>
    <row r="139" spans="1:9" x14ac:dyDescent="0.3">
      <c r="A139" s="11" t="s">
        <v>232</v>
      </c>
      <c r="B139" s="14">
        <f>'Ref. DC-2000'!B24</f>
        <v>85</v>
      </c>
      <c r="C139" s="53">
        <f>B139/B132</f>
        <v>6.0219624512929506E-4</v>
      </c>
      <c r="D139" s="14">
        <f>'Ref. DC-2010'!B24</f>
        <v>112</v>
      </c>
      <c r="E139" s="53">
        <f>D139/D132</f>
        <v>7.8391847247886223E-4</v>
      </c>
      <c r="F139" s="14">
        <f t="shared" si="3"/>
        <v>173</v>
      </c>
      <c r="G139" s="53">
        <f t="shared" si="4"/>
        <v>1.2267589454127725E-3</v>
      </c>
      <c r="H139" s="250"/>
      <c r="I139" s="35"/>
    </row>
    <row r="140" spans="1:9" x14ac:dyDescent="0.3">
      <c r="A140" s="11" t="s">
        <v>233</v>
      </c>
      <c r="B140" s="14">
        <f>'Ref. DC-2000'!B25</f>
        <v>198</v>
      </c>
      <c r="C140" s="53">
        <f>B140/B132</f>
        <v>1.4027630180658873E-3</v>
      </c>
      <c r="D140" s="14">
        <f>'Ref. DC-2010'!B25</f>
        <v>217</v>
      </c>
      <c r="E140" s="53">
        <f>D140/D132</f>
        <v>1.5188420404277955E-3</v>
      </c>
      <c r="F140" s="14">
        <f t="shared" si="3"/>
        <v>467</v>
      </c>
      <c r="G140" s="53">
        <f t="shared" si="4"/>
        <v>3.3115400433974826E-3</v>
      </c>
      <c r="H140" s="250"/>
      <c r="I140" s="35"/>
    </row>
    <row r="141" spans="1:9" x14ac:dyDescent="0.3">
      <c r="A141" s="11" t="s">
        <v>234</v>
      </c>
      <c r="B141" s="14">
        <f>'Ref. DC-2000'!B26</f>
        <v>2410</v>
      </c>
      <c r="C141" s="53">
        <f>B141/B132</f>
        <v>1.7074034714842368E-2</v>
      </c>
      <c r="D141" s="14">
        <f>'Ref. DC-2010'!B26</f>
        <v>1402</v>
      </c>
      <c r="E141" s="53">
        <f>D141/D132</f>
        <v>9.8129794501371857E-3</v>
      </c>
      <c r="F141" s="14">
        <f t="shared" si="3"/>
        <v>1740</v>
      </c>
      <c r="G141" s="53">
        <f t="shared" si="4"/>
        <v>1.233850037582789E-2</v>
      </c>
      <c r="H141" s="250"/>
      <c r="I141" s="35"/>
    </row>
    <row r="142" spans="1:9" x14ac:dyDescent="0.3">
      <c r="A142" s="11" t="s">
        <v>235</v>
      </c>
      <c r="B142" s="14"/>
      <c r="C142" s="53"/>
      <c r="D142" s="14"/>
      <c r="E142" s="53"/>
      <c r="F142" s="14">
        <f t="shared" si="3"/>
        <v>118</v>
      </c>
      <c r="G142" s="53">
        <f t="shared" si="4"/>
        <v>8.3674887606189101E-4</v>
      </c>
      <c r="H142" s="250"/>
      <c r="I142" s="35"/>
    </row>
    <row r="143" spans="1:9" x14ac:dyDescent="0.3">
      <c r="A143" s="11" t="s">
        <v>236</v>
      </c>
      <c r="B143" s="14"/>
      <c r="C143" s="53"/>
      <c r="D143" s="14"/>
      <c r="E143" s="53"/>
      <c r="F143" s="14">
        <f t="shared" si="3"/>
        <v>1622</v>
      </c>
      <c r="G143" s="53">
        <f t="shared" si="4"/>
        <v>1.1501751499765994E-2</v>
      </c>
      <c r="H143" s="250"/>
      <c r="I143" s="35"/>
    </row>
    <row r="144" spans="1:9" x14ac:dyDescent="0.3">
      <c r="A144" s="45" t="s">
        <v>242</v>
      </c>
      <c r="I144" s="35"/>
    </row>
    <row r="145" spans="1:9" x14ac:dyDescent="0.3">
      <c r="B145" s="2"/>
      <c r="I145" s="35"/>
    </row>
    <row r="146" spans="1:9" x14ac:dyDescent="0.3">
      <c r="A146" s="1" t="s">
        <v>243</v>
      </c>
      <c r="I146" s="35"/>
    </row>
    <row r="147" spans="1:9" x14ac:dyDescent="0.3">
      <c r="A147" s="55"/>
      <c r="B147" s="39">
        <v>2000</v>
      </c>
      <c r="C147" s="39">
        <v>2010</v>
      </c>
      <c r="D147" s="39">
        <v>2020</v>
      </c>
      <c r="I147" s="35"/>
    </row>
    <row r="148" spans="1:9" x14ac:dyDescent="0.3">
      <c r="A148" s="11" t="s">
        <v>244</v>
      </c>
      <c r="B148" s="14">
        <f>B133</f>
        <v>78530</v>
      </c>
      <c r="C148" s="14">
        <f>D133</f>
        <v>95062</v>
      </c>
      <c r="D148" s="14">
        <f>'Ref. DC-2020'!B26</f>
        <v>94331</v>
      </c>
      <c r="I148" s="35"/>
    </row>
    <row r="149" spans="1:9" x14ac:dyDescent="0.3">
      <c r="A149" s="11" t="s">
        <v>245</v>
      </c>
      <c r="B149" s="14">
        <f>B135</f>
        <v>53945</v>
      </c>
      <c r="C149" s="14">
        <f>D135</f>
        <v>40432</v>
      </c>
      <c r="D149" s="14">
        <f>'Ref. DC-2020'!B19</f>
        <v>32116</v>
      </c>
      <c r="I149" s="35"/>
    </row>
    <row r="150" spans="1:9" x14ac:dyDescent="0.3">
      <c r="A150" s="11" t="s">
        <v>246</v>
      </c>
      <c r="B150" s="14">
        <f t="shared" ref="B150:B154" si="5">B136</f>
        <v>976</v>
      </c>
      <c r="C150" s="14">
        <f t="shared" ref="C150:C155" si="6">D136</f>
        <v>755</v>
      </c>
      <c r="D150" s="14">
        <f>'Ref. DC-2020'!B20</f>
        <v>520</v>
      </c>
      <c r="I150" s="35"/>
    </row>
    <row r="151" spans="1:9" x14ac:dyDescent="0.3">
      <c r="A151" s="11" t="s">
        <v>247</v>
      </c>
      <c r="B151" s="14">
        <f t="shared" si="5"/>
        <v>1377</v>
      </c>
      <c r="C151" s="14">
        <f t="shared" si="6"/>
        <v>1502</v>
      </c>
      <c r="D151" s="14">
        <f>'Ref. DC-2020'!B21</f>
        <v>1579</v>
      </c>
      <c r="I151" s="35"/>
    </row>
    <row r="152" spans="1:9" x14ac:dyDescent="0.3">
      <c r="A152" s="11" t="s">
        <v>248</v>
      </c>
      <c r="B152" s="14">
        <f t="shared" si="5"/>
        <v>3629</v>
      </c>
      <c r="C152" s="14">
        <f t="shared" si="6"/>
        <v>3390</v>
      </c>
      <c r="D152" s="14">
        <f>'Ref. DC-2020'!B22</f>
        <v>3326</v>
      </c>
      <c r="I152" s="35"/>
    </row>
    <row r="153" spans="1:9" x14ac:dyDescent="0.3">
      <c r="A153" s="11" t="s">
        <v>249</v>
      </c>
      <c r="B153" s="14">
        <f t="shared" si="5"/>
        <v>85</v>
      </c>
      <c r="C153" s="14">
        <f t="shared" si="6"/>
        <v>112</v>
      </c>
      <c r="D153" s="14">
        <f>'Ref. DC-2020'!B23</f>
        <v>136</v>
      </c>
      <c r="I153" s="35"/>
    </row>
    <row r="154" spans="1:9" x14ac:dyDescent="0.3">
      <c r="A154" s="11" t="s">
        <v>250</v>
      </c>
      <c r="B154" s="14">
        <f t="shared" si="5"/>
        <v>198</v>
      </c>
      <c r="C154" s="14">
        <f t="shared" si="6"/>
        <v>217</v>
      </c>
      <c r="D154" s="14">
        <f>'Ref. DC-2020'!B24</f>
        <v>548</v>
      </c>
      <c r="I154" s="35"/>
    </row>
    <row r="155" spans="1:9" x14ac:dyDescent="0.3">
      <c r="A155" s="11" t="s">
        <v>251</v>
      </c>
      <c r="B155" s="14">
        <f>B141</f>
        <v>2410</v>
      </c>
      <c r="C155" s="14">
        <f t="shared" si="6"/>
        <v>1402</v>
      </c>
      <c r="D155" s="14">
        <f>'Ref. DC-2020'!B25</f>
        <v>2320</v>
      </c>
      <c r="I155" s="35"/>
    </row>
    <row r="156" spans="1:9" x14ac:dyDescent="0.3">
      <c r="A156" s="45" t="s">
        <v>2463</v>
      </c>
      <c r="I156" s="35" t="str">
        <f>A156</f>
        <v>Source: U.S. Census Bureau, Census 2000, 2010; Social Explorer Table for Census 2020.</v>
      </c>
    </row>
    <row r="157" spans="1:9" x14ac:dyDescent="0.3">
      <c r="A157" s="45"/>
      <c r="I157" s="90"/>
    </row>
    <row r="158" spans="1:9" x14ac:dyDescent="0.3">
      <c r="A158" s="45"/>
      <c r="I158" s="35"/>
    </row>
    <row r="159" spans="1:9" x14ac:dyDescent="0.3">
      <c r="A159" s="1" t="s">
        <v>252</v>
      </c>
      <c r="C159" t="s">
        <v>174</v>
      </c>
      <c r="E159" t="s">
        <v>174</v>
      </c>
      <c r="G159" t="s">
        <v>174</v>
      </c>
      <c r="I159" s="35"/>
    </row>
    <row r="160" spans="1:9" ht="28.8" x14ac:dyDescent="0.3">
      <c r="A160" s="46" t="s">
        <v>167</v>
      </c>
      <c r="B160" s="49" t="str">
        <f>B3</f>
        <v>Unincorporated Tulare County</v>
      </c>
      <c r="C160" s="49" t="str">
        <f>B3</f>
        <v>Unincorporated Tulare County</v>
      </c>
      <c r="D160" s="49" t="str">
        <f>B4</f>
        <v>Tulare County</v>
      </c>
      <c r="E160" s="49" t="str">
        <f>B4</f>
        <v>Tulare County</v>
      </c>
      <c r="F160" s="49" t="s">
        <v>168</v>
      </c>
      <c r="G160" s="49" t="s">
        <v>168</v>
      </c>
      <c r="H160" s="249"/>
      <c r="I160" s="59" t="s">
        <v>253</v>
      </c>
    </row>
    <row r="161" spans="1:9" x14ac:dyDescent="0.3">
      <c r="A161" s="11" t="s">
        <v>175</v>
      </c>
      <c r="B161" s="14">
        <f>'Ref. ACS-5-YR'!H1535</f>
        <v>139735</v>
      </c>
      <c r="C161" s="53"/>
      <c r="D161" s="14">
        <f>'Ref. ACS-5-YR'!R1535</f>
        <v>459748</v>
      </c>
      <c r="E161" s="53"/>
      <c r="F161" s="14">
        <f>'Ref. ACS-5-YR'!AB1535</f>
        <v>38838726</v>
      </c>
      <c r="G161" s="53"/>
      <c r="H161" s="250"/>
      <c r="I161" s="35"/>
    </row>
    <row r="162" spans="1:9" x14ac:dyDescent="0.3">
      <c r="A162" s="11" t="s">
        <v>254</v>
      </c>
      <c r="B162" s="14">
        <f>'Ref. ACS-5-YR'!H1536</f>
        <v>42229</v>
      </c>
      <c r="C162" s="53">
        <f>'Ref. ACS-5-YR'!I1536</f>
        <v>0.30220775038465669</v>
      </c>
      <c r="D162" s="14">
        <f>'Ref. ACS-5-YR'!R1536</f>
        <v>142569</v>
      </c>
      <c r="E162" s="53">
        <f>'Ref. ACS-5-YR'!S1536</f>
        <v>0.31010249092981373</v>
      </c>
      <c r="F162" s="14">
        <f>'Ref. ACS-5-YR'!AB1536</f>
        <v>8942907</v>
      </c>
      <c r="G162" s="53">
        <f>'Ref. ACS-5-YR'!AC1536</f>
        <v>0.23</v>
      </c>
      <c r="H162" s="250"/>
      <c r="I162" s="35"/>
    </row>
    <row r="163" spans="1:9" x14ac:dyDescent="0.3">
      <c r="A163" s="11" t="s">
        <v>255</v>
      </c>
      <c r="B163" s="14">
        <f>'Ref. ACS-5-YR'!H1537</f>
        <v>1421</v>
      </c>
      <c r="C163" s="53">
        <f>B163/B162</f>
        <v>3.3649861469606197E-2</v>
      </c>
      <c r="D163" s="14">
        <f>'Ref. ACS-5-YR'!R1537</f>
        <v>4965</v>
      </c>
      <c r="E163" s="53">
        <f>D163/D162</f>
        <v>3.482524251415104E-2</v>
      </c>
      <c r="F163" s="14">
        <f>'Ref. ACS-5-YR'!AB1537</f>
        <v>207793</v>
      </c>
      <c r="G163" s="53">
        <f>F163/F162</f>
        <v>2.3235509437814796E-2</v>
      </c>
      <c r="H163" s="250"/>
      <c r="I163" s="35"/>
    </row>
    <row r="164" spans="1:9" x14ac:dyDescent="0.3">
      <c r="A164" s="11" t="s">
        <v>256</v>
      </c>
      <c r="B164" s="14">
        <f>'Ref. ACS-5-YR'!H1538</f>
        <v>481</v>
      </c>
      <c r="C164" s="53">
        <f>B164/B162</f>
        <v>1.1390276823983518E-2</v>
      </c>
      <c r="D164" s="14">
        <f>'Ref. ACS-5-YR'!R1538</f>
        <v>1715</v>
      </c>
      <c r="E164" s="53">
        <f>D164/D162</f>
        <v>1.2029263023518437E-2</v>
      </c>
      <c r="F164" s="14">
        <f>'Ref. ACS-5-YR'!AB1538</f>
        <v>99013</v>
      </c>
      <c r="G164" s="53">
        <f>F164/F162</f>
        <v>1.1071679488560041E-2</v>
      </c>
      <c r="H164" s="250"/>
      <c r="I164" s="35"/>
    </row>
    <row r="165" spans="1:9" x14ac:dyDescent="0.3">
      <c r="A165" s="11" t="s">
        <v>257</v>
      </c>
      <c r="B165" s="14">
        <f>'Ref. ACS-5-YR'!H1539</f>
        <v>40327</v>
      </c>
      <c r="C165" s="53">
        <f>B165/B162</f>
        <v>0.95495986170641034</v>
      </c>
      <c r="D165" s="14">
        <f>'Ref. ACS-5-YR'!R1539</f>
        <v>135889</v>
      </c>
      <c r="E165" s="53">
        <f>D165/D162</f>
        <v>0.95314549446233054</v>
      </c>
      <c r="F165" s="14">
        <f>'Ref. ACS-5-YR'!AB1539</f>
        <v>8636101</v>
      </c>
      <c r="G165" s="53">
        <f>F165/F162</f>
        <v>0.96569281107362515</v>
      </c>
      <c r="H165" s="250"/>
      <c r="I165" s="35"/>
    </row>
    <row r="166" spans="1:9" x14ac:dyDescent="0.3">
      <c r="A166" s="11" t="s">
        <v>258</v>
      </c>
      <c r="B166" s="14">
        <f>'Ref. ACS-5-YR'!H1540</f>
        <v>80824</v>
      </c>
      <c r="C166" s="53">
        <f>'Ref. ACS-5-YR'!I1540</f>
        <v>0.57840913157047291</v>
      </c>
      <c r="D166" s="14">
        <f>'Ref. ACS-5-YR'!R1540</f>
        <v>265612</v>
      </c>
      <c r="E166" s="53">
        <f>'Ref. ACS-5-YR'!S1540</f>
        <v>0.57773388900006095</v>
      </c>
      <c r="F166" s="14">
        <f>'Ref. ACS-5-YR'!AB1540</f>
        <v>24347395</v>
      </c>
      <c r="G166" s="53">
        <f>'Ref. ACS-5-YR'!AC1540</f>
        <v>0.627</v>
      </c>
      <c r="H166" s="250"/>
      <c r="I166" s="35"/>
    </row>
    <row r="167" spans="1:9" x14ac:dyDescent="0.3">
      <c r="A167" s="11" t="s">
        <v>259</v>
      </c>
      <c r="B167" s="14">
        <f>'Ref. ACS-5-YR'!H1541</f>
        <v>4431</v>
      </c>
      <c r="C167" s="53">
        <f>B167/B166</f>
        <v>5.4822824903494015E-2</v>
      </c>
      <c r="D167" s="14">
        <f>'Ref. ACS-5-YR'!R1541</f>
        <v>14521</v>
      </c>
      <c r="E167" s="53">
        <f>D167/D166</f>
        <v>5.466996973028327E-2</v>
      </c>
      <c r="F167" s="14">
        <f>'Ref. ACS-5-YR'!AB1541</f>
        <v>1077809</v>
      </c>
      <c r="G167" s="53">
        <f>F167/F166</f>
        <v>4.4267939136815253E-2</v>
      </c>
      <c r="H167" s="250"/>
      <c r="I167" s="35"/>
    </row>
    <row r="168" spans="1:9" x14ac:dyDescent="0.3">
      <c r="A168" s="11" t="s">
        <v>260</v>
      </c>
      <c r="B168" s="14">
        <f>'Ref. ACS-5-YR'!H1542</f>
        <v>3203</v>
      </c>
      <c r="C168" s="53">
        <f>B168/B166</f>
        <v>3.96293180243492E-2</v>
      </c>
      <c r="D168" s="14">
        <f>'Ref. ACS-5-YR'!R1542</f>
        <v>11397</v>
      </c>
      <c r="E168" s="53">
        <f>D168/D166</f>
        <v>4.290845293134346E-2</v>
      </c>
      <c r="F168" s="14">
        <f>'Ref. ACS-5-YR'!AB1542</f>
        <v>866771</v>
      </c>
      <c r="G168" s="53">
        <f>F168/F166</f>
        <v>3.560015352771826E-2</v>
      </c>
      <c r="H168" s="250"/>
      <c r="I168" s="35"/>
    </row>
    <row r="169" spans="1:9" x14ac:dyDescent="0.3">
      <c r="A169" s="11" t="s">
        <v>261</v>
      </c>
      <c r="B169" s="14">
        <f>'Ref. ACS-5-YR'!H1543</f>
        <v>73190</v>
      </c>
      <c r="C169" s="53">
        <f>B169/B166</f>
        <v>0.90554785707215679</v>
      </c>
      <c r="D169" s="14">
        <f>'Ref. ACS-5-YR'!R1543</f>
        <v>239694</v>
      </c>
      <c r="E169" s="53">
        <f>D169/D166</f>
        <v>0.90242157733837325</v>
      </c>
      <c r="F169" s="14">
        <f>'Ref. ACS-5-YR'!AB1543</f>
        <v>22402815</v>
      </c>
      <c r="G169" s="53">
        <f>F169/F166</f>
        <v>0.92013190733546646</v>
      </c>
      <c r="H169" s="250"/>
      <c r="I169" s="35"/>
    </row>
    <row r="170" spans="1:9" x14ac:dyDescent="0.3">
      <c r="A170" s="11" t="s">
        <v>262</v>
      </c>
      <c r="B170" s="14">
        <f>'Ref. ACS-5-YR'!H1544</f>
        <v>16682</v>
      </c>
      <c r="C170" s="53">
        <f>'Ref. ACS-5-YR'!I1544</f>
        <v>0.11938311804487065</v>
      </c>
      <c r="D170" s="14">
        <f>'Ref. ACS-5-YR'!R1544</f>
        <v>51567</v>
      </c>
      <c r="E170" s="53">
        <f>'Ref. ACS-5-YR'!S1544</f>
        <v>0.11216362007012537</v>
      </c>
      <c r="F170" s="14">
        <f>'Ref. ACS-5-YR'!AB1544</f>
        <v>5548424</v>
      </c>
      <c r="G170" s="53">
        <f>'Ref. ACS-5-YR'!AC1544</f>
        <v>0.14299999999999999</v>
      </c>
      <c r="H170" s="250"/>
      <c r="I170" s="35"/>
    </row>
    <row r="171" spans="1:9" x14ac:dyDescent="0.3">
      <c r="A171" s="11" t="s">
        <v>263</v>
      </c>
      <c r="B171" s="14">
        <f>'Ref. ACS-5-YR'!H1545</f>
        <v>2873</v>
      </c>
      <c r="C171" s="53">
        <f>B171/B170</f>
        <v>0.17222155616832513</v>
      </c>
      <c r="D171" s="14">
        <f>'Ref. ACS-5-YR'!R1545</f>
        <v>8919</v>
      </c>
      <c r="E171" s="53">
        <f>D171/D170</f>
        <v>0.17295945081156552</v>
      </c>
      <c r="F171" s="14">
        <f>'Ref. ACS-5-YR'!AB1545</f>
        <v>803463</v>
      </c>
      <c r="G171" s="53">
        <f>F171/F170</f>
        <v>0.14480922871071136</v>
      </c>
      <c r="H171" s="250"/>
      <c r="I171" s="35"/>
    </row>
    <row r="172" spans="1:9" x14ac:dyDescent="0.3">
      <c r="A172" s="11" t="s">
        <v>264</v>
      </c>
      <c r="B172" s="14">
        <f>'Ref. ACS-5-YR'!H1546</f>
        <v>4384</v>
      </c>
      <c r="C172" s="53">
        <f>B172/B170</f>
        <v>0.26279822563241817</v>
      </c>
      <c r="D172" s="14">
        <f>'Ref. ACS-5-YR'!R1546</f>
        <v>12243</v>
      </c>
      <c r="E172" s="53">
        <f>D172/D170</f>
        <v>0.23741927977194718</v>
      </c>
      <c r="F172" s="14">
        <f>'Ref. ACS-5-YR'!AB1546</f>
        <v>1092102</v>
      </c>
      <c r="G172" s="53">
        <f>F172/F170</f>
        <v>0.19683102805409247</v>
      </c>
      <c r="H172" s="250"/>
      <c r="I172"/>
    </row>
    <row r="173" spans="1:9" x14ac:dyDescent="0.3">
      <c r="A173" s="11" t="s">
        <v>265</v>
      </c>
      <c r="B173" s="14">
        <f>'Ref. ACS-5-YR'!H1547</f>
        <v>9425</v>
      </c>
      <c r="C173" s="53">
        <f>B173/B170</f>
        <v>0.5649802181992567</v>
      </c>
      <c r="D173" s="14">
        <f>'Ref. ACS-5-YR'!R1547</f>
        <v>30405</v>
      </c>
      <c r="E173" s="53">
        <f>D173/D170</f>
        <v>0.58962126941648729</v>
      </c>
      <c r="F173" s="14">
        <f>'Ref. ACS-5-YR'!AB1547</f>
        <v>3652859</v>
      </c>
      <c r="G173" s="53">
        <f>F173/F170</f>
        <v>0.65835974323519619</v>
      </c>
      <c r="H173" s="250"/>
      <c r="I173" s="35"/>
    </row>
    <row r="174" spans="1:9" x14ac:dyDescent="0.3">
      <c r="A174" s="45" t="s">
        <v>266</v>
      </c>
    </row>
    <row r="175" spans="1:9" x14ac:dyDescent="0.3">
      <c r="A175" s="45"/>
    </row>
    <row r="176" spans="1:9" x14ac:dyDescent="0.3">
      <c r="A176" s="45"/>
    </row>
    <row r="177" spans="1:9" x14ac:dyDescent="0.3">
      <c r="A177" s="45"/>
    </row>
    <row r="178" spans="1:9" x14ac:dyDescent="0.3">
      <c r="I178" s="35" t="str">
        <f>A185</f>
        <v>Source: U.S. Census Bureau, ACS16-20 (5-year Estimates), Table C18108</v>
      </c>
    </row>
    <row r="179" spans="1:9" x14ac:dyDescent="0.3">
      <c r="A179" s="1" t="s">
        <v>267</v>
      </c>
    </row>
    <row r="180" spans="1:9" ht="28.8" x14ac:dyDescent="0.3">
      <c r="A180" s="46" t="s">
        <v>167</v>
      </c>
      <c r="B180" s="49" t="str">
        <f>B3</f>
        <v>Unincorporated Tulare County</v>
      </c>
      <c r="C180" s="49" t="s">
        <v>174</v>
      </c>
      <c r="D180" s="49" t="str">
        <f>B4</f>
        <v>Tulare County</v>
      </c>
      <c r="E180" s="49" t="s">
        <v>174</v>
      </c>
      <c r="F180" s="49" t="s">
        <v>168</v>
      </c>
      <c r="G180" s="49" t="s">
        <v>174</v>
      </c>
      <c r="H180" s="251"/>
      <c r="I180" s="59" t="s">
        <v>268</v>
      </c>
    </row>
    <row r="181" spans="1:9" x14ac:dyDescent="0.3">
      <c r="A181" s="11" t="s">
        <v>175</v>
      </c>
      <c r="B181" s="14">
        <f>B161</f>
        <v>139735</v>
      </c>
      <c r="C181" s="53"/>
      <c r="D181" s="14">
        <f>D161</f>
        <v>459748</v>
      </c>
      <c r="E181" s="53"/>
      <c r="F181" s="14">
        <f>F161</f>
        <v>38838726</v>
      </c>
      <c r="G181" s="53"/>
      <c r="H181" s="250"/>
    </row>
    <row r="182" spans="1:9" x14ac:dyDescent="0.3">
      <c r="A182" s="11" t="s">
        <v>269</v>
      </c>
      <c r="B182" s="14">
        <f t="shared" ref="B182:F182" si="7">SUM(B163,B167,B171)</f>
        <v>8725</v>
      </c>
      <c r="C182" s="53">
        <f>B182/$B$181</f>
        <v>6.2439617848069562E-2</v>
      </c>
      <c r="D182" s="14">
        <f t="shared" si="7"/>
        <v>28405</v>
      </c>
      <c r="E182" s="53">
        <f>D182/$D$181</f>
        <v>6.1783846803031228E-2</v>
      </c>
      <c r="F182" s="14">
        <f t="shared" si="7"/>
        <v>2089065</v>
      </c>
      <c r="G182" s="53">
        <f>F182/$F$181</f>
        <v>5.3788195833200089E-2</v>
      </c>
      <c r="H182" s="250"/>
    </row>
    <row r="183" spans="1:9" x14ac:dyDescent="0.3">
      <c r="A183" s="11" t="s">
        <v>270</v>
      </c>
      <c r="B183" s="14">
        <f t="shared" ref="B183:D184" si="8">SUM(B164,B168,B172)</f>
        <v>8068</v>
      </c>
      <c r="C183" s="53">
        <f t="shared" ref="C183:C184" si="9">B183/$B$181</f>
        <v>5.7737860951085983E-2</v>
      </c>
      <c r="D183" s="14">
        <f t="shared" si="8"/>
        <v>25355</v>
      </c>
      <c r="E183" s="53">
        <f t="shared" ref="E183:E184" si="10">D183/$D$181</f>
        <v>5.5149777704307575E-2</v>
      </c>
      <c r="F183" s="14">
        <f t="shared" ref="F183" si="11">SUM(F164,F168,F172)</f>
        <v>2057886</v>
      </c>
      <c r="G183" s="53">
        <f t="shared" ref="G183:G184" si="12">F183/$F$181</f>
        <v>5.2985414609119777E-2</v>
      </c>
      <c r="H183" s="250"/>
    </row>
    <row r="184" spans="1:9" x14ac:dyDescent="0.3">
      <c r="A184" s="11" t="s">
        <v>271</v>
      </c>
      <c r="B184" s="14">
        <f t="shared" si="8"/>
        <v>122942</v>
      </c>
      <c r="C184" s="53">
        <f t="shared" si="9"/>
        <v>0.87982252120084448</v>
      </c>
      <c r="D184" s="14">
        <f t="shared" si="8"/>
        <v>405988</v>
      </c>
      <c r="E184" s="53">
        <f t="shared" si="10"/>
        <v>0.8830663754926612</v>
      </c>
      <c r="F184" s="14">
        <f t="shared" ref="F184" si="13">SUM(F165,F169,F173)</f>
        <v>34691775</v>
      </c>
      <c r="G184" s="53">
        <f t="shared" si="12"/>
        <v>0.89322638955768019</v>
      </c>
      <c r="H184" s="250"/>
    </row>
    <row r="185" spans="1:9" x14ac:dyDescent="0.3">
      <c r="A185" s="45" t="s">
        <v>266</v>
      </c>
    </row>
    <row r="188" spans="1:9" x14ac:dyDescent="0.3">
      <c r="A188" s="1" t="s">
        <v>272</v>
      </c>
    </row>
    <row r="189" spans="1:9" ht="28.8" x14ac:dyDescent="0.3">
      <c r="A189" s="46" t="s">
        <v>167</v>
      </c>
      <c r="B189" s="49" t="str">
        <f>B3</f>
        <v>Unincorporated Tulare County</v>
      </c>
      <c r="C189" s="58" t="s">
        <v>174</v>
      </c>
      <c r="D189" s="49" t="str">
        <f>B4</f>
        <v>Tulare County</v>
      </c>
      <c r="E189" s="58" t="s">
        <v>174</v>
      </c>
      <c r="F189" s="57" t="s">
        <v>168</v>
      </c>
      <c r="G189" s="58" t="s">
        <v>174</v>
      </c>
      <c r="H189" s="251"/>
    </row>
    <row r="190" spans="1:9" x14ac:dyDescent="0.3">
      <c r="A190" s="11" t="s">
        <v>273</v>
      </c>
      <c r="B190" s="14">
        <f>B182+B183</f>
        <v>16793</v>
      </c>
      <c r="C190" s="53"/>
      <c r="D190" s="14">
        <f>D182+D183</f>
        <v>53760</v>
      </c>
      <c r="E190" s="53"/>
      <c r="F190" s="14">
        <f>F182+F183</f>
        <v>4146951</v>
      </c>
      <c r="G190" s="53"/>
      <c r="H190" s="251"/>
    </row>
    <row r="191" spans="1:9" x14ac:dyDescent="0.3">
      <c r="A191" s="11" t="s">
        <v>274</v>
      </c>
      <c r="B191" s="14">
        <f>'Ref. ACS-5-YR'!H1316+'Ref. ACS-5-YR'!H1319+'Ref. ACS-5-YR'!H1322+'Ref. ACS-5-YR'!H1325+'Ref. ACS-5-YR'!H1328+'Ref. ACS-5-YR'!H1331+'Ref. ACS-5-YR'!H1335+'Ref. ACS-5-YR'!H1338+'Ref. ACS-5-YR'!H1341+'Ref. ACS-5-YR'!H1344+'Ref. ACS-5-YR'!H1347+'Ref. ACS-5-YR'!H1350</f>
        <v>4707</v>
      </c>
      <c r="C191" s="53">
        <f>B191/B190</f>
        <v>0.28029536116238907</v>
      </c>
      <c r="D191" s="14">
        <f>'Ref. ACS-5-YR'!R1316+'Ref. ACS-5-YR'!R1319+'Ref. ACS-5-YR'!R1322+'Ref. ACS-5-YR'!R1325+'Ref. ACS-5-YR'!R1328+'Ref. ACS-5-YR'!R1331+'Ref. ACS-5-YR'!R1335+'Ref. ACS-5-YR'!R1338+'Ref. ACS-5-YR'!R1341+'Ref. ACS-5-YR'!R1344+'Ref. ACS-5-YR'!R1347+'Ref. ACS-5-YR'!R1350</f>
        <v>15419</v>
      </c>
      <c r="E191" s="53">
        <f>D191/D190</f>
        <v>0.28681175595238095</v>
      </c>
      <c r="F191" s="14">
        <f>'Ref. ACS-5-YR'!AB1316+'Ref. ACS-5-YR'!AB1319+'Ref. ACS-5-YR'!AB1322+'Ref. ACS-5-YR'!AB1325+'Ref. ACS-5-YR'!AB1328+'Ref. ACS-5-YR'!AB1331+'Ref. ACS-5-YR'!AB1335+'Ref. ACS-5-YR'!AB1338+'Ref. ACS-5-YR'!AB1341+'Ref. ACS-5-YR'!AB1344+'Ref. ACS-5-YR'!AB1347+'Ref. ACS-5-YR'!AB1350</f>
        <v>1147500</v>
      </c>
      <c r="G191" s="53">
        <f>F191/F190</f>
        <v>0.2767093221019491</v>
      </c>
      <c r="H191" s="250"/>
    </row>
    <row r="192" spans="1:9" x14ac:dyDescent="0.3">
      <c r="A192" s="11" t="s">
        <v>275</v>
      </c>
      <c r="B192" s="14">
        <f>'Ref. ACS-5-YR'!H1358+'Ref. ACS-5-YR'!H1361+'Ref. ACS-5-YR'!H1364+'Ref. ACS-5-YR'!H1367+'Ref. ACS-5-YR'!H1370+'Ref. ACS-5-YR'!H1373+'Ref. ACS-5-YR'!H1377+'Ref. ACS-5-YR'!H1380+'Ref. ACS-5-YR'!H1383+'Ref. ACS-5-YR'!H1386+'Ref. ACS-5-YR'!H1389+'Ref. ACS-5-YR'!H1392</f>
        <v>3361</v>
      </c>
      <c r="C192" s="53">
        <f>B192/B190</f>
        <v>0.2001429166914786</v>
      </c>
      <c r="D192" s="14">
        <f>'Ref. ACS-5-YR'!R1358+'Ref. ACS-5-YR'!R1361+'Ref. ACS-5-YR'!R1364+'Ref. ACS-5-YR'!R1367+'Ref. ACS-5-YR'!R1370+'Ref. ACS-5-YR'!R1373+'Ref. ACS-5-YR'!R1377+'Ref. ACS-5-YR'!R1380+'Ref. ACS-5-YR'!R1383+'Ref. ACS-5-YR'!R1386+'Ref. ACS-5-YR'!R1389+'Ref. ACS-5-YR'!R1392</f>
        <v>11543</v>
      </c>
      <c r="E192" s="53">
        <f>D192/D190</f>
        <v>0.21471354166666667</v>
      </c>
      <c r="F192" s="14">
        <f>'Ref. ACS-5-YR'!AB1358+'Ref. ACS-5-YR'!AB1361+'Ref. ACS-5-YR'!AB1364+'Ref. ACS-5-YR'!AB1367+'Ref. ACS-5-YR'!AB1370+'Ref. ACS-5-YR'!AB1373+'Ref. ACS-5-YR'!AB1377+'Ref. ACS-5-YR'!AB1380+'Ref. ACS-5-YR'!AB1383+'Ref. ACS-5-YR'!AB1386+'Ref. ACS-5-YR'!AB1389+'Ref. ACS-5-YR'!AB1392</f>
        <v>778145</v>
      </c>
      <c r="G192" s="53">
        <f>F192/F190</f>
        <v>0.18764268012812305</v>
      </c>
      <c r="H192" s="250"/>
    </row>
    <row r="193" spans="1:9" x14ac:dyDescent="0.3">
      <c r="A193" s="11" t="s">
        <v>276</v>
      </c>
      <c r="B193" s="14">
        <f>SUM('Ref. ACS-5-YR'!H1400,'Ref. ACS-5-YR'!H1403,'Ref. ACS-5-YR'!H1406,'Ref. ACS-5-YR'!H1409,'Ref. ACS-5-YR'!H1412,'Ref. ACS-5-YR'!H1416+'Ref. ACS-5-YR'!H1419,'Ref. ACS-5-YR'!H1422,'Ref. ACS-5-YR'!H1425,'Ref. ACS-5-YR'!H1428)</f>
        <v>5578</v>
      </c>
      <c r="C193" s="53">
        <f>B193/B190</f>
        <v>0.33216221044482819</v>
      </c>
      <c r="D193" s="14">
        <f>SUM('Ref. ACS-5-YR'!R1400,'Ref. ACS-5-YR'!R1403,'Ref. ACS-5-YR'!R1406,'Ref. ACS-5-YR'!R1409,'Ref. ACS-5-YR'!R1412,'Ref. ACS-5-YR'!R1416+'Ref. ACS-5-YR'!R1419,'Ref. ACS-5-YR'!R1422,'Ref. ACS-5-YR'!R1425,'Ref. ACS-5-YR'!R1428)</f>
        <v>19279</v>
      </c>
      <c r="E193" s="53">
        <f>D193/D190</f>
        <v>0.35861235119047619</v>
      </c>
      <c r="F193" s="14">
        <f>SUM('Ref. ACS-5-YR'!AB1400,'Ref. ACS-5-YR'!AB1403,'Ref. ACS-5-YR'!AB1406,'Ref. ACS-5-YR'!AB1409,'Ref. ACS-5-YR'!AB1412,'Ref. ACS-5-YR'!AB1416+'Ref. ACS-5-YR'!AB1419,'Ref. ACS-5-YR'!AB1422,'Ref. ACS-5-YR'!AB1425,'Ref. ACS-5-YR'!AB1428)</f>
        <v>1585969</v>
      </c>
      <c r="G193" s="53">
        <f>F193/F190</f>
        <v>0.38244218463155222</v>
      </c>
      <c r="H193" s="250"/>
    </row>
    <row r="194" spans="1:9" x14ac:dyDescent="0.3">
      <c r="A194" s="11" t="s">
        <v>277</v>
      </c>
      <c r="B194" s="14">
        <f>SUM('Ref. ACS-5-YR'!H1436,'Ref. ACS-5-YR'!H1439,'Ref. ACS-5-YR'!H1442,'Ref. ACS-5-YR'!H1445,'Ref. ACS-5-YR'!H1448,'Ref. ACS-5-YR'!H1452,'Ref. ACS-5-YR'!H1455,'Ref. ACS-5-YR'!H1458,'Ref. ACS-5-YR'!H1461,'Ref. ACS-5-YR'!H1464)</f>
        <v>8929</v>
      </c>
      <c r="C194" s="53">
        <f>B194/B190</f>
        <v>0.53170964092181261</v>
      </c>
      <c r="D194" s="14">
        <f>SUM('Ref. ACS-5-YR'!R1436,'Ref. ACS-5-YR'!R1439,'Ref. ACS-5-YR'!R1442,'Ref. ACS-5-YR'!R1445,'Ref. ACS-5-YR'!R1448,'Ref. ACS-5-YR'!R1452,'Ref. ACS-5-YR'!R1455,'Ref. ACS-5-YR'!R1458,'Ref. ACS-5-YR'!R1461,'Ref. ACS-5-YR'!R1464)</f>
        <v>26924</v>
      </c>
      <c r="E194" s="53">
        <f>D194/D190</f>
        <v>0.50081845238095235</v>
      </c>
      <c r="F194" s="14">
        <f>SUM('Ref. ACS-5-YR'!AB1436,'Ref. ACS-5-YR'!AB1439,'Ref. ACS-5-YR'!AB1442,'Ref. ACS-5-YR'!AB1445,'Ref. ACS-5-YR'!AB1448,'Ref. ACS-5-YR'!AB1452,'Ref. ACS-5-YR'!AB1455,'Ref. ACS-5-YR'!AB1458,'Ref. ACS-5-YR'!AB1461,'Ref. ACS-5-YR'!AB1464)</f>
        <v>2118765</v>
      </c>
      <c r="G194" s="53">
        <f>F194/F190</f>
        <v>0.51092115629048906</v>
      </c>
      <c r="H194" s="250"/>
      <c r="I194" s="40" t="str">
        <f>A197</f>
        <v>Source: U.S. Census Bureau, ACS16-20 (5-year Estimates), Table B18102 - B18107.</v>
      </c>
    </row>
    <row r="195" spans="1:9" x14ac:dyDescent="0.3">
      <c r="A195" s="11" t="s">
        <v>278</v>
      </c>
      <c r="B195" s="14">
        <f>SUM('Ref. ACS-5-YR'!H1472,'Ref. ACS-5-YR'!H1475,'Ref. ACS-5-YR'!H1478,'Ref. ACS-5-YR'!H1481,'Ref. ACS-5-YR'!H1484,'Ref. ACS-5-YR'!H1488,'Ref. ACS-5-YR'!H1491,'Ref. ACS-5-YR'!H1494,'Ref. ACS-5-YR'!H1497,'Ref. ACS-5-YR'!H1500)</f>
        <v>3134</v>
      </c>
      <c r="C195" s="53">
        <f>B195/B190</f>
        <v>0.18662537962246173</v>
      </c>
      <c r="D195" s="14">
        <f>SUM('Ref. ACS-5-YR'!R1472,'Ref. ACS-5-YR'!R1475,'Ref. ACS-5-YR'!R1478,'Ref. ACS-5-YR'!R1481,'Ref. ACS-5-YR'!R1484,'Ref. ACS-5-YR'!R1488,'Ref. ACS-5-YR'!R1491,'Ref. ACS-5-YR'!R1494,'Ref. ACS-5-YR'!R1497,'Ref. ACS-5-YR'!R1500)</f>
        <v>9519</v>
      </c>
      <c r="E195" s="53">
        <f>D195/D190</f>
        <v>0.17706473214285715</v>
      </c>
      <c r="F195" s="14">
        <f>SUM('Ref. ACS-5-YR'!AB1472,'Ref. ACS-5-YR'!AB1475,'Ref. ACS-5-YR'!AB1478,'Ref. ACS-5-YR'!AB1481,'Ref. ACS-5-YR'!AB1484,'Ref. ACS-5-YR'!AB1488,'Ref. ACS-5-YR'!AB1491,'Ref. ACS-5-YR'!AB1494,'Ref. ACS-5-YR'!AB1497,'Ref. ACS-5-YR'!AB1500)</f>
        <v>964579</v>
      </c>
      <c r="G195" s="53">
        <f>F195/F190</f>
        <v>0.23259956531919476</v>
      </c>
      <c r="H195" s="250"/>
    </row>
    <row r="196" spans="1:9" x14ac:dyDescent="0.3">
      <c r="A196" s="11" t="s">
        <v>279</v>
      </c>
      <c r="B196" s="14">
        <f>SUM('Ref. ACS-5-YR'!H1508,'Ref. ACS-5-YR'!H1511,'Ref. ACS-5-YR'!H1514,'Ref. ACS-5-YR'!H1517,'Ref. ACS-5-YR'!H1521,'Ref. ACS-5-YR'!H1524,'Ref. ACS-5-YR'!H1527,'Ref. ACS-5-YR'!H1530)</f>
        <v>6816</v>
      </c>
      <c r="C196" s="53">
        <f>B196/B190</f>
        <v>0.40588340379920207</v>
      </c>
      <c r="D196" s="14">
        <f>SUM('Ref. ACS-5-YR'!R1508,'Ref. ACS-5-YR'!R1511,'Ref. ACS-5-YR'!R1514,'Ref. ACS-5-YR'!R1517,'Ref. ACS-5-YR'!R1521,'Ref. ACS-5-YR'!R1524,'Ref. ACS-5-YR'!R1527,'Ref. ACS-5-YR'!R1530)</f>
        <v>20943</v>
      </c>
      <c r="E196" s="53">
        <f>D196/D190</f>
        <v>0.38956473214285714</v>
      </c>
      <c r="F196" s="14">
        <f>SUM('Ref. ACS-5-YR'!AB1508,'Ref. ACS-5-YR'!AB1511,'Ref. ACS-5-YR'!AB1514,'Ref. ACS-5-YR'!AB1517,'Ref. ACS-5-YR'!AB1521,'Ref. ACS-5-YR'!AB1524,'Ref. ACS-5-YR'!AB1527,'Ref. ACS-5-YR'!AB1530)</f>
        <v>1654210</v>
      </c>
      <c r="G196" s="53">
        <f>F196/F190</f>
        <v>0.39889788907561241</v>
      </c>
      <c r="H196" s="250"/>
    </row>
    <row r="197" spans="1:9" x14ac:dyDescent="0.3">
      <c r="A197" s="45" t="s">
        <v>280</v>
      </c>
    </row>
    <row r="198" spans="1:9" x14ac:dyDescent="0.3">
      <c r="A198" s="45"/>
    </row>
    <row r="199" spans="1:9" x14ac:dyDescent="0.3">
      <c r="A199" s="1" t="s">
        <v>281</v>
      </c>
    </row>
    <row r="200" spans="1:9" ht="43.2" customHeight="1" x14ac:dyDescent="0.3">
      <c r="A200" s="46"/>
      <c r="B200" s="49" t="str">
        <f>B3</f>
        <v>Unincorporated Tulare County</v>
      </c>
      <c r="C200" s="49" t="str">
        <f>B4</f>
        <v>Tulare County</v>
      </c>
      <c r="D200" s="49" t="s">
        <v>282</v>
      </c>
    </row>
    <row r="201" spans="1:9" x14ac:dyDescent="0.3">
      <c r="A201" s="11" t="s">
        <v>283</v>
      </c>
      <c r="B201" s="14">
        <f>VLOOKUP($B$3,'Ref. DDS_Pivot'!A$2:K$588,5,FALSE)</f>
        <v>608</v>
      </c>
      <c r="C201" s="14">
        <f>VLOOKUP(C211,'Ref. DDS_Pivot'!A$467:K$527,5,FALSE)</f>
        <v>4948</v>
      </c>
      <c r="D201" s="14">
        <v>309381</v>
      </c>
      <c r="I201" s="59" t="s">
        <v>2430</v>
      </c>
    </row>
    <row r="202" spans="1:9" x14ac:dyDescent="0.3">
      <c r="A202" s="11" t="s">
        <v>284</v>
      </c>
      <c r="B202" s="14">
        <f>VLOOKUP($B$3,'Ref. DDS_Pivot'!A$2:K$588,6,FALSE)</f>
        <v>65</v>
      </c>
      <c r="C202" s="14">
        <f>VLOOKUP(C211,'Ref. DDS_Pivot'!A$467:K$527,6,FALSE)</f>
        <v>486</v>
      </c>
      <c r="D202" s="14">
        <v>27881</v>
      </c>
      <c r="I202" s="35"/>
    </row>
    <row r="203" spans="1:9" x14ac:dyDescent="0.3">
      <c r="A203" s="11" t="s">
        <v>285</v>
      </c>
      <c r="B203" s="14">
        <f>VLOOKUP($B$3,'Ref. DDS_Pivot'!A$2:K$588,7,FALSE)</f>
        <v>37</v>
      </c>
      <c r="C203" s="14">
        <f>VLOOKUP(C211,'Ref. DDS_Pivot'!A$467:K$527,7,FALSE)</f>
        <v>581</v>
      </c>
      <c r="D203" s="14">
        <v>23728</v>
      </c>
      <c r="I203" s="35"/>
    </row>
    <row r="204" spans="1:9" x14ac:dyDescent="0.3">
      <c r="A204" s="11" t="s">
        <v>286</v>
      </c>
      <c r="B204" s="14">
        <f>VLOOKUP($B$3,'Ref. DDS_Pivot'!A$2:K$588,8,FALSE)</f>
        <v>5</v>
      </c>
      <c r="C204" s="14">
        <f>VLOOKUP(C211,'Ref. DDS_Pivot'!A$467:K$527,8,FALSE)</f>
        <v>113</v>
      </c>
      <c r="D204" s="14">
        <v>6188</v>
      </c>
      <c r="I204" s="35"/>
    </row>
    <row r="205" spans="1:9" x14ac:dyDescent="0.3">
      <c r="A205" s="11" t="s">
        <v>287</v>
      </c>
      <c r="B205" s="14">
        <f>VLOOKUP($B$3,'Ref. DDS_Pivot'!A$2:K$588,9,FALSE)</f>
        <v>20</v>
      </c>
      <c r="C205" s="14">
        <f>VLOOKUP(C211,'Ref. DDS_Pivot'!A$467:K$527,9,FALSE)</f>
        <v>141</v>
      </c>
      <c r="D205" s="14">
        <v>8288</v>
      </c>
      <c r="I205" s="35"/>
    </row>
    <row r="206" spans="1:9" x14ac:dyDescent="0.3">
      <c r="A206" s="11" t="s">
        <v>288</v>
      </c>
      <c r="B206" s="14">
        <f>VLOOKUP($B$3,'Ref. DDS_Pivot'!A$2:K$588,10,FALSE)</f>
        <v>27</v>
      </c>
      <c r="C206" s="14">
        <f>VLOOKUP(C211,'Ref. DDS_Pivot'!A$467:K$527,10,FALSE)</f>
        <v>77</v>
      </c>
      <c r="D206" s="14">
        <v>4792</v>
      </c>
      <c r="I206" s="35"/>
    </row>
    <row r="207" spans="1:9" x14ac:dyDescent="0.3">
      <c r="A207" s="45" t="s">
        <v>2453</v>
      </c>
      <c r="I207" s="35"/>
    </row>
    <row r="208" spans="1:9" x14ac:dyDescent="0.3">
      <c r="A208" s="45"/>
      <c r="I208" s="35"/>
    </row>
    <row r="209" spans="1:9" x14ac:dyDescent="0.3">
      <c r="A209" s="45"/>
      <c r="I209" s="35"/>
    </row>
    <row r="210" spans="1:9" x14ac:dyDescent="0.3">
      <c r="A210" s="1" t="s">
        <v>289</v>
      </c>
      <c r="I210" s="35"/>
    </row>
    <row r="211" spans="1:9" ht="41.4" customHeight="1" x14ac:dyDescent="0.3">
      <c r="A211" s="46"/>
      <c r="B211" s="49" t="str">
        <f>B3</f>
        <v>Unincorporated Tulare County</v>
      </c>
      <c r="C211" s="49" t="str">
        <f>B4</f>
        <v>Tulare County</v>
      </c>
      <c r="D211" s="49" t="s">
        <v>282</v>
      </c>
      <c r="I211" s="35"/>
    </row>
    <row r="212" spans="1:9" x14ac:dyDescent="0.3">
      <c r="A212" s="11" t="s">
        <v>290</v>
      </c>
      <c r="B212" s="14">
        <f>VLOOKUP($B$3,'Ref. DDS_Pivot'!A$2:K$588,3,FALSE)</f>
        <v>358</v>
      </c>
      <c r="C212" s="14">
        <f>VLOOKUP(C211,'Ref. DDS_Pivot'!A$467:K$527,3,FALSE)</f>
        <v>3201</v>
      </c>
      <c r="D212" s="14">
        <v>192384</v>
      </c>
      <c r="I212" s="35"/>
    </row>
    <row r="213" spans="1:9" x14ac:dyDescent="0.3">
      <c r="A213" s="11" t="s">
        <v>291</v>
      </c>
      <c r="B213" s="14">
        <f>VLOOKUP($B$3,'Ref. DDS_Pivot'!A$2:K$588,4,FALSE)</f>
        <v>346</v>
      </c>
      <c r="C213" s="14">
        <f>VLOOKUP(C211,'Ref. DDS_Pivot'!A$467:K$527,4,FALSE)</f>
        <v>3071</v>
      </c>
      <c r="D213" s="14">
        <v>185353</v>
      </c>
      <c r="I213" s="35"/>
    </row>
    <row r="214" spans="1:9" x14ac:dyDescent="0.3">
      <c r="A214" s="11" t="s">
        <v>165</v>
      </c>
      <c r="B214" s="14">
        <f>SUM(B212:B213)</f>
        <v>704</v>
      </c>
      <c r="C214" s="14">
        <f>SUM(C212:C213)</f>
        <v>6272</v>
      </c>
      <c r="D214" s="14">
        <f>SUM(D212:D213)</f>
        <v>377737</v>
      </c>
      <c r="I214" s="35"/>
    </row>
    <row r="215" spans="1:9" x14ac:dyDescent="0.3">
      <c r="A215" s="45" t="s">
        <v>2453</v>
      </c>
      <c r="I215" s="35"/>
    </row>
    <row r="216" spans="1:9" x14ac:dyDescent="0.3">
      <c r="A216" s="45"/>
      <c r="I216" s="35"/>
    </row>
    <row r="217" spans="1:9" x14ac:dyDescent="0.3">
      <c r="C217" s="52"/>
      <c r="I217" s="35"/>
    </row>
    <row r="218" spans="1:9" x14ac:dyDescent="0.3">
      <c r="A218" s="1" t="s">
        <v>292</v>
      </c>
      <c r="I218" s="35"/>
    </row>
    <row r="219" spans="1:9" x14ac:dyDescent="0.3">
      <c r="A219" s="46"/>
      <c r="B219" s="39">
        <v>2010</v>
      </c>
      <c r="C219" s="74" t="s">
        <v>174</v>
      </c>
      <c r="D219" s="74">
        <v>2015</v>
      </c>
      <c r="E219" s="74" t="s">
        <v>174</v>
      </c>
      <c r="F219" s="74">
        <v>2020</v>
      </c>
      <c r="G219" s="74" t="s">
        <v>174</v>
      </c>
      <c r="I219" s="35"/>
    </row>
    <row r="220" spans="1:9" x14ac:dyDescent="0.3">
      <c r="A220" s="11" t="s">
        <v>175</v>
      </c>
      <c r="B220" s="14">
        <f>'Ref. ACS-5-YR Add.'!B62</f>
        <v>52500</v>
      </c>
      <c r="C220" s="97">
        <f t="shared" ref="C220:C233" si="14">B220/$B$220</f>
        <v>1</v>
      </c>
      <c r="D220" s="14">
        <f>'Ref. ACS-5-YR Add.'!E62</f>
        <v>50670</v>
      </c>
      <c r="E220" s="97">
        <f t="shared" ref="E220:E233" si="15">D220/$D$220</f>
        <v>1</v>
      </c>
      <c r="F220" s="14">
        <f>'Ref. ACS-5-YR Add.'!H62</f>
        <v>51247</v>
      </c>
      <c r="G220" s="97">
        <f t="shared" ref="G220:G233" si="16">F220/$F$220</f>
        <v>1</v>
      </c>
      <c r="I220" s="35"/>
    </row>
    <row r="221" spans="1:9" x14ac:dyDescent="0.3">
      <c r="A221" s="11" t="s">
        <v>293</v>
      </c>
      <c r="B221" s="14">
        <f>'Ref. ACS-5-YR Add.'!B63</f>
        <v>16837</v>
      </c>
      <c r="C221" s="97">
        <f t="shared" si="14"/>
        <v>0.32070476190476188</v>
      </c>
      <c r="D221" s="14">
        <f>'Ref. ACS-5-YR Add.'!E63</f>
        <v>18647</v>
      </c>
      <c r="E221" s="97">
        <f t="shared" si="15"/>
        <v>0.36800868363923428</v>
      </c>
      <c r="F221" s="14">
        <f>'Ref. ACS-5-YR Add.'!H63</f>
        <v>15540</v>
      </c>
      <c r="G221" s="97">
        <f t="shared" si="16"/>
        <v>0.30323726266903428</v>
      </c>
      <c r="I221" s="35"/>
    </row>
    <row r="222" spans="1:9" x14ac:dyDescent="0.3">
      <c r="A222" s="11" t="s">
        <v>294</v>
      </c>
      <c r="B222" s="14">
        <f>'Ref. ACS-5-YR Add.'!B64</f>
        <v>3181</v>
      </c>
      <c r="C222" s="97">
        <f t="shared" si="14"/>
        <v>6.0590476190476188E-2</v>
      </c>
      <c r="D222" s="14">
        <f>'Ref. ACS-5-YR Add.'!E64</f>
        <v>2251</v>
      </c>
      <c r="E222" s="97">
        <f t="shared" si="15"/>
        <v>4.4424708900730213E-2</v>
      </c>
      <c r="F222" s="14">
        <f>'Ref. ACS-5-YR Add.'!H64</f>
        <v>3360</v>
      </c>
      <c r="G222" s="97">
        <f t="shared" si="16"/>
        <v>6.5564813550061468E-2</v>
      </c>
      <c r="I222" s="35"/>
    </row>
    <row r="223" spans="1:9" x14ac:dyDescent="0.3">
      <c r="A223" s="11" t="s">
        <v>295</v>
      </c>
      <c r="B223" s="14">
        <f>'Ref. ACS-5-YR Add.'!B65</f>
        <v>3775</v>
      </c>
      <c r="C223" s="97">
        <f t="shared" si="14"/>
        <v>7.1904761904761902E-2</v>
      </c>
      <c r="D223" s="14">
        <f>'Ref. ACS-5-YR Add.'!E65</f>
        <v>3280</v>
      </c>
      <c r="E223" s="97">
        <f t="shared" si="15"/>
        <v>6.4732583382672196E-2</v>
      </c>
      <c r="F223" s="14">
        <f>'Ref. ACS-5-YR Add.'!H65</f>
        <v>3787</v>
      </c>
      <c r="G223" s="97">
        <f t="shared" si="16"/>
        <v>7.3897008605381773E-2</v>
      </c>
      <c r="I223" s="35"/>
    </row>
    <row r="224" spans="1:9" x14ac:dyDescent="0.3">
      <c r="A224" s="11" t="s">
        <v>296</v>
      </c>
      <c r="B224" s="14">
        <f>'Ref. ACS-5-YR Add.'!B66</f>
        <v>2686</v>
      </c>
      <c r="C224" s="97">
        <f t="shared" si="14"/>
        <v>5.1161904761904763E-2</v>
      </c>
      <c r="D224" s="14">
        <f>'Ref. ACS-5-YR Add.'!E66</f>
        <v>1770</v>
      </c>
      <c r="E224" s="97">
        <f t="shared" si="15"/>
        <v>3.4931912374185907E-2</v>
      </c>
      <c r="F224" s="14">
        <f>'Ref. ACS-5-YR Add.'!H66</f>
        <v>2178</v>
      </c>
      <c r="G224" s="97">
        <f t="shared" si="16"/>
        <v>4.2500048783343417E-2</v>
      </c>
      <c r="I224" s="35"/>
    </row>
    <row r="225" spans="1:9" x14ac:dyDescent="0.3">
      <c r="A225" s="11" t="s">
        <v>297</v>
      </c>
      <c r="B225" s="14">
        <f>'Ref. ACS-5-YR Add.'!B67</f>
        <v>4773</v>
      </c>
      <c r="C225" s="97">
        <f t="shared" si="14"/>
        <v>9.0914285714285711E-2</v>
      </c>
      <c r="D225" s="14">
        <f>'Ref. ACS-5-YR Add.'!E67</f>
        <v>4539</v>
      </c>
      <c r="E225" s="97">
        <f t="shared" si="15"/>
        <v>8.9579632918886917E-2</v>
      </c>
      <c r="F225" s="14">
        <f>'Ref. ACS-5-YR Add.'!H67</f>
        <v>4411</v>
      </c>
      <c r="G225" s="97">
        <f t="shared" si="16"/>
        <v>8.6073331121821764E-2</v>
      </c>
    </row>
    <row r="226" spans="1:9" x14ac:dyDescent="0.3">
      <c r="A226" s="11" t="s">
        <v>298</v>
      </c>
      <c r="B226" s="14">
        <f>'Ref. ACS-5-YR Add.'!B68</f>
        <v>2334</v>
      </c>
      <c r="C226" s="97">
        <f t="shared" si="14"/>
        <v>4.4457142857142855E-2</v>
      </c>
      <c r="D226" s="14">
        <f>'Ref. ACS-5-YR Add.'!E68</f>
        <v>1894</v>
      </c>
      <c r="E226" s="97">
        <f t="shared" si="15"/>
        <v>3.7379119794750344E-2</v>
      </c>
      <c r="F226" s="14">
        <f>'Ref. ACS-5-YR Add.'!H68</f>
        <v>2246</v>
      </c>
      <c r="G226" s="97">
        <f t="shared" si="16"/>
        <v>4.3826955724237518E-2</v>
      </c>
    </row>
    <row r="227" spans="1:9" x14ac:dyDescent="0.3">
      <c r="A227" s="11" t="s">
        <v>299</v>
      </c>
      <c r="B227" s="14">
        <f>'Ref. ACS-5-YR Add.'!B69</f>
        <v>286</v>
      </c>
      <c r="C227" s="97">
        <f t="shared" si="14"/>
        <v>5.4476190476190475E-3</v>
      </c>
      <c r="D227" s="14">
        <f>'Ref. ACS-5-YR Add.'!E69</f>
        <v>341</v>
      </c>
      <c r="E227" s="97">
        <f t="shared" si="15"/>
        <v>6.7298204065522008E-3</v>
      </c>
      <c r="F227" s="14">
        <f>'Ref. ACS-5-YR Add.'!H69</f>
        <v>233</v>
      </c>
      <c r="G227" s="97">
        <f t="shared" si="16"/>
        <v>4.5466076062989054E-3</v>
      </c>
      <c r="H227" s="251"/>
    </row>
    <row r="228" spans="1:9" x14ac:dyDescent="0.3">
      <c r="A228" s="11" t="s">
        <v>300</v>
      </c>
      <c r="B228" s="14">
        <f>'Ref. ACS-5-YR Add.'!B70</f>
        <v>1379</v>
      </c>
      <c r="C228" s="97">
        <f t="shared" si="14"/>
        <v>2.6266666666666667E-2</v>
      </c>
      <c r="D228" s="14">
        <f>'Ref. ACS-5-YR Add.'!E70</f>
        <v>1143</v>
      </c>
      <c r="E228" s="97">
        <f t="shared" si="15"/>
        <v>2.2557726465364122E-2</v>
      </c>
      <c r="F228" s="14">
        <f>'Ref. ACS-5-YR Add.'!H70</f>
        <v>1050</v>
      </c>
      <c r="G228" s="97">
        <f t="shared" si="16"/>
        <v>2.0489004234394207E-2</v>
      </c>
      <c r="H228" s="250"/>
    </row>
    <row r="229" spans="1:9" x14ac:dyDescent="0.3">
      <c r="A229" s="11" t="s">
        <v>301</v>
      </c>
      <c r="B229" s="14">
        <f>'Ref. ACS-5-YR Add.'!B71</f>
        <v>2495</v>
      </c>
      <c r="C229" s="97">
        <f t="shared" si="14"/>
        <v>4.7523809523809524E-2</v>
      </c>
      <c r="D229" s="14">
        <f>'Ref. ACS-5-YR Add.'!E71</f>
        <v>2626</v>
      </c>
      <c r="E229" s="97">
        <f t="shared" si="15"/>
        <v>5.1825537793566211E-2</v>
      </c>
      <c r="F229" s="14">
        <f>'Ref. ACS-5-YR Add.'!H71</f>
        <v>3116</v>
      </c>
      <c r="G229" s="97">
        <f t="shared" si="16"/>
        <v>6.0803559232735574E-2</v>
      </c>
      <c r="H229" s="250"/>
      <c r="I229" s="40" t="str">
        <f>A234</f>
        <v>Source: U.S. Census Bureau, ACS16-20 (5-year Estimates), Table C24050.</v>
      </c>
    </row>
    <row r="230" spans="1:9" x14ac:dyDescent="0.3">
      <c r="A230" s="11" t="s">
        <v>302</v>
      </c>
      <c r="B230" s="14">
        <f>'Ref. ACS-5-YR Add.'!B72</f>
        <v>7732</v>
      </c>
      <c r="C230" s="97">
        <f t="shared" si="14"/>
        <v>0.14727619047619048</v>
      </c>
      <c r="D230" s="14">
        <f>'Ref. ACS-5-YR Add.'!E72</f>
        <v>7837</v>
      </c>
      <c r="E230" s="97">
        <f t="shared" si="15"/>
        <v>0.15466745608841523</v>
      </c>
      <c r="F230" s="14">
        <f>'Ref. ACS-5-YR Add.'!H72</f>
        <v>7758</v>
      </c>
      <c r="G230" s="97">
        <f t="shared" si="16"/>
        <v>0.15138447128612406</v>
      </c>
      <c r="H230" s="250"/>
      <c r="I230" s="269" t="s">
        <v>2432</v>
      </c>
    </row>
    <row r="231" spans="1:9" x14ac:dyDescent="0.3">
      <c r="A231" s="11" t="s">
        <v>303</v>
      </c>
      <c r="B231" s="14">
        <f>'Ref. ACS-5-YR Add.'!B73</f>
        <v>3144</v>
      </c>
      <c r="C231" s="97">
        <f t="shared" si="14"/>
        <v>5.9885714285714285E-2</v>
      </c>
      <c r="D231" s="14">
        <f>'Ref. ACS-5-YR Add.'!E73</f>
        <v>2673</v>
      </c>
      <c r="E231" s="97">
        <f t="shared" si="15"/>
        <v>5.2753108348134993E-2</v>
      </c>
      <c r="F231" s="14">
        <f>'Ref. ACS-5-YR Add.'!H73</f>
        <v>3662</v>
      </c>
      <c r="G231" s="97">
        <f t="shared" si="16"/>
        <v>7.145784143462057E-2</v>
      </c>
      <c r="H231" s="250"/>
    </row>
    <row r="232" spans="1:9" x14ac:dyDescent="0.3">
      <c r="A232" s="11" t="s">
        <v>304</v>
      </c>
      <c r="B232" s="14">
        <f>'Ref. ACS-5-YR Add.'!B74</f>
        <v>1798</v>
      </c>
      <c r="C232" s="97">
        <f t="shared" si="14"/>
        <v>3.4247619047619048E-2</v>
      </c>
      <c r="D232" s="14">
        <f>'Ref. ACS-5-YR Add.'!E74</f>
        <v>1753</v>
      </c>
      <c r="E232" s="97">
        <f t="shared" si="15"/>
        <v>3.4596408131044011E-2</v>
      </c>
      <c r="F232" s="14">
        <f>'Ref. ACS-5-YR Add.'!H74</f>
        <v>1738</v>
      </c>
      <c r="G232" s="97">
        <f t="shared" si="16"/>
        <v>3.3914180342263935E-2</v>
      </c>
      <c r="H232" s="250"/>
    </row>
    <row r="233" spans="1:9" x14ac:dyDescent="0.3">
      <c r="A233" s="11" t="s">
        <v>305</v>
      </c>
      <c r="B233" s="14">
        <f>'Ref. ACS-5-YR Add.'!B75</f>
        <v>2080</v>
      </c>
      <c r="C233" s="97">
        <f t="shared" si="14"/>
        <v>3.9619047619047616E-2</v>
      </c>
      <c r="D233" s="14">
        <f>'Ref. ACS-5-YR Add.'!E75</f>
        <v>1916</v>
      </c>
      <c r="E233" s="97">
        <f t="shared" si="15"/>
        <v>3.7813301756463392E-2</v>
      </c>
      <c r="F233" s="14">
        <f>'Ref. ACS-5-YR Add.'!H75</f>
        <v>2168</v>
      </c>
      <c r="G233" s="97">
        <f t="shared" si="16"/>
        <v>4.2304915409682516E-2</v>
      </c>
      <c r="H233" s="250"/>
    </row>
    <row r="234" spans="1:9" x14ac:dyDescent="0.3">
      <c r="A234" t="s">
        <v>306</v>
      </c>
    </row>
    <row r="235" spans="1:9" x14ac:dyDescent="0.3">
      <c r="D235" s="2"/>
      <c r="I235" s="59" t="s">
        <v>2431</v>
      </c>
    </row>
    <row r="236" spans="1:9" x14ac:dyDescent="0.3">
      <c r="A236" s="1" t="s">
        <v>307</v>
      </c>
      <c r="C236" s="96" t="s">
        <v>174</v>
      </c>
      <c r="D236" s="96"/>
      <c r="E236" s="96" t="s">
        <v>174</v>
      </c>
      <c r="F236" s="96"/>
      <c r="G236" s="96" t="s">
        <v>174</v>
      </c>
      <c r="I236" s="35"/>
    </row>
    <row r="237" spans="1:9" ht="28.8" x14ac:dyDescent="0.3">
      <c r="A237" s="46" t="s">
        <v>167</v>
      </c>
      <c r="B237" s="58" t="str">
        <f>' Economic Conditions'!B3</f>
        <v>Unincorporated Tulare County</v>
      </c>
      <c r="C237" s="58" t="str">
        <f>' Economic Conditions'!B3</f>
        <v>Unincorporated Tulare County</v>
      </c>
      <c r="D237" s="58" t="str">
        <f>' Economic Conditions'!B4</f>
        <v>Tulare County</v>
      </c>
      <c r="E237" s="58" t="str">
        <f>' Economic Conditions'!B4</f>
        <v>Tulare County</v>
      </c>
      <c r="F237" s="58" t="s">
        <v>168</v>
      </c>
      <c r="G237" s="58" t="s">
        <v>168</v>
      </c>
      <c r="I237" s="35"/>
    </row>
    <row r="238" spans="1:9" x14ac:dyDescent="0.3">
      <c r="A238" s="11" t="s">
        <v>175</v>
      </c>
      <c r="B238" s="14">
        <f>'Ref. ACS-5-YR Add.'!H62</f>
        <v>51247</v>
      </c>
      <c r="C238" s="53"/>
      <c r="D238" s="14">
        <f>'Ref. ACS-5-YR Add.'!R62</f>
        <v>183876</v>
      </c>
      <c r="E238" s="53"/>
      <c r="F238" s="14">
        <f>'Ref. ACS-5-YR Add.'!AB62</f>
        <v>18646894</v>
      </c>
      <c r="G238" s="53"/>
      <c r="I238" s="35"/>
    </row>
    <row r="239" spans="1:9" x14ac:dyDescent="0.3">
      <c r="A239" s="11" t="s">
        <v>293</v>
      </c>
      <c r="B239" s="14">
        <f>'Ref. ACS-5-YR Add.'!H63</f>
        <v>15540</v>
      </c>
      <c r="C239" s="53">
        <f>'Ref. ACS-5-YR Add.'!I63</f>
        <v>0.30323726266903428</v>
      </c>
      <c r="D239" s="14">
        <f>'Ref. ACS-5-YR Add.'!R63</f>
        <v>28627</v>
      </c>
      <c r="E239" s="53">
        <f>'Ref. ACS-5-YR Add.'!S63</f>
        <v>0.15568644086232025</v>
      </c>
      <c r="F239" s="14">
        <f>'Ref. ACS-5-YR Add.'!AB63</f>
        <v>394290</v>
      </c>
      <c r="G239" s="53">
        <f>'Ref. ACS-5-YR Add.'!AC63</f>
        <v>2.1000000000000001E-2</v>
      </c>
      <c r="I239" s="35"/>
    </row>
    <row r="240" spans="1:9" x14ac:dyDescent="0.3">
      <c r="A240" s="11" t="s">
        <v>294</v>
      </c>
      <c r="B240" s="14">
        <f>'Ref. ACS-5-YR Add.'!H64</f>
        <v>3360</v>
      </c>
      <c r="C240" s="53">
        <f>'Ref. ACS-5-YR Add.'!I64</f>
        <v>6.5564813550061468E-2</v>
      </c>
      <c r="D240" s="14">
        <f>'Ref. ACS-5-YR Add.'!R64</f>
        <v>10863</v>
      </c>
      <c r="E240" s="53">
        <f>'Ref. ACS-5-YR Add.'!S64</f>
        <v>5.9077856816550284E-2</v>
      </c>
      <c r="F240" s="14">
        <f>'Ref. ACS-5-YR Add.'!AB64</f>
        <v>1190537</v>
      </c>
      <c r="G240" s="53">
        <f>'Ref. ACS-5-YR Add.'!AC64</f>
        <v>6.4000000000000001E-2</v>
      </c>
      <c r="I240" s="35"/>
    </row>
    <row r="241" spans="1:9" x14ac:dyDescent="0.3">
      <c r="A241" s="11" t="s">
        <v>295</v>
      </c>
      <c r="B241" s="14">
        <f>'Ref. ACS-5-YR Add.'!H65</f>
        <v>3787</v>
      </c>
      <c r="C241" s="53">
        <f>'Ref. ACS-5-YR Add.'!I65</f>
        <v>7.3897008605381773E-2</v>
      </c>
      <c r="D241" s="14">
        <f>'Ref. ACS-5-YR Add.'!R65</f>
        <v>15074</v>
      </c>
      <c r="E241" s="53">
        <f>'Ref. ACS-5-YR Add.'!S65</f>
        <v>8.1979159868607099E-2</v>
      </c>
      <c r="F241" s="14">
        <f>'Ref. ACS-5-YR Add.'!AB65</f>
        <v>1676497</v>
      </c>
      <c r="G241" s="53">
        <f>'Ref. ACS-5-YR Add.'!AC65</f>
        <v>0.09</v>
      </c>
      <c r="I241" s="35"/>
    </row>
    <row r="242" spans="1:9" x14ac:dyDescent="0.3">
      <c r="A242" s="11" t="s">
        <v>296</v>
      </c>
      <c r="B242" s="14">
        <f>'Ref. ACS-5-YR Add.'!H66</f>
        <v>2178</v>
      </c>
      <c r="C242" s="53">
        <f>'Ref. ACS-5-YR Add.'!I66</f>
        <v>4.2500048783343417E-2</v>
      </c>
      <c r="D242" s="14">
        <f>'Ref. ACS-5-YR Add.'!R66</f>
        <v>6000</v>
      </c>
      <c r="E242" s="53">
        <f>'Ref. ACS-5-YR Add.'!S66</f>
        <v>3.2630685897017557E-2</v>
      </c>
      <c r="F242" s="14">
        <f>'Ref. ACS-5-YR Add.'!AB66</f>
        <v>514234</v>
      </c>
      <c r="G242" s="53">
        <f>'Ref. ACS-5-YR Add.'!AC66</f>
        <v>2.8000000000000001E-2</v>
      </c>
      <c r="I242" s="35"/>
    </row>
    <row r="243" spans="1:9" x14ac:dyDescent="0.3">
      <c r="A243" s="11" t="s">
        <v>297</v>
      </c>
      <c r="B243" s="14">
        <f>'Ref. ACS-5-YR Add.'!H67</f>
        <v>4411</v>
      </c>
      <c r="C243" s="53">
        <f>'Ref. ACS-5-YR Add.'!I67</f>
        <v>8.6073331121821764E-2</v>
      </c>
      <c r="D243" s="14">
        <f>'Ref. ACS-5-YR Add.'!R67</f>
        <v>20382</v>
      </c>
      <c r="E243" s="53">
        <f>'Ref. ACS-5-YR Add.'!S67</f>
        <v>0.11084643999216863</v>
      </c>
      <c r="F243" s="14">
        <f>'Ref. ACS-5-YR Add.'!AB67</f>
        <v>1942421</v>
      </c>
      <c r="G243" s="53">
        <f>'Ref. ACS-5-YR Add.'!AC67</f>
        <v>0.104</v>
      </c>
      <c r="I243" s="35"/>
    </row>
    <row r="244" spans="1:9" x14ac:dyDescent="0.3">
      <c r="A244" s="11" t="s">
        <v>298</v>
      </c>
      <c r="B244" s="14">
        <f>'Ref. ACS-5-YR Add.'!H68</f>
        <v>2246</v>
      </c>
      <c r="C244" s="53">
        <f>'Ref. ACS-5-YR Add.'!I68</f>
        <v>4.3826955724237518E-2</v>
      </c>
      <c r="D244" s="14">
        <f>'Ref. ACS-5-YR Add.'!R68</f>
        <v>9021</v>
      </c>
      <c r="E244" s="53">
        <f>'Ref. ACS-5-YR Add.'!S68</f>
        <v>4.9060236246165893E-2</v>
      </c>
      <c r="F244" s="14">
        <f>'Ref. ACS-5-YR Add.'!AB68</f>
        <v>1028818</v>
      </c>
      <c r="G244" s="53">
        <f>'Ref. ACS-5-YR Add.'!AC68</f>
        <v>5.5E-2</v>
      </c>
      <c r="I244" s="35"/>
    </row>
    <row r="245" spans="1:9" x14ac:dyDescent="0.3">
      <c r="A245" s="11" t="s">
        <v>299</v>
      </c>
      <c r="B245" s="14">
        <f>'Ref. ACS-5-YR Add.'!H69</f>
        <v>233</v>
      </c>
      <c r="C245" s="53">
        <f>'Ref. ACS-5-YR Add.'!I69</f>
        <v>4.5466076062989054E-3</v>
      </c>
      <c r="D245" s="14">
        <f>'Ref. ACS-5-YR Add.'!R69</f>
        <v>2062</v>
      </c>
      <c r="E245" s="53">
        <f>'Ref. ACS-5-YR Add.'!S69</f>
        <v>1.1214079053275034E-2</v>
      </c>
      <c r="F245" s="14">
        <f>'Ref. ACS-5-YR Add.'!AB69</f>
        <v>542674</v>
      </c>
      <c r="G245" s="53">
        <f>'Ref. ACS-5-YR Add.'!AC69</f>
        <v>2.9000000000000001E-2</v>
      </c>
      <c r="I245" s="35"/>
    </row>
    <row r="246" spans="1:9" x14ac:dyDescent="0.3">
      <c r="A246" s="11" t="s">
        <v>300</v>
      </c>
      <c r="B246" s="14">
        <f>'Ref. ACS-5-YR Add.'!H70</f>
        <v>1050</v>
      </c>
      <c r="C246" s="53">
        <f>'Ref. ACS-5-YR Add.'!I70</f>
        <v>2.0489004234394207E-2</v>
      </c>
      <c r="D246" s="14">
        <f>'Ref. ACS-5-YR Add.'!R70</f>
        <v>5252</v>
      </c>
      <c r="E246" s="53">
        <f>'Ref. ACS-5-YR Add.'!S70</f>
        <v>2.8562727055189367E-2</v>
      </c>
      <c r="F246" s="14">
        <f>'Ref. ACS-5-YR Add.'!AB70</f>
        <v>1118253</v>
      </c>
      <c r="G246" s="53">
        <f>'Ref. ACS-5-YR Add.'!AC70</f>
        <v>0.06</v>
      </c>
      <c r="I246" s="35"/>
    </row>
    <row r="247" spans="1:9" x14ac:dyDescent="0.3">
      <c r="A247" s="11" t="s">
        <v>301</v>
      </c>
      <c r="B247" s="14">
        <f>'Ref. ACS-5-YR Add.'!H71</f>
        <v>3116</v>
      </c>
      <c r="C247" s="53">
        <f>'Ref. ACS-5-YR Add.'!I71</f>
        <v>6.0803559232735574E-2</v>
      </c>
      <c r="D247" s="14">
        <f>'Ref. ACS-5-YR Add.'!R71</f>
        <v>12541</v>
      </c>
      <c r="E247" s="53">
        <f>'Ref. ACS-5-YR Add.'!S71</f>
        <v>6.8203571972416194E-2</v>
      </c>
      <c r="F247" s="14">
        <f>'Ref. ACS-5-YR Add.'!AB71</f>
        <v>2581266</v>
      </c>
      <c r="G247" s="53">
        <f>'Ref. ACS-5-YR Add.'!AC71</f>
        <v>0.13800000000000001</v>
      </c>
      <c r="I247" s="35"/>
    </row>
    <row r="248" spans="1:9" x14ac:dyDescent="0.3">
      <c r="A248" s="11" t="s">
        <v>302</v>
      </c>
      <c r="B248" s="14">
        <f>'Ref. ACS-5-YR Add.'!H72</f>
        <v>7758</v>
      </c>
      <c r="C248" s="53">
        <f>'Ref. ACS-5-YR Add.'!I72</f>
        <v>0.15138447128612406</v>
      </c>
      <c r="D248" s="14">
        <f>'Ref. ACS-5-YR Add.'!R72</f>
        <v>39809</v>
      </c>
      <c r="E248" s="53">
        <f>'Ref. ACS-5-YR Add.'!S72</f>
        <v>0.21649916247906198</v>
      </c>
      <c r="F248" s="14">
        <f>'Ref. ACS-5-YR Add.'!AB72</f>
        <v>3960265</v>
      </c>
      <c r="G248" s="53">
        <f>'Ref. ACS-5-YR Add.'!AC72</f>
        <v>0.21199999999999999</v>
      </c>
      <c r="I248" s="35"/>
    </row>
    <row r="249" spans="1:9" x14ac:dyDescent="0.3">
      <c r="A249" s="11" t="s">
        <v>303</v>
      </c>
      <c r="B249" s="14">
        <f>'Ref. ACS-5-YR Add.'!H73</f>
        <v>3662</v>
      </c>
      <c r="C249" s="53">
        <f>'Ref. ACS-5-YR Add.'!I73</f>
        <v>7.145784143462057E-2</v>
      </c>
      <c r="D249" s="14">
        <f>'Ref. ACS-5-YR Add.'!R73</f>
        <v>15326</v>
      </c>
      <c r="E249" s="53">
        <f>'Ref. ACS-5-YR Add.'!S73</f>
        <v>8.3349648676281848E-2</v>
      </c>
      <c r="F249" s="14">
        <f>'Ref. ACS-5-YR Add.'!AB73</f>
        <v>1894858</v>
      </c>
      <c r="G249" s="53">
        <f>'Ref. ACS-5-YR Add.'!AC73</f>
        <v>0.10199999999999999</v>
      </c>
      <c r="I249" s="35"/>
    </row>
    <row r="250" spans="1:9" x14ac:dyDescent="0.3">
      <c r="A250" s="11" t="s">
        <v>304</v>
      </c>
      <c r="B250" s="14">
        <f>'Ref. ACS-5-YR Add.'!H74</f>
        <v>1738</v>
      </c>
      <c r="C250" s="53">
        <f>'Ref. ACS-5-YR Add.'!I74</f>
        <v>3.3914180342263935E-2</v>
      </c>
      <c r="D250" s="14">
        <f>'Ref. ACS-5-YR Add.'!R74</f>
        <v>8228</v>
      </c>
      <c r="E250" s="53">
        <f>'Ref. ACS-5-YR Add.'!S74</f>
        <v>4.4747547260110071E-2</v>
      </c>
      <c r="F250" s="14">
        <f>'Ref. ACS-5-YR Add.'!AB74</f>
        <v>952302</v>
      </c>
      <c r="G250" s="53">
        <f>'Ref. ACS-5-YR Add.'!AC74</f>
        <v>5.0999999999999997E-2</v>
      </c>
      <c r="I250" s="35"/>
    </row>
    <row r="251" spans="1:9" x14ac:dyDescent="0.3">
      <c r="A251" s="11" t="s">
        <v>305</v>
      </c>
      <c r="B251" s="14">
        <f>'Ref. ACS-5-YR Add.'!H75</f>
        <v>2168</v>
      </c>
      <c r="C251" s="53">
        <f>'Ref. ACS-5-YR Add.'!I75</f>
        <v>4.2304915409682516E-2</v>
      </c>
      <c r="D251" s="14">
        <f>'Ref. ACS-5-YR Add.'!R75</f>
        <v>10691</v>
      </c>
      <c r="E251" s="53">
        <f>'Ref. ACS-5-YR Add.'!S75</f>
        <v>5.8142443820835783E-2</v>
      </c>
      <c r="F251" s="14">
        <f>'Ref. ACS-5-YR Add.'!AB75</f>
        <v>850479</v>
      </c>
      <c r="G251" s="53">
        <f>'Ref. ACS-5-YR Add.'!AC75</f>
        <v>4.5999999999999999E-2</v>
      </c>
      <c r="I251" s="35"/>
    </row>
    <row r="252" spans="1:9" x14ac:dyDescent="0.3">
      <c r="A252" t="s">
        <v>306</v>
      </c>
      <c r="I252" s="35"/>
    </row>
    <row r="253" spans="1:9" x14ac:dyDescent="0.3">
      <c r="I253" s="35"/>
    </row>
    <row r="254" spans="1:9" x14ac:dyDescent="0.3">
      <c r="A254" s="1" t="s">
        <v>308</v>
      </c>
      <c r="C254" t="s">
        <v>174</v>
      </c>
      <c r="E254" t="s">
        <v>174</v>
      </c>
      <c r="G254" t="s">
        <v>174</v>
      </c>
      <c r="I254" s="35"/>
    </row>
    <row r="255" spans="1:9" ht="28.8" x14ac:dyDescent="0.3">
      <c r="A255" s="46" t="s">
        <v>167</v>
      </c>
      <c r="B255" s="49" t="str">
        <f>' Economic Conditions'!B3</f>
        <v>Unincorporated Tulare County</v>
      </c>
      <c r="C255" s="49" t="str">
        <f>' Economic Conditions'!B3</f>
        <v>Unincorporated Tulare County</v>
      </c>
      <c r="D255" s="49" t="str">
        <f>' Economic Conditions'!B4</f>
        <v>Tulare County</v>
      </c>
      <c r="E255" s="49" t="str">
        <f>' Economic Conditions'!B4</f>
        <v>Tulare County</v>
      </c>
      <c r="F255" s="49" t="s">
        <v>168</v>
      </c>
      <c r="G255" s="57" t="s">
        <v>168</v>
      </c>
      <c r="I255" s="35"/>
    </row>
    <row r="256" spans="1:9" x14ac:dyDescent="0.3">
      <c r="A256" s="11" t="s">
        <v>175</v>
      </c>
      <c r="B256" s="14">
        <f>'Ref. ACS-5-YR Add.'!H62</f>
        <v>51247</v>
      </c>
      <c r="C256" s="53"/>
      <c r="D256" s="14">
        <f>'Ref. ACS-5-YR Add.'!R62</f>
        <v>183876</v>
      </c>
      <c r="E256" s="53"/>
      <c r="F256" s="14">
        <f>'Ref. ACS-5-YR Add.'!AB62</f>
        <v>18646894</v>
      </c>
      <c r="G256" s="53"/>
      <c r="I256" s="35"/>
    </row>
    <row r="257" spans="1:9" x14ac:dyDescent="0.3">
      <c r="A257" s="11" t="s">
        <v>309</v>
      </c>
      <c r="B257" s="14">
        <f>'Ref. ACS-5-YR Add.'!H76</f>
        <v>11674</v>
      </c>
      <c r="C257" s="53">
        <f>'Ref. ACS-5-YR Add.'!I76</f>
        <v>0.22779870041173142</v>
      </c>
      <c r="D257" s="14">
        <f>'Ref. ACS-5-YR Add.'!R76</f>
        <v>49574</v>
      </c>
      <c r="E257" s="53">
        <f>'Ref. ACS-5-YR Add.'!S76</f>
        <v>0.26960560377645804</v>
      </c>
      <c r="F257" s="14">
        <f>'Ref. ACS-5-YR Add.'!AB76</f>
        <v>7517770</v>
      </c>
      <c r="G257" s="53">
        <f>'Ref. ACS-5-YR Add.'!AC76</f>
        <v>0.40300000000000002</v>
      </c>
      <c r="I257" s="35" t="str">
        <f>A252</f>
        <v>Source: U.S. Census Bureau, ACS16-20 (5-year Estimates), Table C24050.</v>
      </c>
    </row>
    <row r="258" spans="1:9" x14ac:dyDescent="0.3">
      <c r="A258" s="11" t="s">
        <v>310</v>
      </c>
      <c r="B258" s="14">
        <f>'Ref. ACS-5-YR Add.'!H90</f>
        <v>7861</v>
      </c>
      <c r="C258" s="53">
        <f>'Ref. ACS-5-YR Add.'!I90</f>
        <v>0.15339434503483132</v>
      </c>
      <c r="D258" s="14">
        <f>'Ref. ACS-5-YR Add.'!R90</f>
        <v>33332</v>
      </c>
      <c r="E258" s="53">
        <f>'Ref. ACS-5-YR Add.'!S90</f>
        <v>0.18127433705323154</v>
      </c>
      <c r="F258" s="14">
        <f>'Ref. ACS-5-YR Add.'!AB90</f>
        <v>3376613</v>
      </c>
      <c r="G258" s="53">
        <f>'Ref. ACS-5-YR Add.'!AC90</f>
        <v>0.18099999999999999</v>
      </c>
      <c r="I258" s="269" t="s">
        <v>2432</v>
      </c>
    </row>
    <row r="259" spans="1:9" x14ac:dyDescent="0.3">
      <c r="A259" s="11" t="s">
        <v>311</v>
      </c>
      <c r="B259" s="14">
        <f>'Ref. ACS-5-YR Add.'!H104</f>
        <v>7733</v>
      </c>
      <c r="C259" s="53">
        <f>'Ref. ACS-5-YR Add.'!I104</f>
        <v>0.15089663785197183</v>
      </c>
      <c r="D259" s="14">
        <f>'Ref. ACS-5-YR Add.'!R104</f>
        <v>36704</v>
      </c>
      <c r="E259" s="53">
        <f>'Ref. ACS-5-YR Add.'!S104</f>
        <v>0.1996127825273554</v>
      </c>
      <c r="F259" s="14">
        <f>'Ref. ACS-5-YR Add.'!AB104</f>
        <v>3903884</v>
      </c>
      <c r="G259" s="53">
        <f>'Ref. ACS-5-YR Add.'!AC104</f>
        <v>0.20899999999999999</v>
      </c>
    </row>
    <row r="260" spans="1:9" x14ac:dyDescent="0.3">
      <c r="A260" s="11" t="s">
        <v>312</v>
      </c>
      <c r="B260" s="14">
        <f>'Ref. ACS-5-YR Add.'!H118</f>
        <v>16026</v>
      </c>
      <c r="C260" s="53">
        <f>'Ref. ACS-5-YR Add.'!I118</f>
        <v>0.31272074462895388</v>
      </c>
      <c r="D260" s="14">
        <f>'Ref. ACS-5-YR Add.'!R118</f>
        <v>35612</v>
      </c>
      <c r="E260" s="53">
        <f>'Ref. ACS-5-YR Add.'!S118</f>
        <v>0.19367399769409821</v>
      </c>
      <c r="F260" s="14">
        <f>'Ref. ACS-5-YR Add.'!AB118</f>
        <v>1638447</v>
      </c>
      <c r="G260" s="53">
        <f>'Ref. ACS-5-YR Add.'!AC118</f>
        <v>8.7999999999999995E-2</v>
      </c>
      <c r="I260" s="59" t="s">
        <v>2433</v>
      </c>
    </row>
    <row r="261" spans="1:9" x14ac:dyDescent="0.3">
      <c r="A261" s="11" t="s">
        <v>313</v>
      </c>
      <c r="B261" s="14">
        <f>'Ref. ACS-5-YR Add.'!H132</f>
        <v>7953</v>
      </c>
      <c r="C261" s="53">
        <f>'Ref. ACS-5-YR Add.'!I132</f>
        <v>0.15518957207251155</v>
      </c>
      <c r="D261" s="14">
        <f>'Ref. ACS-5-YR Add.'!R132</f>
        <v>28654</v>
      </c>
      <c r="E261" s="53">
        <f>'Ref. ACS-5-YR Add.'!S132</f>
        <v>0.15583327894885685</v>
      </c>
      <c r="F261" s="14">
        <f>'Ref. ACS-5-YR Add.'!AB132</f>
        <v>2210180</v>
      </c>
      <c r="G261" s="53">
        <f>'Ref. ACS-5-YR Add.'!AC132</f>
        <v>0.11899999999999999</v>
      </c>
      <c r="I261" s="35"/>
    </row>
    <row r="262" spans="1:9" x14ac:dyDescent="0.3">
      <c r="A262" t="s">
        <v>306</v>
      </c>
      <c r="I262" s="35"/>
    </row>
    <row r="263" spans="1:9" x14ac:dyDescent="0.3">
      <c r="I263" s="35"/>
    </row>
    <row r="264" spans="1:9" x14ac:dyDescent="0.3">
      <c r="A264" s="1" t="s">
        <v>2401</v>
      </c>
      <c r="I264" s="35"/>
    </row>
    <row r="265" spans="1:9" x14ac:dyDescent="0.3">
      <c r="A265" s="46"/>
      <c r="B265" s="49" t="str">
        <f>B4</f>
        <v>Tulare County</v>
      </c>
      <c r="I265" s="35"/>
    </row>
    <row r="266" spans="1:9" x14ac:dyDescent="0.3">
      <c r="A266" s="11" t="s">
        <v>314</v>
      </c>
      <c r="B266" s="14">
        <f>'Ref. Ag'!H3</f>
        <v>2160</v>
      </c>
      <c r="I266" s="35"/>
    </row>
    <row r="267" spans="1:9" x14ac:dyDescent="0.3">
      <c r="A267" s="11" t="s">
        <v>315</v>
      </c>
      <c r="B267" s="14">
        <f>'Ref. Ag'!H10</f>
        <v>23233</v>
      </c>
      <c r="I267" s="35"/>
    </row>
    <row r="268" spans="1:9" x14ac:dyDescent="0.3">
      <c r="A268" t="s">
        <v>316</v>
      </c>
      <c r="I268" s="35"/>
    </row>
    <row r="269" spans="1:9" x14ac:dyDescent="0.3">
      <c r="A269" s="267" t="s">
        <v>2403</v>
      </c>
      <c r="B269" s="266"/>
      <c r="C269" s="266"/>
      <c r="D269" s="266"/>
      <c r="E269" s="266"/>
      <c r="F269" s="266"/>
      <c r="G269" s="266"/>
      <c r="I269" s="35"/>
    </row>
    <row r="270" spans="1:9" x14ac:dyDescent="0.3">
      <c r="I270" s="35"/>
    </row>
    <row r="271" spans="1:9" x14ac:dyDescent="0.3">
      <c r="A271" s="1" t="s">
        <v>2402</v>
      </c>
      <c r="I271" s="35"/>
    </row>
    <row r="272" spans="1:9" x14ac:dyDescent="0.3">
      <c r="A272" s="46"/>
      <c r="B272" s="49" t="str">
        <f>B4</f>
        <v>Tulare County</v>
      </c>
      <c r="I272" s="35"/>
    </row>
    <row r="273" spans="1:9" x14ac:dyDescent="0.3">
      <c r="A273" s="11" t="s">
        <v>317</v>
      </c>
      <c r="B273" s="14">
        <f>'Ref. Ag'!H25</f>
        <v>11017</v>
      </c>
      <c r="I273" s="35"/>
    </row>
    <row r="274" spans="1:9" x14ac:dyDescent="0.3">
      <c r="A274" s="11" t="s">
        <v>318</v>
      </c>
      <c r="B274" s="14">
        <f>'Ref. Ag'!H40</f>
        <v>12216</v>
      </c>
      <c r="I274" t="str">
        <f>A262</f>
        <v>Source: U.S. Census Bureau, ACS16-20 (5-year Estimates), Table C24050.</v>
      </c>
    </row>
    <row r="275" spans="1:9" x14ac:dyDescent="0.3">
      <c r="A275" t="s">
        <v>316</v>
      </c>
      <c r="I275"/>
    </row>
    <row r="276" spans="1:9" x14ac:dyDescent="0.3">
      <c r="A276" s="267" t="s">
        <v>2403</v>
      </c>
      <c r="B276" s="266"/>
      <c r="C276" s="266"/>
      <c r="D276" s="266"/>
      <c r="E276" s="266"/>
      <c r="F276" s="266"/>
      <c r="G276" s="26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6.77734375" customWidth="1"/>
    <col min="3" max="3" width="16.21875" customWidth="1"/>
    <col min="4" max="4" width="14.44140625" customWidth="1"/>
    <col min="5" max="7" width="13" customWidth="1"/>
    <col min="8" max="8" width="9" style="109" customWidth="1"/>
    <col min="9" max="9" width="106.33203125" style="24" customWidth="1"/>
  </cols>
  <sheetData>
    <row r="1" spans="1:10" ht="30" customHeight="1" x14ac:dyDescent="0.3">
      <c r="A1" s="353" t="s">
        <v>1287</v>
      </c>
      <c r="B1" s="354"/>
      <c r="C1" s="354"/>
      <c r="D1" s="354"/>
      <c r="E1" s="354"/>
      <c r="F1" s="354"/>
      <c r="G1" s="354"/>
      <c r="H1" s="354"/>
      <c r="I1" s="354"/>
      <c r="J1" s="348" t="s">
        <v>164</v>
      </c>
    </row>
    <row r="2" spans="1:10" x14ac:dyDescent="0.3">
      <c r="A2" s="349" t="s">
        <v>5</v>
      </c>
      <c r="B2" s="350"/>
      <c r="C2" s="350"/>
      <c r="D2" s="350"/>
      <c r="E2" s="350"/>
      <c r="F2" s="350"/>
      <c r="G2" s="350"/>
      <c r="H2" s="351"/>
      <c r="I2" s="92" t="s">
        <v>6</v>
      </c>
      <c r="J2" s="348"/>
    </row>
    <row r="3" spans="1:10" x14ac:dyDescent="0.3">
      <c r="A3" s="72" t="s">
        <v>0</v>
      </c>
      <c r="B3" s="72" t="str">
        <f>Population!B3</f>
        <v>Unincorporated Tulare County</v>
      </c>
      <c r="C3" s="63"/>
      <c r="D3" s="63"/>
      <c r="E3" s="63"/>
      <c r="F3" s="63"/>
      <c r="G3" s="63"/>
      <c r="H3" s="252"/>
      <c r="I3" s="73"/>
      <c r="J3" s="348"/>
    </row>
    <row r="4" spans="1:10" x14ac:dyDescent="0.3">
      <c r="A4" s="72" t="s">
        <v>2</v>
      </c>
      <c r="B4" s="72" t="str">
        <f>Population!B4</f>
        <v>Tulare County</v>
      </c>
      <c r="C4" s="63"/>
      <c r="D4" s="63"/>
      <c r="E4" s="63"/>
      <c r="F4" s="63"/>
      <c r="G4" s="63"/>
      <c r="H4" s="252"/>
      <c r="I4" s="73"/>
      <c r="J4" s="348"/>
    </row>
    <row r="5" spans="1:10" ht="18.75" customHeight="1" x14ac:dyDescent="0.3">
      <c r="A5" s="64"/>
      <c r="B5" s="64"/>
      <c r="C5" s="64"/>
      <c r="D5" s="64"/>
      <c r="E5" s="64"/>
      <c r="F5" s="64"/>
      <c r="G5" s="64"/>
      <c r="H5" s="253"/>
      <c r="I5" s="65"/>
    </row>
    <row r="6" spans="1:10" x14ac:dyDescent="0.3">
      <c r="A6" s="1" t="s">
        <v>1288</v>
      </c>
    </row>
    <row r="7" spans="1:10" x14ac:dyDescent="0.3">
      <c r="A7" s="46"/>
      <c r="B7" s="66">
        <v>1980</v>
      </c>
      <c r="C7" s="66">
        <v>1990</v>
      </c>
      <c r="D7" s="66">
        <v>2000</v>
      </c>
      <c r="E7" s="66">
        <v>2010</v>
      </c>
      <c r="F7" s="66">
        <v>2020</v>
      </c>
      <c r="H7" s="246"/>
      <c r="I7" s="59" t="s">
        <v>2425</v>
      </c>
    </row>
    <row r="8" spans="1:10" x14ac:dyDescent="0.3">
      <c r="A8" s="11" t="s">
        <v>1289</v>
      </c>
      <c r="B8" s="14">
        <f>'Ref. DC-1980'!B10</f>
        <v>37578</v>
      </c>
      <c r="C8" s="14">
        <f>'Ref. DC-1990'!B8</f>
        <v>39208</v>
      </c>
      <c r="D8" s="14">
        <f>'Ref. DC-2000'!B37</f>
        <v>39936</v>
      </c>
      <c r="E8" s="14">
        <f>'Ref. DC-2010'!B37</f>
        <v>39093</v>
      </c>
      <c r="F8" s="14">
        <f>'Ref. ACS-5-YR'!H156</f>
        <v>40586</v>
      </c>
      <c r="H8" s="247"/>
    </row>
    <row r="9" spans="1:10" x14ac:dyDescent="0.3">
      <c r="A9" s="11" t="s">
        <v>172</v>
      </c>
      <c r="B9" s="3"/>
      <c r="C9" s="4">
        <f>(C8-B8)/B8</f>
        <v>4.3376443663845868E-2</v>
      </c>
      <c r="D9" s="4">
        <f>(D8-C8)/C8</f>
        <v>1.8567639257294429E-2</v>
      </c>
      <c r="E9" s="4">
        <f>(E8-D8)/D8</f>
        <v>-2.110877403846154E-2</v>
      </c>
      <c r="F9" s="4">
        <f>(F8-E8)/E8</f>
        <v>3.819098048243931E-2</v>
      </c>
      <c r="H9" s="248"/>
    </row>
    <row r="10" spans="1:10" x14ac:dyDescent="0.3">
      <c r="A10" s="45" t="s">
        <v>1290</v>
      </c>
    </row>
    <row r="11" spans="1:10" x14ac:dyDescent="0.3">
      <c r="A11" s="45"/>
    </row>
    <row r="12" spans="1:10" x14ac:dyDescent="0.3">
      <c r="A12" s="45"/>
    </row>
    <row r="13" spans="1:10" x14ac:dyDescent="0.3">
      <c r="A13" s="45"/>
    </row>
    <row r="14" spans="1:10" x14ac:dyDescent="0.3">
      <c r="A14" s="45"/>
    </row>
    <row r="15" spans="1:10" x14ac:dyDescent="0.3">
      <c r="A15" s="45"/>
    </row>
    <row r="16" spans="1:10" x14ac:dyDescent="0.3">
      <c r="A16" s="45"/>
    </row>
    <row r="17" spans="1:9" x14ac:dyDescent="0.3">
      <c r="A17" s="45"/>
    </row>
    <row r="18" spans="1:9" x14ac:dyDescent="0.3">
      <c r="A18" s="45"/>
    </row>
    <row r="19" spans="1:9" x14ac:dyDescent="0.3">
      <c r="I19" s="24" t="str">
        <f>A10</f>
        <v>Source: U.S. Census Bureau, Census 1980(STF1:T3), 1990(SF1:P3), 2000(SF1:P15); ACS 16-20 (5-year Estimates), Table B25003</v>
      </c>
    </row>
    <row r="20" spans="1:9" ht="43.2" x14ac:dyDescent="0.3">
      <c r="I20" s="79" t="s">
        <v>2429</v>
      </c>
    </row>
    <row r="22" spans="1:9" x14ac:dyDescent="0.3">
      <c r="A22" s="1" t="s">
        <v>1291</v>
      </c>
      <c r="C22" s="96" t="s">
        <v>174</v>
      </c>
      <c r="D22" s="96"/>
      <c r="E22" s="96" t="s">
        <v>174</v>
      </c>
      <c r="F22" s="96"/>
      <c r="G22" s="96" t="s">
        <v>174</v>
      </c>
    </row>
    <row r="23" spans="1:9" ht="28.8" x14ac:dyDescent="0.3">
      <c r="A23" s="46" t="s">
        <v>167</v>
      </c>
      <c r="B23" s="58" t="str">
        <f>B3</f>
        <v>Unincorporated Tulare County</v>
      </c>
      <c r="C23" s="58" t="str">
        <f>B3</f>
        <v>Unincorporated Tulare County</v>
      </c>
      <c r="D23" s="58" t="str">
        <f>B4</f>
        <v>Tulare County</v>
      </c>
      <c r="E23" s="58" t="str">
        <f>B4</f>
        <v>Tulare County</v>
      </c>
      <c r="F23" s="58" t="s">
        <v>168</v>
      </c>
      <c r="G23" s="58" t="s">
        <v>168</v>
      </c>
      <c r="H23" s="249"/>
      <c r="I23" s="59" t="s">
        <v>1292</v>
      </c>
    </row>
    <row r="24" spans="1:9" x14ac:dyDescent="0.3">
      <c r="A24" s="11" t="s">
        <v>175</v>
      </c>
      <c r="B24" s="14">
        <f>'Ref. ACS-5-YR'!H1577</f>
        <v>40586</v>
      </c>
      <c r="C24" s="53"/>
      <c r="D24" s="14">
        <f>'Ref. ACS-5-YR'!R1577</f>
        <v>139044</v>
      </c>
      <c r="E24" s="53"/>
      <c r="F24" s="14">
        <f>'Ref. ACS-5-YR'!AB1577</f>
        <v>13103114</v>
      </c>
      <c r="G24" s="53"/>
      <c r="H24" s="250"/>
    </row>
    <row r="25" spans="1:9" x14ac:dyDescent="0.3">
      <c r="A25" s="11" t="s">
        <v>1293</v>
      </c>
      <c r="B25" s="14">
        <f>'Ref. ACS-5-YR'!H1578</f>
        <v>22916</v>
      </c>
      <c r="C25" s="53">
        <f>'Ref. ACS-5-YR'!I1578</f>
        <v>0.56462819691519239</v>
      </c>
      <c r="D25" s="14">
        <f>'Ref. ACS-5-YR'!R1578</f>
        <v>73140</v>
      </c>
      <c r="E25" s="53">
        <f>'Ref. ACS-5-YR'!S1578</f>
        <v>0.52602054026063694</v>
      </c>
      <c r="F25" s="14">
        <f>'Ref. ACS-5-YR'!AB1578</f>
        <v>6510580</v>
      </c>
      <c r="G25" s="53">
        <f>'Ref. ACS-5-YR'!AC1578</f>
        <v>0.497</v>
      </c>
      <c r="H25" s="250"/>
    </row>
    <row r="26" spans="1:9" x14ac:dyDescent="0.3">
      <c r="A26" s="11" t="s">
        <v>1294</v>
      </c>
      <c r="B26" s="14">
        <f>'Ref. ACS-5-YR'!H1579</f>
        <v>10387</v>
      </c>
      <c r="C26" s="53">
        <f>'Ref. ACS-5-YR'!I1579</f>
        <v>0.25592568866111476</v>
      </c>
      <c r="D26" s="14">
        <f>'Ref. ACS-5-YR'!R1579</f>
        <v>35234</v>
      </c>
      <c r="E26" s="53">
        <f>'Ref. ACS-5-YR'!S1579</f>
        <v>0.25340180086878972</v>
      </c>
      <c r="F26" s="14">
        <f>'Ref. ACS-5-YR'!AB1579</f>
        <v>2784123</v>
      </c>
      <c r="G26" s="53">
        <f>'Ref. ACS-5-YR'!AC1579</f>
        <v>0.21199999999999999</v>
      </c>
      <c r="H26" s="250"/>
      <c r="I26" s="60"/>
    </row>
    <row r="27" spans="1:9" x14ac:dyDescent="0.3">
      <c r="A27" s="11" t="s">
        <v>1295</v>
      </c>
      <c r="B27" s="14">
        <f>'Ref. ACS-5-YR'!H1580</f>
        <v>12529</v>
      </c>
      <c r="C27" s="53">
        <f>'Ref. ACS-5-YR'!I1580</f>
        <v>0.30870250825407775</v>
      </c>
      <c r="D27" s="14">
        <f>'Ref. ACS-5-YR'!R1580</f>
        <v>37906</v>
      </c>
      <c r="E27" s="53">
        <f>'Ref. ACS-5-YR'!S1580</f>
        <v>0.27261873939184716</v>
      </c>
      <c r="F27" s="14">
        <f>'Ref. ACS-5-YR'!AB1580</f>
        <v>3726457</v>
      </c>
      <c r="G27" s="53">
        <f>'Ref. ACS-5-YR'!AC1580</f>
        <v>0.28399999999999997</v>
      </c>
      <c r="H27" s="250"/>
    </row>
    <row r="28" spans="1:9" x14ac:dyDescent="0.3">
      <c r="A28" s="11" t="s">
        <v>1296</v>
      </c>
      <c r="B28" s="14">
        <f>'Ref. ACS-5-YR'!H1581</f>
        <v>2860</v>
      </c>
      <c r="C28" s="53">
        <f>'Ref. ACS-5-YR'!I1581</f>
        <v>7.0467648942985267E-2</v>
      </c>
      <c r="D28" s="14">
        <f>'Ref. ACS-5-YR'!R1581</f>
        <v>10809</v>
      </c>
      <c r="E28" s="53">
        <f>'Ref. ACS-5-YR'!S1581</f>
        <v>7.7737982221455074E-2</v>
      </c>
      <c r="F28" s="14">
        <f>'Ref. ACS-5-YR'!AB1581</f>
        <v>896192</v>
      </c>
      <c r="G28" s="53">
        <f>'Ref. ACS-5-YR'!AC1581</f>
        <v>6.8000000000000005E-2</v>
      </c>
      <c r="H28" s="250"/>
    </row>
    <row r="29" spans="1:9" x14ac:dyDescent="0.3">
      <c r="A29" s="11" t="s">
        <v>1297</v>
      </c>
      <c r="B29" s="14">
        <f>'Ref. ACS-5-YR'!H1582</f>
        <v>1661</v>
      </c>
      <c r="C29" s="53">
        <f>'Ref. ACS-5-YR'!I1582</f>
        <v>4.0925442270733747E-2</v>
      </c>
      <c r="D29" s="14">
        <f>'Ref. ACS-5-YR'!R1582</f>
        <v>6596</v>
      </c>
      <c r="E29" s="53">
        <f>'Ref. ACS-5-YR'!S1582</f>
        <v>4.7438220994793015E-2</v>
      </c>
      <c r="F29" s="14">
        <f>'Ref. ACS-5-YR'!AB1582</f>
        <v>327712</v>
      </c>
      <c r="G29" s="53">
        <f>'Ref. ACS-5-YR'!AC1582</f>
        <v>2.5000000000000001E-2</v>
      </c>
      <c r="H29" s="250"/>
    </row>
    <row r="30" spans="1:9" x14ac:dyDescent="0.3">
      <c r="A30" s="11" t="s">
        <v>1298</v>
      </c>
      <c r="B30" s="14">
        <f>'Ref. ACS-5-YR'!H1583</f>
        <v>1199</v>
      </c>
      <c r="C30" s="53">
        <f>'Ref. ACS-5-YR'!I1583</f>
        <v>2.9542206672251516E-2</v>
      </c>
      <c r="D30" s="14">
        <f>'Ref. ACS-5-YR'!R1583</f>
        <v>4213</v>
      </c>
      <c r="E30" s="53">
        <f>'Ref. ACS-5-YR'!S1583</f>
        <v>3.0299761226662062E-2</v>
      </c>
      <c r="F30" s="14">
        <f>'Ref. ACS-5-YR'!AB1583</f>
        <v>568480</v>
      </c>
      <c r="G30" s="53">
        <f>'Ref. ACS-5-YR'!AC1583</f>
        <v>4.2999999999999997E-2</v>
      </c>
      <c r="H30" s="250"/>
    </row>
    <row r="31" spans="1:9" x14ac:dyDescent="0.3">
      <c r="A31" s="11" t="s">
        <v>1299</v>
      </c>
      <c r="B31" s="14">
        <f>'Ref. ACS-5-YR'!H1584</f>
        <v>7732</v>
      </c>
      <c r="C31" s="53">
        <f>'Ref. ACS-5-YR'!I1584</f>
        <v>0.19050904252697975</v>
      </c>
      <c r="D31" s="14">
        <f>'Ref. ACS-5-YR'!R1584</f>
        <v>33727</v>
      </c>
      <c r="E31" s="53">
        <f>'Ref. ACS-5-YR'!S1584</f>
        <v>0.24256350507752941</v>
      </c>
      <c r="F31" s="14">
        <f>'Ref. ACS-5-YR'!AB1584</f>
        <v>3430426</v>
      </c>
      <c r="G31" s="53">
        <f>'Ref. ACS-5-YR'!AC1584</f>
        <v>0.26200000000000001</v>
      </c>
      <c r="H31" s="250"/>
    </row>
    <row r="32" spans="1:9" x14ac:dyDescent="0.3">
      <c r="A32" s="11" t="s">
        <v>1300</v>
      </c>
      <c r="B32" s="14">
        <f>'Ref. ACS-5-YR'!H1585</f>
        <v>2807</v>
      </c>
      <c r="C32" s="53">
        <f>'Ref. ACS-5-YR'!I1585</f>
        <v>6.9161779924111766E-2</v>
      </c>
      <c r="D32" s="14">
        <f>'Ref. ACS-5-YR'!R1585</f>
        <v>12851</v>
      </c>
      <c r="E32" s="53">
        <f>'Ref. ACS-5-YR'!S1585</f>
        <v>9.242398089813296E-2</v>
      </c>
      <c r="F32" s="14">
        <f>'Ref. ACS-5-YR'!AB1585</f>
        <v>1722600</v>
      </c>
      <c r="G32" s="53">
        <f>'Ref. ACS-5-YR'!AC1585</f>
        <v>0.13100000000000001</v>
      </c>
      <c r="H32" s="250"/>
    </row>
    <row r="33" spans="1:9" x14ac:dyDescent="0.3">
      <c r="A33" s="11" t="s">
        <v>1294</v>
      </c>
      <c r="B33" s="14">
        <f>'Ref. ACS-5-YR'!H1586</f>
        <v>2436</v>
      </c>
      <c r="C33" s="53">
        <f>'Ref. ACS-5-YR'!I1586</f>
        <v>6.0020696791997237E-2</v>
      </c>
      <c r="D33" s="14">
        <f>'Ref. ACS-5-YR'!R1586</f>
        <v>10655</v>
      </c>
      <c r="E33" s="53">
        <f>'Ref. ACS-5-YR'!S1586</f>
        <v>7.6630419147895631E-2</v>
      </c>
      <c r="F33" s="14">
        <f>'Ref. ACS-5-YR'!AB1586</f>
        <v>615734</v>
      </c>
      <c r="G33" s="53">
        <f>'Ref. ACS-5-YR'!AC1586</f>
        <v>4.7E-2</v>
      </c>
      <c r="H33" s="250"/>
    </row>
    <row r="34" spans="1:9" x14ac:dyDescent="0.3">
      <c r="A34" s="11" t="s">
        <v>1301</v>
      </c>
      <c r="B34" s="14">
        <f>'Ref. ACS-5-YR'!H1587</f>
        <v>2214</v>
      </c>
      <c r="C34" s="53">
        <f>'Ref. ACS-5-YR'!I1587</f>
        <v>5.4550830335583701E-2</v>
      </c>
      <c r="D34" s="14">
        <f>'Ref. ACS-5-YR'!R1587</f>
        <v>9266</v>
      </c>
      <c r="E34" s="53">
        <f>'Ref. ACS-5-YR'!S1587</f>
        <v>6.6640775581830208E-2</v>
      </c>
      <c r="F34" s="14">
        <f>'Ref. ACS-5-YR'!AB1587</f>
        <v>858959</v>
      </c>
      <c r="G34" s="53">
        <f>'Ref. ACS-5-YR'!AC1587</f>
        <v>6.6000000000000003E-2</v>
      </c>
      <c r="H34" s="250"/>
    </row>
    <row r="35" spans="1:9" x14ac:dyDescent="0.3">
      <c r="A35" s="11" t="s">
        <v>1302</v>
      </c>
      <c r="B35" s="14">
        <f>'Ref. ACS-5-YR'!H1588</f>
        <v>275</v>
      </c>
      <c r="C35" s="53">
        <f>'Ref. ACS-5-YR'!I1588</f>
        <v>6.7757354752870447E-3</v>
      </c>
      <c r="D35" s="14">
        <f>'Ref. ACS-5-YR'!R1588</f>
        <v>955</v>
      </c>
      <c r="E35" s="53">
        <f>'Ref. ACS-5-YR'!S1588</f>
        <v>6.8683294496706074E-3</v>
      </c>
      <c r="F35" s="14">
        <f>'Ref. ACS-5-YR'!AB1588</f>
        <v>233133</v>
      </c>
      <c r="G35" s="53">
        <f>'Ref. ACS-5-YR'!AC1588</f>
        <v>1.7999999999999999E-2</v>
      </c>
      <c r="H35" s="250"/>
    </row>
    <row r="36" spans="1:9" x14ac:dyDescent="0.3">
      <c r="A36" s="11" t="s">
        <v>1303</v>
      </c>
      <c r="B36" s="14">
        <f>'Ref. ACS-5-YR'!H1589</f>
        <v>7078</v>
      </c>
      <c r="C36" s="53">
        <f>'Ref. ACS-5-YR'!I1589</f>
        <v>0.17439511161484256</v>
      </c>
      <c r="D36" s="14">
        <f>'Ref. ACS-5-YR'!R1589</f>
        <v>21368</v>
      </c>
      <c r="E36" s="53">
        <f>'Ref. ACS-5-YR'!S1589</f>
        <v>0.15367797244037859</v>
      </c>
      <c r="F36" s="14">
        <f>'Ref. ACS-5-YR'!AB1589</f>
        <v>2265916</v>
      </c>
      <c r="G36" s="53">
        <f>'Ref. ACS-5-YR'!AC1589</f>
        <v>0.17299999999999999</v>
      </c>
      <c r="H36" s="250"/>
    </row>
    <row r="37" spans="1:9" x14ac:dyDescent="0.3">
      <c r="A37" s="11" t="s">
        <v>1300</v>
      </c>
      <c r="B37" s="14">
        <f>'Ref. ACS-5-YR'!H1590</f>
        <v>3790</v>
      </c>
      <c r="C37" s="53">
        <f>'Ref. ACS-5-YR'!I1590</f>
        <v>9.3381954368501455E-2</v>
      </c>
      <c r="D37" s="14">
        <f>'Ref. ACS-5-YR'!R1590</f>
        <v>11815</v>
      </c>
      <c r="E37" s="53">
        <f>'Ref. ACS-5-YR'!S1590</f>
        <v>8.4973102039642132E-2</v>
      </c>
      <c r="F37" s="14">
        <f>'Ref. ACS-5-YR'!AB1590</f>
        <v>1392219</v>
      </c>
      <c r="G37" s="53">
        <f>'Ref. ACS-5-YR'!AC1590</f>
        <v>0.106</v>
      </c>
      <c r="H37" s="250"/>
    </row>
    <row r="38" spans="1:9" x14ac:dyDescent="0.3">
      <c r="A38" s="11" t="s">
        <v>1294</v>
      </c>
      <c r="B38" s="14">
        <f>'Ref. ACS-5-YR'!H1591</f>
        <v>978</v>
      </c>
      <c r="C38" s="53">
        <f>'Ref. ACS-5-YR'!I1591</f>
        <v>2.4096979253929927E-2</v>
      </c>
      <c r="D38" s="14">
        <f>'Ref. ACS-5-YR'!R1591</f>
        <v>2460</v>
      </c>
      <c r="E38" s="53">
        <f>'Ref. ACS-5-YR'!S1591</f>
        <v>1.7692241304910677E-2</v>
      </c>
      <c r="F38" s="14">
        <f>'Ref. ACS-5-YR'!AB1591</f>
        <v>170832</v>
      </c>
      <c r="G38" s="53">
        <f>'Ref. ACS-5-YR'!AC1591</f>
        <v>1.2999999999999999E-2</v>
      </c>
      <c r="H38" s="250"/>
    </row>
    <row r="39" spans="1:9" x14ac:dyDescent="0.3">
      <c r="A39" s="11" t="s">
        <v>1301</v>
      </c>
      <c r="B39" s="14">
        <f>'Ref. ACS-5-YR'!H1592</f>
        <v>1793</v>
      </c>
      <c r="C39" s="53">
        <f>'Ref. ACS-5-YR'!I1592</f>
        <v>4.4177795298871531E-2</v>
      </c>
      <c r="D39" s="14">
        <f>'Ref. ACS-5-YR'!R1592</f>
        <v>5301</v>
      </c>
      <c r="E39" s="53">
        <f>'Ref. ACS-5-YR'!S1592</f>
        <v>3.8124622421679466E-2</v>
      </c>
      <c r="F39" s="14">
        <f>'Ref. ACS-5-YR'!AB1592</f>
        <v>414759</v>
      </c>
      <c r="G39" s="53">
        <f>'Ref. ACS-5-YR'!AC1592</f>
        <v>3.2000000000000001E-2</v>
      </c>
      <c r="H39" s="250"/>
    </row>
    <row r="40" spans="1:9" x14ac:dyDescent="0.3">
      <c r="A40" s="11" t="s">
        <v>1302</v>
      </c>
      <c r="B40" s="14">
        <f>'Ref. ACS-5-YR'!H1593</f>
        <v>517</v>
      </c>
      <c r="C40" s="53">
        <f>'Ref. ACS-5-YR'!I1593</f>
        <v>1.2738382693539644E-2</v>
      </c>
      <c r="D40" s="14">
        <f>'Ref. ACS-5-YR'!R1593</f>
        <v>1792</v>
      </c>
      <c r="E40" s="53">
        <f>'Ref. ACS-5-YR'!S1593</f>
        <v>1.2888006674146314E-2</v>
      </c>
      <c r="F40" s="14">
        <f>'Ref. ACS-5-YR'!AB1593</f>
        <v>288106</v>
      </c>
      <c r="G40" s="53">
        <f>'Ref. ACS-5-YR'!AC1593</f>
        <v>2.1999999999999999E-2</v>
      </c>
      <c r="H40" s="250"/>
    </row>
    <row r="41" spans="1:9" x14ac:dyDescent="0.3">
      <c r="A41" s="45" t="s">
        <v>1304</v>
      </c>
      <c r="I41" s="24" t="str">
        <f>A41</f>
        <v>Source: U.S. Census Bureau, ACS16-20 (5-year Estimates), Table B11012</v>
      </c>
    </row>
    <row r="42" spans="1:9" x14ac:dyDescent="0.3">
      <c r="A42" s="45"/>
    </row>
    <row r="43" spans="1:9" x14ac:dyDescent="0.3">
      <c r="A43" s="1" t="s">
        <v>1305</v>
      </c>
      <c r="C43" s="96" t="s">
        <v>174</v>
      </c>
      <c r="D43" s="96"/>
      <c r="E43" s="96" t="s">
        <v>174</v>
      </c>
      <c r="F43" s="96"/>
      <c r="G43" s="96" t="s">
        <v>174</v>
      </c>
      <c r="I43" s="59" t="s">
        <v>1306</v>
      </c>
    </row>
    <row r="44" spans="1:9" ht="28.8" x14ac:dyDescent="0.3">
      <c r="A44" s="46"/>
      <c r="B44" s="94" t="str">
        <f>B3</f>
        <v>Unincorporated Tulare County</v>
      </c>
      <c r="C44" s="94" t="str">
        <f>B3</f>
        <v>Unincorporated Tulare County</v>
      </c>
      <c r="D44" s="94" t="str">
        <f>B4</f>
        <v>Tulare County</v>
      </c>
      <c r="E44" s="94" t="str">
        <f>B4</f>
        <v>Tulare County</v>
      </c>
      <c r="F44" s="94" t="s">
        <v>168</v>
      </c>
      <c r="G44" s="94" t="s">
        <v>168</v>
      </c>
    </row>
    <row r="45" spans="1:9" x14ac:dyDescent="0.3">
      <c r="A45" s="95" t="s">
        <v>1299</v>
      </c>
      <c r="B45" s="6">
        <f>'Ref. ACS-5-YR'!H1584</f>
        <v>7732</v>
      </c>
      <c r="C45" s="53"/>
      <c r="D45" s="6">
        <f>'Ref. ACS-5-YR'!R1584</f>
        <v>33727</v>
      </c>
      <c r="E45" s="53"/>
      <c r="F45" s="6">
        <f>'Ref. ACS-5-YR'!AB1584</f>
        <v>3430426</v>
      </c>
      <c r="G45" s="53"/>
    </row>
    <row r="46" spans="1:9" x14ac:dyDescent="0.3">
      <c r="A46" s="95" t="s">
        <v>1307</v>
      </c>
      <c r="B46" s="6">
        <f>'Ref. ACS-5-YR'!H1585</f>
        <v>2807</v>
      </c>
      <c r="C46" s="53">
        <f>B46/B45</f>
        <v>0.36303673047077084</v>
      </c>
      <c r="D46" s="6">
        <f>'Ref. ACS-5-YR'!R1585</f>
        <v>12851</v>
      </c>
      <c r="E46" s="53">
        <f>D46/D45</f>
        <v>0.3810300352833042</v>
      </c>
      <c r="F46" s="6">
        <f>'Ref. ACS-5-YR'!AB1585</f>
        <v>1722600</v>
      </c>
      <c r="G46" s="53">
        <f>F46/F45</f>
        <v>0.50215337686922845</v>
      </c>
    </row>
    <row r="47" spans="1:9" x14ac:dyDescent="0.3">
      <c r="A47" s="95" t="s">
        <v>1308</v>
      </c>
      <c r="B47" s="6">
        <f>'Ref. ACS-5-YR'!H1586</f>
        <v>2436</v>
      </c>
      <c r="C47" s="53">
        <f>B47/B45</f>
        <v>0.31505431971029491</v>
      </c>
      <c r="D47" s="6">
        <f>'Ref. ACS-5-YR'!R1586</f>
        <v>10655</v>
      </c>
      <c r="E47" s="53">
        <f>D47/D45</f>
        <v>0.31591899664956857</v>
      </c>
      <c r="F47" s="6">
        <f>'Ref. ACS-5-YR'!AB1586</f>
        <v>615734</v>
      </c>
      <c r="G47" s="53">
        <f>F47/F45</f>
        <v>0.17949199312272004</v>
      </c>
    </row>
    <row r="48" spans="1:9" x14ac:dyDescent="0.3">
      <c r="A48" s="95" t="s">
        <v>1309</v>
      </c>
      <c r="B48" s="6">
        <f>'Ref. ACS-5-YR'!H1587</f>
        <v>2214</v>
      </c>
      <c r="C48" s="53">
        <f>B48/B45</f>
        <v>0.28634247284014486</v>
      </c>
      <c r="D48" s="6">
        <f>'Ref. ACS-5-YR'!R1587</f>
        <v>9266</v>
      </c>
      <c r="E48" s="53">
        <f>D48/D45</f>
        <v>0.27473537521866753</v>
      </c>
      <c r="F48" s="6">
        <f>'Ref. ACS-5-YR'!AB1587</f>
        <v>858959</v>
      </c>
      <c r="G48" s="53">
        <f>F48/F45</f>
        <v>0.25039426590166936</v>
      </c>
    </row>
    <row r="49" spans="1:9" x14ac:dyDescent="0.3">
      <c r="A49" s="95" t="s">
        <v>1310</v>
      </c>
      <c r="B49" s="6">
        <f>'Ref. ACS-5-YR'!H1588</f>
        <v>275</v>
      </c>
      <c r="C49" s="53">
        <f>B49/B45</f>
        <v>3.5566476978789445E-2</v>
      </c>
      <c r="D49" s="6">
        <f>'Ref. ACS-5-YR'!R1588</f>
        <v>955</v>
      </c>
      <c r="E49" s="53">
        <f>D49/D45</f>
        <v>2.8315592848459692E-2</v>
      </c>
      <c r="F49" s="6">
        <f>'Ref. ACS-5-YR'!AB1588</f>
        <v>233133</v>
      </c>
      <c r="G49" s="53">
        <f>F49/F45</f>
        <v>6.7960364106382121E-2</v>
      </c>
    </row>
    <row r="50" spans="1:9" x14ac:dyDescent="0.3">
      <c r="A50" s="45" t="s">
        <v>1304</v>
      </c>
    </row>
    <row r="51" spans="1:9" x14ac:dyDescent="0.3">
      <c r="A51" s="45"/>
    </row>
    <row r="52" spans="1:9" x14ac:dyDescent="0.3">
      <c r="A52" s="1" t="s">
        <v>1311</v>
      </c>
      <c r="C52" s="96"/>
      <c r="D52" s="96"/>
      <c r="E52" s="96"/>
      <c r="F52" s="96"/>
      <c r="G52" s="96"/>
    </row>
    <row r="53" spans="1:9" ht="28.8" x14ac:dyDescent="0.3">
      <c r="A53" s="46"/>
      <c r="B53" s="94" t="str">
        <f>B23</f>
        <v>Unincorporated Tulare County</v>
      </c>
      <c r="C53" s="94" t="s">
        <v>174</v>
      </c>
      <c r="D53" s="94" t="str">
        <f>D23</f>
        <v>Tulare County</v>
      </c>
      <c r="E53" s="94" t="s">
        <v>174</v>
      </c>
      <c r="F53" s="94" t="str">
        <f>F23</f>
        <v>California</v>
      </c>
      <c r="G53" s="94" t="s">
        <v>174</v>
      </c>
    </row>
    <row r="54" spans="1:9" x14ac:dyDescent="0.3">
      <c r="A54" s="95" t="s">
        <v>1312</v>
      </c>
      <c r="B54" s="6">
        <f>'Ref. ACS-5-YR'!H319</f>
        <v>2561</v>
      </c>
      <c r="C54" s="53">
        <f>B54/B56</f>
        <v>0.44200897480151879</v>
      </c>
      <c r="D54" s="6">
        <f>'Ref. ACS-5-YR'!R319</f>
        <v>8689</v>
      </c>
      <c r="E54" s="53">
        <f>D54/D56</f>
        <v>0.36338923508008864</v>
      </c>
      <c r="F54" s="6">
        <f>'Ref. ACS-5-YR'!AB319</f>
        <v>364236</v>
      </c>
      <c r="G54" s="53">
        <f>F54/F56</f>
        <v>0.21510753723260381</v>
      </c>
    </row>
    <row r="55" spans="1:9" x14ac:dyDescent="0.3">
      <c r="A55" s="95" t="s">
        <v>1313</v>
      </c>
      <c r="B55" s="6">
        <f>'Ref. ACS-5-YR'!H339</f>
        <v>3233</v>
      </c>
      <c r="C55" s="53">
        <f>B55/B56</f>
        <v>0.55799102519848121</v>
      </c>
      <c r="D55" s="6">
        <f>'Ref. ACS-5-YR'!R339</f>
        <v>15222</v>
      </c>
      <c r="E55" s="53">
        <f>D55/D56</f>
        <v>0.63661076491991131</v>
      </c>
      <c r="F55" s="6">
        <f>'Ref. ACS-5-YR'!AB339</f>
        <v>1329038</v>
      </c>
      <c r="G55" s="53">
        <f>F55/F56</f>
        <v>0.78489246276739622</v>
      </c>
    </row>
    <row r="56" spans="1:9" x14ac:dyDescent="0.3">
      <c r="A56" s="95" t="s">
        <v>169</v>
      </c>
      <c r="B56" s="6">
        <f>SUM(B54:B55)</f>
        <v>5794</v>
      </c>
      <c r="C56" s="53"/>
      <c r="D56" s="6">
        <f>SUM(D54:D55)</f>
        <v>23911</v>
      </c>
      <c r="E56" s="53"/>
      <c r="F56" s="6">
        <f>SUM(F54:F55)</f>
        <v>1693274</v>
      </c>
      <c r="G56" s="53"/>
    </row>
    <row r="57" spans="1:9" x14ac:dyDescent="0.3">
      <c r="A57" s="45" t="s">
        <v>1314</v>
      </c>
    </row>
    <row r="58" spans="1:9" ht="28.2" customHeight="1" x14ac:dyDescent="0.3">
      <c r="A58" s="356" t="s">
        <v>1315</v>
      </c>
      <c r="B58" s="356"/>
      <c r="C58" s="356"/>
      <c r="D58" s="356"/>
      <c r="E58" s="356"/>
      <c r="F58" s="356"/>
      <c r="G58" s="356"/>
    </row>
    <row r="59" spans="1:9" x14ac:dyDescent="0.3">
      <c r="A59" s="45"/>
      <c r="C59" s="52"/>
    </row>
    <row r="60" spans="1:9" x14ac:dyDescent="0.3">
      <c r="A60" s="1" t="s">
        <v>1316</v>
      </c>
    </row>
    <row r="61" spans="1:9" ht="28.8" x14ac:dyDescent="0.3">
      <c r="A61" s="46" t="s">
        <v>167</v>
      </c>
      <c r="B61" s="58" t="str">
        <f>B3</f>
        <v>Unincorporated Tulare County</v>
      </c>
      <c r="C61" s="58" t="s">
        <v>174</v>
      </c>
      <c r="D61" s="58" t="str">
        <f>B4</f>
        <v>Tulare County</v>
      </c>
      <c r="E61" s="58" t="s">
        <v>174</v>
      </c>
      <c r="F61" s="58" t="s">
        <v>168</v>
      </c>
      <c r="G61" s="58" t="s">
        <v>174</v>
      </c>
      <c r="H61" s="249"/>
    </row>
    <row r="62" spans="1:9" x14ac:dyDescent="0.3">
      <c r="A62" s="11" t="s">
        <v>175</v>
      </c>
      <c r="B62" s="14">
        <f>'Ref. ACS-5-YR'!H223</f>
        <v>40586</v>
      </c>
      <c r="C62" s="53"/>
      <c r="D62" s="14">
        <f>'Ref. ACS-5-YR'!R223</f>
        <v>139044</v>
      </c>
      <c r="E62" s="53"/>
      <c r="F62" s="14">
        <f>'Ref. ACS-5-YR'!AB223</f>
        <v>13103114</v>
      </c>
      <c r="G62" s="53"/>
      <c r="H62" s="250"/>
    </row>
    <row r="63" spans="1:9" x14ac:dyDescent="0.3">
      <c r="A63" s="11" t="s">
        <v>1317</v>
      </c>
      <c r="B63" s="14">
        <f>'Ref. ACS-5-YR'!H224</f>
        <v>32353</v>
      </c>
      <c r="C63" s="53">
        <f>'Ref. ACS-5-YR'!I224</f>
        <v>0.79714679938895183</v>
      </c>
      <c r="D63" s="14">
        <f>'Ref. ACS-5-YR'!R224</f>
        <v>108328</v>
      </c>
      <c r="E63" s="53">
        <f>'Ref. ACS-5-YR'!S224</f>
        <v>0.77909151060096082</v>
      </c>
      <c r="F63" s="14">
        <f>'Ref. ACS-5-YR'!AB224</f>
        <v>8986666</v>
      </c>
      <c r="G63" s="53">
        <f>'Ref. ACS-5-YR'!AC224</f>
        <v>0.68600000000000005</v>
      </c>
      <c r="H63" s="250"/>
    </row>
    <row r="64" spans="1:9" x14ac:dyDescent="0.3">
      <c r="A64" s="11" t="s">
        <v>1318</v>
      </c>
      <c r="B64" s="14">
        <f>'Ref. ACS-5-YR'!H225</f>
        <v>9349</v>
      </c>
      <c r="C64" s="53">
        <f>'Ref. ACS-5-YR'!I225</f>
        <v>0.23035036712166757</v>
      </c>
      <c r="D64" s="14">
        <f>'Ref. ACS-5-YR'!R225</f>
        <v>31947</v>
      </c>
      <c r="E64" s="53">
        <f>'Ref. ACS-5-YR'!S225</f>
        <v>0.22976180201950461</v>
      </c>
      <c r="F64" s="14">
        <f>'Ref. ACS-5-YR'!AB225</f>
        <v>3209170</v>
      </c>
      <c r="G64" s="53">
        <f>'Ref. ACS-5-YR'!AC225</f>
        <v>0.245</v>
      </c>
      <c r="H64" s="250"/>
      <c r="I64" s="45" t="s">
        <v>1304</v>
      </c>
    </row>
    <row r="65" spans="1:9" x14ac:dyDescent="0.3">
      <c r="A65" s="11" t="s">
        <v>1319</v>
      </c>
      <c r="B65" s="14">
        <f>'Ref. ACS-5-YR'!H226</f>
        <v>7107</v>
      </c>
      <c r="C65" s="53">
        <f>'Ref. ACS-5-YR'!I226</f>
        <v>0.17510964371950918</v>
      </c>
      <c r="D65" s="14">
        <f>'Ref. ACS-5-YR'!R226</f>
        <v>24031</v>
      </c>
      <c r="E65" s="53">
        <f>'Ref. ACS-5-YR'!S226</f>
        <v>0.17283018325134489</v>
      </c>
      <c r="F65" s="14">
        <f>'Ref. ACS-5-YR'!AB226</f>
        <v>2054635</v>
      </c>
      <c r="G65" s="53">
        <f>'Ref. ACS-5-YR'!AC226</f>
        <v>0.157</v>
      </c>
      <c r="H65" s="250"/>
    </row>
    <row r="66" spans="1:9" x14ac:dyDescent="0.3">
      <c r="A66" s="11" t="s">
        <v>1320</v>
      </c>
      <c r="B66" s="14">
        <f>'Ref. ACS-5-YR'!H227</f>
        <v>6007</v>
      </c>
      <c r="C66" s="53">
        <f>'Ref. ACS-5-YR'!I227</f>
        <v>0.14800670181836095</v>
      </c>
      <c r="D66" s="14">
        <f>'Ref. ACS-5-YR'!R227</f>
        <v>22868</v>
      </c>
      <c r="E66" s="53">
        <f>'Ref. ACS-5-YR'!S227</f>
        <v>0.16446592445556801</v>
      </c>
      <c r="F66" s="14">
        <f>'Ref. ACS-5-YR'!AB227</f>
        <v>1945127</v>
      </c>
      <c r="G66" s="53">
        <f>'Ref. ACS-5-YR'!AC227</f>
        <v>0.14799999999999999</v>
      </c>
      <c r="H66" s="250"/>
    </row>
    <row r="67" spans="1:9" x14ac:dyDescent="0.3">
      <c r="A67" s="11" t="s">
        <v>1321</v>
      </c>
      <c r="B67" s="14">
        <f>'Ref. ACS-5-YR'!H228</f>
        <v>5015</v>
      </c>
      <c r="C67" s="53">
        <f>'Ref. ACS-5-YR'!I228</f>
        <v>0.12356477603114374</v>
      </c>
      <c r="D67" s="14">
        <f>'Ref. ACS-5-YR'!R228</f>
        <v>15544</v>
      </c>
      <c r="E67" s="53">
        <f>'Ref. ACS-5-YR'!S228</f>
        <v>0.11179195074940307</v>
      </c>
      <c r="F67" s="14">
        <f>'Ref. ACS-5-YR'!AB228</f>
        <v>1006126</v>
      </c>
      <c r="G67" s="53">
        <f>'Ref. ACS-5-YR'!AC228</f>
        <v>7.6999999999999999E-2</v>
      </c>
      <c r="H67" s="250"/>
    </row>
    <row r="68" spans="1:9" x14ac:dyDescent="0.3">
      <c r="A68" s="11" t="s">
        <v>1322</v>
      </c>
      <c r="B68" s="14">
        <f>'Ref. ACS-5-YR'!H229</f>
        <v>2625</v>
      </c>
      <c r="C68" s="53">
        <f>'Ref. ACS-5-YR'!I229</f>
        <v>6.4677474991376341E-2</v>
      </c>
      <c r="D68" s="14">
        <f>'Ref. ACS-5-YR'!R229</f>
        <v>7983</v>
      </c>
      <c r="E68" s="53">
        <f>'Ref. ACS-5-YR'!S229</f>
        <v>5.7413480624838184E-2</v>
      </c>
      <c r="F68" s="14">
        <f>'Ref. ACS-5-YR'!AB229</f>
        <v>433324</v>
      </c>
      <c r="G68" s="53">
        <f>'Ref. ACS-5-YR'!AC229</f>
        <v>3.3000000000000002E-2</v>
      </c>
      <c r="H68" s="250"/>
    </row>
    <row r="69" spans="1:9" x14ac:dyDescent="0.3">
      <c r="A69" s="11" t="s">
        <v>1323</v>
      </c>
      <c r="B69" s="14">
        <f>'Ref. ACS-5-YR'!H230</f>
        <v>2250</v>
      </c>
      <c r="C69" s="53">
        <f>'Ref. ACS-5-YR'!I230</f>
        <v>5.543783570689402E-2</v>
      </c>
      <c r="D69" s="14">
        <f>'Ref. ACS-5-YR'!R230</f>
        <v>5955</v>
      </c>
      <c r="E69" s="53">
        <f>'Ref. ACS-5-YR'!S230</f>
        <v>4.2828169500302063E-2</v>
      </c>
      <c r="F69" s="14">
        <f>'Ref. ACS-5-YR'!AB230</f>
        <v>338284</v>
      </c>
      <c r="G69" s="53">
        <f>'Ref. ACS-5-YR'!AC230</f>
        <v>2.5999999999999999E-2</v>
      </c>
      <c r="H69" s="250"/>
    </row>
    <row r="70" spans="1:9" x14ac:dyDescent="0.3">
      <c r="A70" s="11" t="s">
        <v>1324</v>
      </c>
      <c r="B70" s="14">
        <f>'Ref. ACS-5-YR'!H231</f>
        <v>8233</v>
      </c>
      <c r="C70" s="53">
        <f>'Ref. ACS-5-YR'!I231</f>
        <v>0.20285320061104814</v>
      </c>
      <c r="D70" s="14">
        <f>'Ref. ACS-5-YR'!R231</f>
        <v>30716</v>
      </c>
      <c r="E70" s="53">
        <f>'Ref. ACS-5-YR'!S231</f>
        <v>0.22090848939903915</v>
      </c>
      <c r="F70" s="14">
        <f>'Ref. ACS-5-YR'!AB231</f>
        <v>4116448</v>
      </c>
      <c r="G70" s="53">
        <f>'Ref. ACS-5-YR'!AC231</f>
        <v>0.314</v>
      </c>
      <c r="H70" s="250"/>
    </row>
    <row r="71" spans="1:9" x14ac:dyDescent="0.3">
      <c r="A71" s="11" t="s">
        <v>1325</v>
      </c>
      <c r="B71" s="14">
        <f>'Ref. ACS-5-YR'!H232</f>
        <v>6597</v>
      </c>
      <c r="C71" s="53">
        <f>'Ref. ACS-5-YR'!I232</f>
        <v>0.16254373429261321</v>
      </c>
      <c r="D71" s="14">
        <f>'Ref. ACS-5-YR'!R232</f>
        <v>24666</v>
      </c>
      <c r="E71" s="53">
        <f>'Ref. ACS-5-YR'!S232</f>
        <v>0.17739708293777509</v>
      </c>
      <c r="F71" s="14">
        <f>'Ref. ACS-5-YR'!AB232</f>
        <v>3114819</v>
      </c>
      <c r="G71" s="53">
        <f>'Ref. ACS-5-YR'!AC232</f>
        <v>0.23799999999999999</v>
      </c>
      <c r="H71" s="250"/>
    </row>
    <row r="72" spans="1:9" x14ac:dyDescent="0.3">
      <c r="A72" s="11" t="s">
        <v>1318</v>
      </c>
      <c r="B72" s="14">
        <f>'Ref. ACS-5-YR'!H233</f>
        <v>1334</v>
      </c>
      <c r="C72" s="53">
        <f>'Ref. ACS-5-YR'!I233</f>
        <v>3.2868476814665142E-2</v>
      </c>
      <c r="D72" s="14">
        <f>'Ref. ACS-5-YR'!R233</f>
        <v>4857</v>
      </c>
      <c r="E72" s="53">
        <f>'Ref. ACS-5-YR'!S233</f>
        <v>3.4931388625183392E-2</v>
      </c>
      <c r="F72" s="14">
        <f>'Ref. ACS-5-YR'!AB233</f>
        <v>774224</v>
      </c>
      <c r="G72" s="53">
        <f>'Ref. ACS-5-YR'!AC233</f>
        <v>5.8999999999999997E-2</v>
      </c>
      <c r="H72" s="250"/>
    </row>
    <row r="73" spans="1:9" x14ac:dyDescent="0.3">
      <c r="A73" s="11" t="s">
        <v>1319</v>
      </c>
      <c r="B73" s="14">
        <f>'Ref. ACS-5-YR'!H234</f>
        <v>140</v>
      </c>
      <c r="C73" s="53">
        <f>'Ref. ACS-5-YR'!I234</f>
        <v>3.4494653328734034E-3</v>
      </c>
      <c r="D73" s="14">
        <f>'Ref. ACS-5-YR'!R234</f>
        <v>589</v>
      </c>
      <c r="E73" s="53">
        <f>'Ref. ACS-5-YR'!S234</f>
        <v>4.2360691579643858E-3</v>
      </c>
      <c r="F73" s="14">
        <f>'Ref. ACS-5-YR'!AB234</f>
        <v>135683</v>
      </c>
      <c r="G73" s="53">
        <f>'Ref. ACS-5-YR'!AC234</f>
        <v>0.01</v>
      </c>
      <c r="H73" s="250"/>
    </row>
    <row r="74" spans="1:9" x14ac:dyDescent="0.3">
      <c r="A74" s="11" t="s">
        <v>1320</v>
      </c>
      <c r="B74" s="14">
        <f>'Ref. ACS-5-YR'!H235</f>
        <v>138</v>
      </c>
      <c r="C74" s="53">
        <f>'Ref. ACS-5-YR'!I235</f>
        <v>3.4001872566894989E-3</v>
      </c>
      <c r="D74" s="14">
        <f>'Ref. ACS-5-YR'!R235</f>
        <v>487</v>
      </c>
      <c r="E74" s="53">
        <f>'Ref. ACS-5-YR'!S235</f>
        <v>3.5024884209315038E-3</v>
      </c>
      <c r="F74" s="14">
        <f>'Ref. ACS-5-YR'!AB235</f>
        <v>59938</v>
      </c>
      <c r="G74" s="53">
        <f>'Ref. ACS-5-YR'!AC235</f>
        <v>5.0000000000000001E-3</v>
      </c>
      <c r="H74" s="250"/>
    </row>
    <row r="75" spans="1:9" x14ac:dyDescent="0.3">
      <c r="A75" s="11" t="s">
        <v>1321</v>
      </c>
      <c r="B75" s="14">
        <f>'Ref. ACS-5-YR'!H236</f>
        <v>0</v>
      </c>
      <c r="C75" s="53">
        <f>'Ref. ACS-5-YR'!I236</f>
        <v>0</v>
      </c>
      <c r="D75" s="14">
        <f>'Ref. ACS-5-YR'!R236</f>
        <v>79</v>
      </c>
      <c r="E75" s="53">
        <f>'Ref. ACS-5-YR'!S236</f>
        <v>5.6816547279997694E-4</v>
      </c>
      <c r="F75" s="14">
        <f>'Ref. ACS-5-YR'!AB236</f>
        <v>19730</v>
      </c>
      <c r="G75" s="53">
        <f>'Ref. ACS-5-YR'!AC236</f>
        <v>2E-3</v>
      </c>
      <c r="H75" s="250"/>
    </row>
    <row r="76" spans="1:9" x14ac:dyDescent="0.3">
      <c r="A76" s="11" t="s">
        <v>1322</v>
      </c>
      <c r="B76" s="14">
        <f>'Ref. ACS-5-YR'!H237</f>
        <v>0</v>
      </c>
      <c r="C76" s="53">
        <f>'Ref. ACS-5-YR'!I237</f>
        <v>0</v>
      </c>
      <c r="D76" s="14">
        <f>'Ref. ACS-5-YR'!R237</f>
        <v>14</v>
      </c>
      <c r="E76" s="53">
        <f>'Ref. ACS-5-YR'!S237</f>
        <v>1.0068755214176808E-4</v>
      </c>
      <c r="F76" s="14">
        <f>'Ref. ACS-5-YR'!AB237</f>
        <v>6805</v>
      </c>
      <c r="G76" s="53">
        <f>'Ref. ACS-5-YR'!AC237</f>
        <v>1E-3</v>
      </c>
      <c r="H76" s="250"/>
    </row>
    <row r="77" spans="1:9" x14ac:dyDescent="0.3">
      <c r="A77" s="11" t="s">
        <v>1323</v>
      </c>
      <c r="B77" s="14">
        <f>'Ref. ACS-5-YR'!H238</f>
        <v>24</v>
      </c>
      <c r="C77" s="53" t="str">
        <f>'Ref. ACS-5-YR'!I238</f>
        <v/>
      </c>
      <c r="D77" s="14">
        <f>'Ref. ACS-5-YR'!R238</f>
        <v>24</v>
      </c>
      <c r="E77" s="53">
        <f>'Ref. ACS-5-YR'!S238</f>
        <v>1.7260723224303098E-4</v>
      </c>
      <c r="F77" s="14">
        <f>'Ref. ACS-5-YR'!AB238</f>
        <v>5249</v>
      </c>
      <c r="G77" s="53">
        <f>'Ref. ACS-5-YR'!AC238</f>
        <v>0</v>
      </c>
      <c r="H77" s="250"/>
    </row>
    <row r="78" spans="1:9" x14ac:dyDescent="0.3">
      <c r="A78" s="45" t="s">
        <v>1326</v>
      </c>
    </row>
    <row r="80" spans="1:9" x14ac:dyDescent="0.3">
      <c r="A80" s="1" t="s">
        <v>2500</v>
      </c>
      <c r="I80" s="59" t="s">
        <v>2506</v>
      </c>
    </row>
    <row r="81" spans="1:9" ht="28.8" x14ac:dyDescent="0.3">
      <c r="A81" s="46" t="s">
        <v>167</v>
      </c>
      <c r="B81" s="58" t="str">
        <f>B3</f>
        <v>Unincorporated Tulare County</v>
      </c>
      <c r="C81" s="58" t="str">
        <f>B4</f>
        <v>Tulare County</v>
      </c>
      <c r="D81" s="58" t="s">
        <v>168</v>
      </c>
    </row>
    <row r="82" spans="1:9" x14ac:dyDescent="0.3">
      <c r="A82" s="11" t="s">
        <v>175</v>
      </c>
      <c r="B82" s="61"/>
      <c r="C82" s="61">
        <f>'Ref. ACS-5-YR'!R1043</f>
        <v>3.3</v>
      </c>
      <c r="D82" s="61">
        <f>'Ref. ACS-5-YR'!AB1043</f>
        <v>2.94</v>
      </c>
    </row>
    <row r="83" spans="1:9" x14ac:dyDescent="0.3">
      <c r="A83" s="11" t="s">
        <v>2501</v>
      </c>
      <c r="B83" s="61"/>
      <c r="C83" s="61">
        <f>'Ref. ACS-5-YR'!R1044</f>
        <v>3.23</v>
      </c>
      <c r="D83" s="61">
        <f>'Ref. ACS-5-YR'!AB1044</f>
        <v>3.01</v>
      </c>
    </row>
    <row r="84" spans="1:9" x14ac:dyDescent="0.3">
      <c r="A84" s="11" t="s">
        <v>2502</v>
      </c>
      <c r="B84" s="61"/>
      <c r="C84" s="61">
        <f>'Ref. ACS-5-YR'!R1045</f>
        <v>3.38</v>
      </c>
      <c r="D84" s="61">
        <f>'Ref. ACS-5-YR'!AB1045</f>
        <v>2.85</v>
      </c>
    </row>
    <row r="85" spans="1:9" x14ac:dyDescent="0.3">
      <c r="A85" s="45" t="s">
        <v>2503</v>
      </c>
    </row>
    <row r="87" spans="1:9" x14ac:dyDescent="0.3">
      <c r="A87" s="1" t="s">
        <v>2504</v>
      </c>
    </row>
    <row r="88" spans="1:9" x14ac:dyDescent="0.3">
      <c r="A88" s="46"/>
      <c r="B88" s="58">
        <v>2010</v>
      </c>
      <c r="C88" s="58">
        <v>2015</v>
      </c>
      <c r="D88" s="58">
        <v>2020</v>
      </c>
    </row>
    <row r="89" spans="1:9" x14ac:dyDescent="0.3">
      <c r="A89" s="11" t="str">
        <f>B3</f>
        <v>Unincorporated Tulare County</v>
      </c>
      <c r="B89" s="61"/>
      <c r="C89" s="61"/>
      <c r="D89" s="61"/>
      <c r="I89"/>
    </row>
    <row r="90" spans="1:9" x14ac:dyDescent="0.3">
      <c r="A90" s="11" t="str">
        <f>B4</f>
        <v>Tulare County</v>
      </c>
      <c r="B90" s="61">
        <f>'Ref. ACS-5-YR'!L1043</f>
        <v>3.35</v>
      </c>
      <c r="C90" s="61">
        <f>'Ref. ACS-5-YR'!O1043</f>
        <v>3.36</v>
      </c>
      <c r="D90" s="61">
        <f>'Ref. ACS-5-YR'!R1043</f>
        <v>3.3</v>
      </c>
    </row>
    <row r="91" spans="1:9" x14ac:dyDescent="0.3">
      <c r="A91" s="11" t="s">
        <v>168</v>
      </c>
      <c r="B91" s="61">
        <f>'Ref. ACS-5-YR'!V1043</f>
        <v>2.89</v>
      </c>
      <c r="C91" s="61">
        <f>'Ref. ACS-5-YR'!Y1043</f>
        <v>2.96</v>
      </c>
      <c r="D91" s="61">
        <f>'Ref. ACS-5-YR'!AB1043</f>
        <v>2.94</v>
      </c>
    </row>
    <row r="92" spans="1:9" x14ac:dyDescent="0.3">
      <c r="A92" s="45" t="s">
        <v>2505</v>
      </c>
    </row>
    <row r="93" spans="1:9" x14ac:dyDescent="0.3">
      <c r="I93" s="24" t="str">
        <f>A92</f>
        <v>Source: U.S. Census Bureau, ACS 06-10, 11-15, 16-20 (5-year Estimates), Table B25010</v>
      </c>
    </row>
    <row r="94" spans="1:9" x14ac:dyDescent="0.3">
      <c r="A94" s="45"/>
    </row>
    <row r="95" spans="1:9" x14ac:dyDescent="0.3">
      <c r="A95" s="1" t="s">
        <v>1327</v>
      </c>
      <c r="C95" t="s">
        <v>174</v>
      </c>
      <c r="E95" t="s">
        <v>174</v>
      </c>
      <c r="G95" t="s">
        <v>174</v>
      </c>
      <c r="I95" s="59" t="s">
        <v>1327</v>
      </c>
    </row>
    <row r="96" spans="1:9" ht="28.8" x14ac:dyDescent="0.3">
      <c r="A96" s="46"/>
      <c r="B96" s="58" t="s">
        <v>1328</v>
      </c>
      <c r="C96" s="58" t="s">
        <v>1328</v>
      </c>
      <c r="D96" s="58" t="s">
        <v>1329</v>
      </c>
      <c r="E96" s="58" t="s">
        <v>1329</v>
      </c>
      <c r="F96" s="58" t="s">
        <v>169</v>
      </c>
      <c r="G96" s="58" t="s">
        <v>169</v>
      </c>
    </row>
    <row r="97" spans="1:9" x14ac:dyDescent="0.3">
      <c r="A97" s="67" t="s">
        <v>1330</v>
      </c>
      <c r="B97" s="14">
        <f>'Ref. CHAS'!B24</f>
        <v>14820</v>
      </c>
      <c r="C97" s="53">
        <f>B97/$B$101</f>
        <v>0.65668202764976957</v>
      </c>
      <c r="D97" s="14">
        <f>'Ref. CHAS'!C24</f>
        <v>8501</v>
      </c>
      <c r="E97" s="53">
        <f>D97/$D$101</f>
        <v>0.47327691793786886</v>
      </c>
      <c r="F97" s="14">
        <f>'Ref. CHAS'!D24</f>
        <v>23321</v>
      </c>
      <c r="G97" s="53">
        <f>F97/$F$101</f>
        <v>0.57540093757710342</v>
      </c>
    </row>
    <row r="98" spans="1:9" x14ac:dyDescent="0.3">
      <c r="A98" s="67" t="s">
        <v>1331</v>
      </c>
      <c r="B98" s="14">
        <f>'Ref. CHAS'!B25</f>
        <v>3982</v>
      </c>
      <c r="C98" s="53">
        <f t="shared" ref="C98:C100" si="0">B98/$B$101</f>
        <v>0.17644452321871676</v>
      </c>
      <c r="D98" s="14">
        <f>'Ref. CHAS'!C25</f>
        <v>4121</v>
      </c>
      <c r="E98" s="53">
        <f t="shared" ref="E98:E100" si="1">D98/$D$101</f>
        <v>0.22942879412092196</v>
      </c>
      <c r="F98" s="14">
        <f>'Ref. CHAS'!D25</f>
        <v>8103</v>
      </c>
      <c r="G98" s="53">
        <f t="shared" ref="G98:G100" si="2">F98/$F$101</f>
        <v>0.19992598075499629</v>
      </c>
    </row>
    <row r="99" spans="1:9" x14ac:dyDescent="0.3">
      <c r="A99" s="67" t="s">
        <v>1332</v>
      </c>
      <c r="B99" s="14">
        <f>'Ref. CHAS'!B26</f>
        <v>3541</v>
      </c>
      <c r="C99" s="53">
        <f t="shared" si="0"/>
        <v>0.15690358029067705</v>
      </c>
      <c r="D99" s="14">
        <f>'Ref. CHAS'!C26</f>
        <v>4940</v>
      </c>
      <c r="E99" s="53">
        <f t="shared" si="1"/>
        <v>0.27502505288943324</v>
      </c>
      <c r="F99" s="14">
        <f>'Ref. CHAS'!D26</f>
        <v>8481</v>
      </c>
      <c r="G99" s="53">
        <f t="shared" si="2"/>
        <v>0.20925240562546263</v>
      </c>
    </row>
    <row r="100" spans="1:9" x14ac:dyDescent="0.3">
      <c r="A100" s="67" t="s">
        <v>1333</v>
      </c>
      <c r="B100" s="14">
        <f>'Ref. CHAS'!B27</f>
        <v>225</v>
      </c>
      <c r="C100" s="53">
        <f t="shared" si="0"/>
        <v>9.9698688408365824E-3</v>
      </c>
      <c r="D100" s="14">
        <f>'Ref. CHAS'!C27</f>
        <v>400</v>
      </c>
      <c r="E100" s="53">
        <f t="shared" si="1"/>
        <v>2.2269235051775971E-2</v>
      </c>
      <c r="F100" s="14">
        <f>'Ref. CHAS'!D27</f>
        <v>625</v>
      </c>
      <c r="G100" s="53">
        <f t="shared" si="2"/>
        <v>1.54206760424377E-2</v>
      </c>
    </row>
    <row r="101" spans="1:9" x14ac:dyDescent="0.3">
      <c r="A101" s="67" t="s">
        <v>169</v>
      </c>
      <c r="B101" s="14">
        <f>SUM(B97:B100)</f>
        <v>22568</v>
      </c>
      <c r="C101" s="53"/>
      <c r="D101" s="14">
        <f>SUM(D97:D100)</f>
        <v>17962</v>
      </c>
      <c r="E101" s="53"/>
      <c r="F101" s="14">
        <f>SUM(F97:F100)</f>
        <v>40530</v>
      </c>
      <c r="G101" s="53"/>
    </row>
    <row r="102" spans="1:9" x14ac:dyDescent="0.3">
      <c r="A102" s="45" t="s">
        <v>1334</v>
      </c>
    </row>
    <row r="103" spans="1:9" s="68" customFormat="1" x14ac:dyDescent="0.3">
      <c r="A103" s="355" t="s">
        <v>2404</v>
      </c>
      <c r="B103" s="355"/>
      <c r="C103" s="355"/>
      <c r="D103" s="355"/>
      <c r="E103" s="355"/>
      <c r="F103" s="355"/>
      <c r="G103" s="355"/>
      <c r="H103" s="254"/>
      <c r="I103" s="40"/>
    </row>
    <row r="104" spans="1:9" s="68" customFormat="1" x14ac:dyDescent="0.3">
      <c r="A104" s="90"/>
      <c r="B104" s="90"/>
      <c r="C104" s="90"/>
      <c r="D104" s="90"/>
      <c r="E104" s="90"/>
      <c r="F104" s="90"/>
      <c r="G104" s="90"/>
      <c r="H104" s="254"/>
      <c r="I104" s="40"/>
    </row>
    <row r="105" spans="1:9" s="68" customFormat="1" x14ac:dyDescent="0.3">
      <c r="A105" s="1" t="s">
        <v>51</v>
      </c>
      <c r="B105"/>
      <c r="C105" t="s">
        <v>174</v>
      </c>
      <c r="D105"/>
      <c r="E105" t="s">
        <v>174</v>
      </c>
      <c r="F105"/>
      <c r="G105" t="s">
        <v>174</v>
      </c>
      <c r="H105" s="254"/>
      <c r="I105" s="40"/>
    </row>
    <row r="106" spans="1:9" s="68" customFormat="1" ht="28.8" x14ac:dyDescent="0.3">
      <c r="A106" s="46"/>
      <c r="B106" s="58" t="s">
        <v>1328</v>
      </c>
      <c r="C106" s="58" t="s">
        <v>1328</v>
      </c>
      <c r="D106" s="58" t="s">
        <v>1329</v>
      </c>
      <c r="E106" s="58" t="s">
        <v>1329</v>
      </c>
      <c r="F106" s="58" t="s">
        <v>169</v>
      </c>
      <c r="G106" s="58" t="s">
        <v>169</v>
      </c>
      <c r="H106" s="254"/>
      <c r="I106" s="40"/>
    </row>
    <row r="107" spans="1:9" s="68" customFormat="1" x14ac:dyDescent="0.3">
      <c r="A107" s="67" t="s">
        <v>1335</v>
      </c>
      <c r="B107" s="14">
        <f>SUM('Ref. CHAS'!B71:B73)</f>
        <v>5325</v>
      </c>
      <c r="C107" s="53">
        <f>B107/B109</f>
        <v>0.60683760683760679</v>
      </c>
      <c r="D107" s="14">
        <f>SUM('Ref. CHAS'!B63:B65)</f>
        <v>8785</v>
      </c>
      <c r="E107" s="53">
        <f>D107/D109</f>
        <v>0.67447216890595008</v>
      </c>
      <c r="F107" s="14">
        <f>SUM('Ref. CHAS'!B55:B57)</f>
        <v>14125</v>
      </c>
      <c r="G107" s="53">
        <f>F107/F109</f>
        <v>0.64793577981651373</v>
      </c>
      <c r="H107" s="254"/>
      <c r="I107" s="40"/>
    </row>
    <row r="108" spans="1:9" s="68" customFormat="1" x14ac:dyDescent="0.3">
      <c r="A108" s="67" t="s">
        <v>1332</v>
      </c>
      <c r="B108" s="14">
        <f>SUM('Ref. CHAS'!C71:C73)</f>
        <v>2995</v>
      </c>
      <c r="C108" s="53">
        <f>B108/B109</f>
        <v>0.34131054131054134</v>
      </c>
      <c r="D108" s="14">
        <f>SUM('Ref. CHAS'!C63:C65)</f>
        <v>4930</v>
      </c>
      <c r="E108" s="53">
        <f>D108/D109</f>
        <v>0.37850287907869484</v>
      </c>
      <c r="F108" s="14">
        <f>SUM('Ref. CHAS'!C55:C57)</f>
        <v>7940</v>
      </c>
      <c r="G108" s="53">
        <f>F108/F109</f>
        <v>0.36422018348623852</v>
      </c>
      <c r="H108" s="254"/>
      <c r="I108" s="40"/>
    </row>
    <row r="109" spans="1:9" s="68" customFormat="1" x14ac:dyDescent="0.3">
      <c r="A109" s="67" t="s">
        <v>1336</v>
      </c>
      <c r="B109" s="14">
        <f>SUM('Ref. CHAS'!D71:D73)</f>
        <v>8775</v>
      </c>
      <c r="C109" s="53"/>
      <c r="D109" s="14">
        <f>SUM('Ref. CHAS'!D63:D65)</f>
        <v>13025</v>
      </c>
      <c r="E109" s="53"/>
      <c r="F109" s="14">
        <f>SUM('Ref. CHAS'!D55:D57)</f>
        <v>21800</v>
      </c>
      <c r="G109" s="53"/>
      <c r="H109" s="254"/>
      <c r="I109" s="40"/>
    </row>
    <row r="110" spans="1:9" s="68" customFormat="1" x14ac:dyDescent="0.3">
      <c r="A110" s="45" t="s">
        <v>1334</v>
      </c>
      <c r="B110"/>
      <c r="C110"/>
      <c r="D110"/>
      <c r="E110"/>
      <c r="F110"/>
      <c r="G110"/>
      <c r="H110" s="254"/>
      <c r="I110" s="40"/>
    </row>
    <row r="111" spans="1:9" s="68" customFormat="1" x14ac:dyDescent="0.3">
      <c r="A111" s="355" t="s">
        <v>2404</v>
      </c>
      <c r="B111" s="355"/>
      <c r="C111" s="355"/>
      <c r="D111" s="355"/>
      <c r="E111" s="355"/>
      <c r="F111" s="355"/>
      <c r="G111" s="355"/>
      <c r="H111" s="254"/>
      <c r="I111" s="40"/>
    </row>
    <row r="112" spans="1:9" s="68" customFormat="1" x14ac:dyDescent="0.3">
      <c r="A112" s="90"/>
      <c r="B112" s="90"/>
      <c r="C112" s="90"/>
      <c r="D112" s="90"/>
      <c r="E112" s="90"/>
      <c r="F112" s="90"/>
      <c r="G112" s="90"/>
      <c r="H112" s="254"/>
      <c r="I112" s="40"/>
    </row>
    <row r="113" spans="1:9" s="68" customFormat="1" x14ac:dyDescent="0.3">
      <c r="A113" s="1" t="s">
        <v>2497</v>
      </c>
      <c r="B113"/>
      <c r="C113"/>
      <c r="D113"/>
      <c r="E113"/>
      <c r="F113"/>
      <c r="G113"/>
      <c r="H113" s="254"/>
      <c r="I113" s="45" t="s">
        <v>1334</v>
      </c>
    </row>
    <row r="114" spans="1:9" s="68" customFormat="1" ht="28.8" x14ac:dyDescent="0.3">
      <c r="A114" s="46"/>
      <c r="B114" s="58" t="s">
        <v>1328</v>
      </c>
      <c r="C114" s="58" t="s">
        <v>174</v>
      </c>
      <c r="D114" s="58" t="s">
        <v>1329</v>
      </c>
      <c r="E114" s="58" t="s">
        <v>174</v>
      </c>
      <c r="F114" s="58" t="s">
        <v>169</v>
      </c>
      <c r="H114" s="255"/>
      <c r="I114" s="40"/>
    </row>
    <row r="115" spans="1:9" s="68" customFormat="1" x14ac:dyDescent="0.3">
      <c r="A115" s="67" t="s">
        <v>1337</v>
      </c>
      <c r="B115" s="14">
        <f>'Ref. CHAS'!B6</f>
        <v>2125</v>
      </c>
      <c r="C115" s="53">
        <f>B115/F115</f>
        <v>0.29452529452529452</v>
      </c>
      <c r="D115" s="14">
        <f>'Ref. CHAS'!C6</f>
        <v>5090</v>
      </c>
      <c r="E115" s="53">
        <f>D115/F115</f>
        <v>0.70547470547470548</v>
      </c>
      <c r="F115" s="14">
        <f>'Ref. CHAS'!D6</f>
        <v>7215</v>
      </c>
      <c r="H115" s="255"/>
      <c r="I115" s="59" t="s">
        <v>51</v>
      </c>
    </row>
    <row r="116" spans="1:9" s="68" customFormat="1" x14ac:dyDescent="0.3">
      <c r="A116" s="45" t="s">
        <v>1334</v>
      </c>
      <c r="B116"/>
      <c r="C116"/>
      <c r="D116"/>
      <c r="E116"/>
      <c r="F116"/>
      <c r="G116"/>
      <c r="H116" s="254"/>
      <c r="I116" s="40"/>
    </row>
    <row r="117" spans="1:9" s="68" customFormat="1" x14ac:dyDescent="0.3">
      <c r="A117" s="90"/>
      <c r="B117" s="90"/>
      <c r="C117" s="90"/>
      <c r="D117" s="90"/>
      <c r="E117" s="90"/>
      <c r="F117" s="90"/>
      <c r="G117" s="90"/>
      <c r="H117" s="254"/>
      <c r="I117" s="40"/>
    </row>
    <row r="118" spans="1:9" ht="14.4" customHeight="1" x14ac:dyDescent="0.3">
      <c r="A118" s="1" t="s">
        <v>2498</v>
      </c>
    </row>
    <row r="119" spans="1:9" ht="28.8" x14ac:dyDescent="0.3">
      <c r="A119" s="46"/>
      <c r="B119" s="58" t="s">
        <v>1328</v>
      </c>
      <c r="C119" s="58" t="s">
        <v>174</v>
      </c>
      <c r="D119" s="58" t="s">
        <v>1329</v>
      </c>
      <c r="E119" s="58" t="s">
        <v>174</v>
      </c>
      <c r="F119" s="58" t="s">
        <v>169</v>
      </c>
      <c r="G119" s="58" t="s">
        <v>174</v>
      </c>
    </row>
    <row r="120" spans="1:9" x14ac:dyDescent="0.3">
      <c r="A120" s="67" t="s">
        <v>1335</v>
      </c>
      <c r="B120" s="14">
        <f>'Ref. CHAS'!B71</f>
        <v>1705</v>
      </c>
      <c r="C120" s="53">
        <f>B120/B122</f>
        <v>0.8023529411764706</v>
      </c>
      <c r="D120" s="14">
        <f>'Ref. CHAS'!B63</f>
        <v>4245</v>
      </c>
      <c r="E120" s="53">
        <f>D120/D122</f>
        <v>0.83398821218074659</v>
      </c>
      <c r="F120" s="14">
        <f>'Ref. CHAS'!B55</f>
        <v>5955</v>
      </c>
      <c r="G120" s="53">
        <f>F120/F122</f>
        <v>0.82536382536382535</v>
      </c>
    </row>
    <row r="121" spans="1:9" x14ac:dyDescent="0.3">
      <c r="A121" s="67" t="s">
        <v>1332</v>
      </c>
      <c r="B121" s="14">
        <f>'Ref. CHAS'!C71</f>
        <v>1450</v>
      </c>
      <c r="C121" s="53">
        <f>B121/B122</f>
        <v>0.68235294117647061</v>
      </c>
      <c r="D121" s="14">
        <f>'Ref. CHAS'!C63</f>
        <v>3520</v>
      </c>
      <c r="E121" s="53">
        <f>D121/D122</f>
        <v>0.69155206286836934</v>
      </c>
      <c r="F121" s="14">
        <f>'Ref. CHAS'!C55</f>
        <v>4975</v>
      </c>
      <c r="G121" s="53">
        <f>F121/F122</f>
        <v>0.68953568953568956</v>
      </c>
    </row>
    <row r="122" spans="1:9" x14ac:dyDescent="0.3">
      <c r="A122" s="67" t="s">
        <v>1338</v>
      </c>
      <c r="B122" s="14">
        <f>'Ref. CHAS'!D71</f>
        <v>2125</v>
      </c>
      <c r="C122" s="53"/>
      <c r="D122" s="14">
        <f>'Ref. CHAS'!D63</f>
        <v>5090</v>
      </c>
      <c r="E122" s="53"/>
      <c r="F122" s="14">
        <f>'Ref. CHAS'!D55</f>
        <v>7215</v>
      </c>
      <c r="G122" s="53"/>
    </row>
    <row r="123" spans="1:9" x14ac:dyDescent="0.3">
      <c r="A123" s="45" t="s">
        <v>1334</v>
      </c>
    </row>
    <row r="124" spans="1:9" s="68" customFormat="1" x14ac:dyDescent="0.3">
      <c r="A124" s="355" t="s">
        <v>2404</v>
      </c>
      <c r="B124" s="355"/>
      <c r="C124" s="355"/>
      <c r="D124" s="355"/>
      <c r="E124" s="355"/>
      <c r="F124" s="355"/>
      <c r="G124" s="355"/>
      <c r="H124" s="254"/>
      <c r="I124" s="40"/>
    </row>
    <row r="125" spans="1:9" s="68" customFormat="1" x14ac:dyDescent="0.3">
      <c r="A125" s="90"/>
      <c r="B125" s="90"/>
      <c r="C125" s="90"/>
      <c r="D125" s="90"/>
      <c r="E125" s="90"/>
      <c r="F125" s="90"/>
      <c r="G125" s="90"/>
      <c r="H125" s="254"/>
      <c r="I125" s="40"/>
    </row>
    <row r="126" spans="1:9" s="68" customFormat="1" x14ac:dyDescent="0.3">
      <c r="A126" s="1" t="s">
        <v>2499</v>
      </c>
      <c r="B126"/>
      <c r="C126"/>
      <c r="D126"/>
      <c r="E126"/>
      <c r="F126"/>
      <c r="G126"/>
      <c r="H126" s="254"/>
      <c r="I126" s="40"/>
    </row>
    <row r="127" spans="1:9" s="68" customFormat="1" ht="28.8" x14ac:dyDescent="0.3">
      <c r="A127" s="46"/>
      <c r="B127" s="58" t="s">
        <v>1328</v>
      </c>
      <c r="C127" s="58" t="s">
        <v>174</v>
      </c>
      <c r="D127" s="58" t="s">
        <v>1329</v>
      </c>
      <c r="E127" s="58" t="s">
        <v>174</v>
      </c>
      <c r="F127" s="58" t="s">
        <v>169</v>
      </c>
      <c r="G127" s="58" t="s">
        <v>174</v>
      </c>
      <c r="H127" s="254"/>
      <c r="I127" s="40"/>
    </row>
    <row r="128" spans="1:9" s="68" customFormat="1" x14ac:dyDescent="0.3">
      <c r="A128" s="11" t="s">
        <v>1339</v>
      </c>
      <c r="B128" s="14">
        <f>'Ref. CHAS'!B47</f>
        <v>1750</v>
      </c>
      <c r="C128" s="53">
        <f>B128/B130</f>
        <v>0.82352941176470584</v>
      </c>
      <c r="D128" s="14">
        <f>'Ref. CHAS'!B39</f>
        <v>4290</v>
      </c>
      <c r="E128" s="53">
        <f>D128/D130</f>
        <v>0.84282907662082518</v>
      </c>
      <c r="F128" s="14">
        <f>'Ref. CHAS'!B31</f>
        <v>6040</v>
      </c>
      <c r="G128" s="53">
        <f>F128/F130</f>
        <v>0.83714483714483712</v>
      </c>
      <c r="H128" s="254"/>
      <c r="I128" s="40"/>
    </row>
    <row r="129" spans="1:9" s="68" customFormat="1" x14ac:dyDescent="0.3">
      <c r="A129" s="11" t="s">
        <v>1340</v>
      </c>
      <c r="B129" s="14">
        <f>'Ref. CHAS'!C47</f>
        <v>375</v>
      </c>
      <c r="C129" s="53">
        <f>B129/B130</f>
        <v>0.17647058823529413</v>
      </c>
      <c r="D129" s="14">
        <f>'Ref. CHAS'!C39</f>
        <v>800</v>
      </c>
      <c r="E129" s="53">
        <f>D129/D130</f>
        <v>0.15717092337917485</v>
      </c>
      <c r="F129" s="14">
        <f>'Ref. CHAS'!C31</f>
        <v>1175</v>
      </c>
      <c r="G129" s="53">
        <f>F129/F130</f>
        <v>0.16285516285516285</v>
      </c>
      <c r="H129" s="254"/>
      <c r="I129" s="40"/>
    </row>
    <row r="130" spans="1:9" s="68" customFormat="1" x14ac:dyDescent="0.3">
      <c r="A130" s="11" t="s">
        <v>169</v>
      </c>
      <c r="B130" s="14">
        <f>'Ref. CHAS'!D47</f>
        <v>2125</v>
      </c>
      <c r="C130" s="53"/>
      <c r="D130" s="14">
        <f>'Ref. CHAS'!D39</f>
        <v>5090</v>
      </c>
      <c r="E130" s="53"/>
      <c r="F130" s="14">
        <f>'Ref. CHAS'!D31</f>
        <v>7215</v>
      </c>
      <c r="G130" s="53"/>
      <c r="H130" s="254"/>
      <c r="I130" s="40"/>
    </row>
    <row r="131" spans="1:9" s="68" customFormat="1" x14ac:dyDescent="0.3">
      <c r="A131" s="45" t="s">
        <v>1334</v>
      </c>
      <c r="B131"/>
      <c r="C131"/>
      <c r="D131"/>
      <c r="E131"/>
      <c r="F131"/>
      <c r="G131"/>
      <c r="H131" s="254"/>
      <c r="I131" s="40"/>
    </row>
    <row r="132" spans="1:9" s="68" customFormat="1" x14ac:dyDescent="0.3">
      <c r="A132" s="90"/>
      <c r="B132" s="90"/>
      <c r="C132" s="90"/>
      <c r="D132" s="90"/>
      <c r="E132" s="90"/>
      <c r="F132" s="90"/>
      <c r="G132" s="90"/>
      <c r="H132" s="254"/>
      <c r="I132" s="45" t="s">
        <v>1334</v>
      </c>
    </row>
    <row r="133" spans="1:9" x14ac:dyDescent="0.3">
      <c r="A133" s="45"/>
    </row>
    <row r="134" spans="1:9" x14ac:dyDescent="0.3">
      <c r="A134" s="1" t="s">
        <v>1341</v>
      </c>
      <c r="I134" s="59" t="s">
        <v>1342</v>
      </c>
    </row>
    <row r="135" spans="1:9" ht="28.2" customHeight="1" x14ac:dyDescent="0.3">
      <c r="A135" s="46" t="s">
        <v>167</v>
      </c>
      <c r="B135" s="58" t="str">
        <f>B3</f>
        <v>Unincorporated Tulare County</v>
      </c>
      <c r="C135" s="58" t="s">
        <v>174</v>
      </c>
      <c r="D135" s="58" t="str">
        <f>B4</f>
        <v>Tulare County</v>
      </c>
      <c r="E135" s="58" t="s">
        <v>174</v>
      </c>
      <c r="F135" s="58" t="s">
        <v>168</v>
      </c>
      <c r="G135" s="58" t="s">
        <v>174</v>
      </c>
      <c r="H135" s="249"/>
    </row>
    <row r="136" spans="1:9" x14ac:dyDescent="0.3">
      <c r="A136" s="11" t="s">
        <v>175</v>
      </c>
      <c r="B136" s="14">
        <f>'Ref. ACS-5-YR'!H848</f>
        <v>40586</v>
      </c>
      <c r="C136" s="53"/>
      <c r="D136" s="14">
        <f>'Ref. ACS-5-YR'!R848</f>
        <v>139044</v>
      </c>
      <c r="E136" s="53"/>
      <c r="F136" s="14">
        <f>'Ref. ACS-5-YR'!AB848</f>
        <v>13103114</v>
      </c>
      <c r="G136" s="53"/>
      <c r="H136" s="250"/>
    </row>
    <row r="137" spans="1:9" hidden="1" x14ac:dyDescent="0.3">
      <c r="A137" s="11" t="s">
        <v>1343</v>
      </c>
      <c r="B137" s="14">
        <f>'Ref. ACS-5-YR'!H849</f>
        <v>1265</v>
      </c>
      <c r="C137" s="53">
        <v>4.7673832468495179E-2</v>
      </c>
      <c r="D137" s="14">
        <f>'Ref. ACS-5-YR'!R849</f>
        <v>5547</v>
      </c>
      <c r="E137" s="53">
        <v>3.7150948666151359E-2</v>
      </c>
      <c r="F137" s="14">
        <f>'Ref. ACS-5-YR'!AB849</f>
        <v>359552</v>
      </c>
      <c r="G137" s="53">
        <v>2.8565348176739114E-2</v>
      </c>
      <c r="H137" s="250"/>
    </row>
    <row r="138" spans="1:9" hidden="1" x14ac:dyDescent="0.3">
      <c r="A138" s="11" t="s">
        <v>1344</v>
      </c>
      <c r="B138" s="14">
        <f>'Ref. ACS-5-YR'!H850</f>
        <v>154</v>
      </c>
      <c r="C138" s="53">
        <v>7.5908080059303188E-3</v>
      </c>
      <c r="D138" s="14">
        <f>'Ref. ACS-5-YR'!R850</f>
        <v>490</v>
      </c>
      <c r="E138" s="53">
        <v>5.7744896169610203E-3</v>
      </c>
      <c r="F138" s="14">
        <f>'Ref. ACS-5-YR'!AB850</f>
        <v>54257</v>
      </c>
      <c r="G138" s="53">
        <v>4.593819230610599E-3</v>
      </c>
      <c r="H138" s="250"/>
    </row>
    <row r="139" spans="1:9" hidden="1" x14ac:dyDescent="0.3">
      <c r="A139" s="11" t="s">
        <v>1345</v>
      </c>
      <c r="B139" s="14">
        <f>'Ref. ACS-5-YR'!H851</f>
        <v>9</v>
      </c>
      <c r="C139" s="53">
        <v>3.6827279466271311E-3</v>
      </c>
      <c r="D139" s="14">
        <f>'Ref. ACS-5-YR'!R851</f>
        <v>147</v>
      </c>
      <c r="E139" s="53">
        <v>2.8710060862730835E-3</v>
      </c>
      <c r="F139" s="14">
        <f>'Ref. ACS-5-YR'!AB851</f>
        <v>19701</v>
      </c>
      <c r="G139" s="53">
        <v>1.7038904297106484E-3</v>
      </c>
      <c r="H139" s="250"/>
    </row>
    <row r="140" spans="1:9" hidden="1" x14ac:dyDescent="0.3">
      <c r="A140" s="11" t="s">
        <v>1346</v>
      </c>
      <c r="B140" s="14">
        <f>'Ref. ACS-5-YR'!H852</f>
        <v>162</v>
      </c>
      <c r="C140" s="53">
        <v>5.3965900667160864E-3</v>
      </c>
      <c r="D140" s="14">
        <f>'Ref. ACS-5-YR'!R852</f>
        <v>409</v>
      </c>
      <c r="E140" s="53">
        <v>3.88755009645801E-3</v>
      </c>
      <c r="F140" s="14">
        <f>'Ref. ACS-5-YR'!AB852</f>
        <v>18723</v>
      </c>
      <c r="G140" s="53">
        <v>1.6447839993449995E-3</v>
      </c>
      <c r="H140" s="250"/>
    </row>
    <row r="141" spans="1:9" hidden="1" x14ac:dyDescent="0.3">
      <c r="A141" s="11" t="s">
        <v>1347</v>
      </c>
      <c r="B141" s="14">
        <f>'Ref. ACS-5-YR'!H853</f>
        <v>101</v>
      </c>
      <c r="C141" s="53">
        <v>5.1060044477390662E-3</v>
      </c>
      <c r="D141" s="14">
        <f>'Ref. ACS-5-YR'!R853</f>
        <v>853</v>
      </c>
      <c r="E141" s="53">
        <v>4.1830948406331803E-3</v>
      </c>
      <c r="F141" s="14">
        <f>'Ref. ACS-5-YR'!AB853</f>
        <v>21780</v>
      </c>
      <c r="G141" s="53">
        <v>1.8241731654352956E-3</v>
      </c>
      <c r="H141" s="250"/>
    </row>
    <row r="142" spans="1:9" hidden="1" x14ac:dyDescent="0.3">
      <c r="A142" s="11" t="s">
        <v>1348</v>
      </c>
      <c r="B142" s="14">
        <f>'Ref. ACS-5-YR'!H854</f>
        <v>73</v>
      </c>
      <c r="C142" s="53">
        <v>3.6649369903632321E-3</v>
      </c>
      <c r="D142" s="14">
        <f>'Ref. ACS-5-YR'!R854</f>
        <v>384</v>
      </c>
      <c r="E142" s="53">
        <v>2.6046910420712815E-3</v>
      </c>
      <c r="F142" s="14">
        <f>'Ref. ACS-5-YR'!AB854</f>
        <v>21246</v>
      </c>
      <c r="G142" s="53">
        <v>1.7190695129952118E-3</v>
      </c>
      <c r="H142" s="250"/>
    </row>
    <row r="143" spans="1:9" hidden="1" x14ac:dyDescent="0.3">
      <c r="A143" s="11" t="s">
        <v>1349</v>
      </c>
      <c r="B143" s="14">
        <f>'Ref. ACS-5-YR'!H855</f>
        <v>99</v>
      </c>
      <c r="C143" s="53">
        <v>3.9436619718309857E-3</v>
      </c>
      <c r="D143" s="14">
        <f>'Ref. ACS-5-YR'!R855</f>
        <v>481</v>
      </c>
      <c r="E143" s="53">
        <v>3.1275778971504289E-3</v>
      </c>
      <c r="F143" s="14">
        <f>'Ref. ACS-5-YR'!AB855</f>
        <v>21150</v>
      </c>
      <c r="G143" s="53">
        <v>1.7517275406680607E-3</v>
      </c>
      <c r="H143" s="250"/>
    </row>
    <row r="144" spans="1:9" hidden="1" x14ac:dyDescent="0.3">
      <c r="A144" s="11" t="s">
        <v>1350</v>
      </c>
      <c r="B144" s="14">
        <f>'Ref. ACS-5-YR'!H856</f>
        <v>221</v>
      </c>
      <c r="C144" s="53">
        <v>2.206078576723499E-3</v>
      </c>
      <c r="D144" s="14">
        <f>'Ref. ACS-5-YR'!R856</f>
        <v>464</v>
      </c>
      <c r="E144" s="53">
        <v>1.8771962871785544E-3</v>
      </c>
      <c r="F144" s="14">
        <f>'Ref. ACS-5-YR'!AB856</f>
        <v>18539</v>
      </c>
      <c r="G144" s="53">
        <v>1.5208214858543976E-3</v>
      </c>
      <c r="H144" s="250"/>
    </row>
    <row r="145" spans="1:8" hidden="1" x14ac:dyDescent="0.3">
      <c r="A145" s="11" t="s">
        <v>1351</v>
      </c>
      <c r="B145" s="14">
        <f>'Ref. ACS-5-YR'!H857</f>
        <v>202</v>
      </c>
      <c r="C145" s="53">
        <v>2.8880652335063011E-3</v>
      </c>
      <c r="D145" s="14">
        <f>'Ref. ACS-5-YR'!R857</f>
        <v>624</v>
      </c>
      <c r="E145" s="53">
        <v>2.3123940423375967E-3</v>
      </c>
      <c r="F145" s="14">
        <f>'Ref. ACS-5-YR'!AB857</f>
        <v>18777</v>
      </c>
      <c r="G145" s="53">
        <v>1.5122353377338366E-3</v>
      </c>
      <c r="H145" s="250"/>
    </row>
    <row r="146" spans="1:8" hidden="1" x14ac:dyDescent="0.3">
      <c r="A146" s="11" t="s">
        <v>1352</v>
      </c>
      <c r="B146" s="14">
        <f>'Ref. ACS-5-YR'!H858</f>
        <v>19</v>
      </c>
      <c r="C146" s="53">
        <v>1.6723498888065234E-3</v>
      </c>
      <c r="D146" s="14">
        <f>'Ref. ACS-5-YR'!R858</f>
        <v>110</v>
      </c>
      <c r="E146" s="53">
        <v>1.5037056764077349E-3</v>
      </c>
      <c r="F146" s="14">
        <f>'Ref. ACS-5-YR'!AB858</f>
        <v>16116</v>
      </c>
      <c r="G146" s="53">
        <v>1.244684829334207E-3</v>
      </c>
      <c r="H146" s="250"/>
    </row>
    <row r="147" spans="1:8" hidden="1" x14ac:dyDescent="0.3">
      <c r="A147" s="11" t="s">
        <v>1353</v>
      </c>
      <c r="B147" s="14">
        <f>'Ref. ACS-5-YR'!H859</f>
        <v>76</v>
      </c>
      <c r="C147" s="53">
        <v>3.6649369903632321E-3</v>
      </c>
      <c r="D147" s="14">
        <f>'Ref. ACS-5-YR'!R859</f>
        <v>481</v>
      </c>
      <c r="E147" s="53">
        <v>2.4098263755821582E-3</v>
      </c>
      <c r="F147" s="14">
        <f>'Ref. ACS-5-YR'!AB859</f>
        <v>29732</v>
      </c>
      <c r="G147" s="53">
        <v>2.3674770201711618E-3</v>
      </c>
      <c r="H147" s="250"/>
    </row>
    <row r="148" spans="1:8" hidden="1" x14ac:dyDescent="0.3">
      <c r="A148" s="11" t="s">
        <v>1354</v>
      </c>
      <c r="B148" s="14">
        <f>'Ref. ACS-5-YR'!H860</f>
        <v>23</v>
      </c>
      <c r="C148" s="53">
        <v>3.5819125277983693E-3</v>
      </c>
      <c r="D148" s="14">
        <f>'Ref. ACS-5-YR'!R860</f>
        <v>506</v>
      </c>
      <c r="E148" s="53">
        <v>2.8839970640390251E-3</v>
      </c>
      <c r="F148" s="14">
        <f>'Ref. ACS-5-YR'!AB860</f>
        <v>34492</v>
      </c>
      <c r="G148" s="53">
        <v>2.5556056584556002E-3</v>
      </c>
      <c r="H148" s="250"/>
    </row>
    <row r="149" spans="1:8" hidden="1" x14ac:dyDescent="0.3">
      <c r="A149" s="11" t="s">
        <v>1355</v>
      </c>
      <c r="B149" s="14">
        <f>'Ref. ACS-5-YR'!H861</f>
        <v>91</v>
      </c>
      <c r="C149" s="53">
        <v>1.8977020014825797E-3</v>
      </c>
      <c r="D149" s="14">
        <f>'Ref. ACS-5-YR'!R861</f>
        <v>441</v>
      </c>
      <c r="E149" s="53">
        <v>1.8771962871785544E-3</v>
      </c>
      <c r="F149" s="14">
        <f>'Ref. ACS-5-YR'!AB861</f>
        <v>35106</v>
      </c>
      <c r="G149" s="53">
        <v>2.6554962923939149E-3</v>
      </c>
      <c r="H149" s="250"/>
    </row>
    <row r="150" spans="1:8" hidden="1" x14ac:dyDescent="0.3">
      <c r="A150" s="11" t="s">
        <v>1356</v>
      </c>
      <c r="B150" s="14">
        <f>'Ref. ACS-5-YR'!H862</f>
        <v>18</v>
      </c>
      <c r="C150" s="53">
        <v>1.3402520385470719E-3</v>
      </c>
      <c r="D150" s="14">
        <f>'Ref. ACS-5-YR'!R862</f>
        <v>18</v>
      </c>
      <c r="E150" s="53">
        <v>9.8406656577007274E-4</v>
      </c>
      <c r="F150" s="14">
        <f>'Ref. ACS-5-YR'!AB862</f>
        <v>19282</v>
      </c>
      <c r="G150" s="53">
        <v>1.3957857038487255E-3</v>
      </c>
      <c r="H150" s="250"/>
    </row>
    <row r="151" spans="1:8" hidden="1" x14ac:dyDescent="0.3">
      <c r="A151" s="11" t="s">
        <v>1357</v>
      </c>
      <c r="B151" s="14">
        <f>'Ref. ACS-5-YR'!H863</f>
        <v>10</v>
      </c>
      <c r="C151" s="53">
        <v>2.9651593773165309E-4</v>
      </c>
      <c r="D151" s="14">
        <f>'Ref. ACS-5-YR'!R863</f>
        <v>46</v>
      </c>
      <c r="E151" s="53">
        <v>3.5725188856339273E-4</v>
      </c>
      <c r="F151" s="14">
        <f>'Ref. ACS-5-YR'!AB863</f>
        <v>11093</v>
      </c>
      <c r="G151" s="53">
        <v>7.3380901616081735E-4</v>
      </c>
      <c r="H151" s="250"/>
    </row>
    <row r="152" spans="1:8" hidden="1" x14ac:dyDescent="0.3">
      <c r="A152" s="11" t="s">
        <v>1358</v>
      </c>
      <c r="B152" s="14">
        <f>'Ref. ACS-5-YR'!H864</f>
        <v>7</v>
      </c>
      <c r="C152" s="53">
        <v>4.4477390659747963E-4</v>
      </c>
      <c r="D152" s="14">
        <f>'Ref. ACS-5-YR'!R864</f>
        <v>93</v>
      </c>
      <c r="E152" s="53">
        <v>3.052879774996265E-4</v>
      </c>
      <c r="F152" s="14">
        <f>'Ref. ACS-5-YR'!AB864</f>
        <v>10009</v>
      </c>
      <c r="G152" s="53">
        <v>7.1456684492634539E-4</v>
      </c>
      <c r="H152" s="250"/>
    </row>
    <row r="153" spans="1:8" hidden="1" x14ac:dyDescent="0.3">
      <c r="A153" s="11" t="s">
        <v>1359</v>
      </c>
      <c r="B153" s="14">
        <f>'Ref. ACS-5-YR'!H865</f>
        <v>0</v>
      </c>
      <c r="C153" s="53">
        <v>2.9651593773165309E-4</v>
      </c>
      <c r="D153" s="14">
        <f>'Ref. ACS-5-YR'!R865</f>
        <v>0</v>
      </c>
      <c r="E153" s="53">
        <v>1.9161692204763792E-4</v>
      </c>
      <c r="F153" s="14">
        <f>'Ref. ACS-5-YR'!AB865</f>
        <v>9549</v>
      </c>
      <c r="G153" s="53">
        <v>6.2740210909529139E-4</v>
      </c>
      <c r="H153" s="250"/>
    </row>
    <row r="154" spans="1:8" hidden="1" x14ac:dyDescent="0.3">
      <c r="A154" s="11" t="s">
        <v>1360</v>
      </c>
      <c r="B154" s="14">
        <f>'Ref. ACS-5-YR'!H866</f>
        <v>13781</v>
      </c>
      <c r="C154" s="53">
        <v>0.3941349147516679</v>
      </c>
      <c r="D154" s="14">
        <f>'Ref. ACS-5-YR'!R866</f>
        <v>52928</v>
      </c>
      <c r="E154" s="53">
        <v>0.37070404604002521</v>
      </c>
      <c r="F154" s="14">
        <f>'Ref. ACS-5-YR'!AB866</f>
        <v>4474488</v>
      </c>
      <c r="G154" s="53">
        <v>0.34205335892414335</v>
      </c>
      <c r="H154" s="250"/>
    </row>
    <row r="155" spans="1:8" hidden="1" x14ac:dyDescent="0.3">
      <c r="A155" s="11" t="s">
        <v>1344</v>
      </c>
      <c r="B155" s="14">
        <f>'Ref. ACS-5-YR'!H867</f>
        <v>1363</v>
      </c>
      <c r="C155" s="53">
        <v>3.0558932542624165E-2</v>
      </c>
      <c r="D155" s="14">
        <f>'Ref. ACS-5-YR'!R867</f>
        <v>3493</v>
      </c>
      <c r="E155" s="53">
        <v>2.5199249121485127E-2</v>
      </c>
      <c r="F155" s="14">
        <f>'Ref. ACS-5-YR'!AB867</f>
        <v>172775</v>
      </c>
      <c r="G155" s="53">
        <v>1.3800469876955898E-2</v>
      </c>
      <c r="H155" s="250"/>
    </row>
    <row r="156" spans="1:8" hidden="1" x14ac:dyDescent="0.3">
      <c r="A156" s="11" t="s">
        <v>1345</v>
      </c>
      <c r="B156" s="14">
        <f>'Ref. ACS-5-YR'!H868</f>
        <v>1107</v>
      </c>
      <c r="C156" s="53">
        <v>2.0969607116382506E-2</v>
      </c>
      <c r="D156" s="14">
        <f>'Ref. ACS-5-YR'!R868</f>
        <v>2708</v>
      </c>
      <c r="E156" s="53">
        <v>1.772618916162725E-2</v>
      </c>
      <c r="F156" s="14">
        <f>'Ref. ACS-5-YR'!AB868</f>
        <v>101332</v>
      </c>
      <c r="G156" s="53">
        <v>8.5573231947278592E-3</v>
      </c>
      <c r="H156" s="250"/>
    </row>
    <row r="157" spans="1:8" hidden="1" x14ac:dyDescent="0.3">
      <c r="A157" s="11" t="s">
        <v>1346</v>
      </c>
      <c r="B157" s="14">
        <f>'Ref. ACS-5-YR'!H869</f>
        <v>1024</v>
      </c>
      <c r="C157" s="53">
        <v>2.0702742772424017E-2</v>
      </c>
      <c r="D157" s="14">
        <f>'Ref. ACS-5-YR'!R869</f>
        <v>2168</v>
      </c>
      <c r="E157" s="53">
        <v>1.7252018473170382E-2</v>
      </c>
      <c r="F157" s="14">
        <f>'Ref. ACS-5-YR'!AB869</f>
        <v>107030</v>
      </c>
      <c r="G157" s="53">
        <v>9.4124882151283944E-3</v>
      </c>
      <c r="H157" s="250"/>
    </row>
    <row r="158" spans="1:8" hidden="1" x14ac:dyDescent="0.3">
      <c r="A158" s="11" t="s">
        <v>1347</v>
      </c>
      <c r="B158" s="14">
        <f>'Ref. ACS-5-YR'!H870</f>
        <v>1099</v>
      </c>
      <c r="C158" s="53">
        <v>2.4237212750185321E-2</v>
      </c>
      <c r="D158" s="14">
        <f>'Ref. ACS-5-YR'!R870</f>
        <v>3134</v>
      </c>
      <c r="E158" s="53">
        <v>2.1003163303086006E-2</v>
      </c>
      <c r="F158" s="14">
        <f>'Ref. ACS-5-YR'!AB870</f>
        <v>133407</v>
      </c>
      <c r="G158" s="53">
        <v>1.138469577360658E-2</v>
      </c>
      <c r="H158" s="250"/>
    </row>
    <row r="159" spans="1:8" hidden="1" x14ac:dyDescent="0.3">
      <c r="A159" s="11" t="s">
        <v>1348</v>
      </c>
      <c r="B159" s="14">
        <f>'Ref. ACS-5-YR'!H871</f>
        <v>710</v>
      </c>
      <c r="C159" s="53">
        <v>2.1776130467012603E-2</v>
      </c>
      <c r="D159" s="14">
        <f>'Ref. ACS-5-YR'!R871</f>
        <v>2612</v>
      </c>
      <c r="E159" s="53">
        <v>2.0753086981091632E-2</v>
      </c>
      <c r="F159" s="14">
        <f>'Ref. ACS-5-YR'!AB871</f>
        <v>142211</v>
      </c>
      <c r="G159" s="53">
        <v>1.1859847077635492E-2</v>
      </c>
      <c r="H159" s="250"/>
    </row>
    <row r="160" spans="1:8" hidden="1" x14ac:dyDescent="0.3">
      <c r="A160" s="11" t="s">
        <v>1349</v>
      </c>
      <c r="B160" s="14">
        <f>'Ref. ACS-5-YR'!H872</f>
        <v>871</v>
      </c>
      <c r="C160" s="53">
        <v>2.1568569310600444E-2</v>
      </c>
      <c r="D160" s="14">
        <f>'Ref. ACS-5-YR'!R872</f>
        <v>2848</v>
      </c>
      <c r="E160" s="53">
        <v>2.0746591492208661E-2</v>
      </c>
      <c r="F160" s="14">
        <f>'Ref. ACS-5-YR'!AB872</f>
        <v>158629</v>
      </c>
      <c r="G160" s="53">
        <v>1.3173681064154933E-2</v>
      </c>
      <c r="H160" s="250"/>
    </row>
    <row r="161" spans="1:8" hidden="1" x14ac:dyDescent="0.3">
      <c r="A161" s="11" t="s">
        <v>1350</v>
      </c>
      <c r="B161" s="14">
        <f>'Ref. ACS-5-YR'!H873</f>
        <v>671</v>
      </c>
      <c r="C161" s="53">
        <v>1.7043736100815419E-2</v>
      </c>
      <c r="D161" s="14">
        <f>'Ref. ACS-5-YR'!R873</f>
        <v>2466</v>
      </c>
      <c r="E161" s="53">
        <v>1.6875280117958077E-2</v>
      </c>
      <c r="F161" s="14">
        <f>'Ref. ACS-5-YR'!AB873</f>
        <v>149167</v>
      </c>
      <c r="G161" s="53">
        <v>1.2234801099578927E-2</v>
      </c>
      <c r="H161" s="250"/>
    </row>
    <row r="162" spans="1:8" hidden="1" x14ac:dyDescent="0.3">
      <c r="A162" s="11" t="s">
        <v>1351</v>
      </c>
      <c r="B162" s="14">
        <f>'Ref. ACS-5-YR'!H874</f>
        <v>819</v>
      </c>
      <c r="C162" s="53">
        <v>1.9220163083765753E-2</v>
      </c>
      <c r="D162" s="14">
        <f>'Ref. ACS-5-YR'!R874</f>
        <v>2948</v>
      </c>
      <c r="E162" s="53">
        <v>1.7690463972770909E-2</v>
      </c>
      <c r="F162" s="14">
        <f>'Ref. ACS-5-YR'!AB874</f>
        <v>162714</v>
      </c>
      <c r="G162" s="53">
        <v>1.2689790287931877E-2</v>
      </c>
      <c r="H162" s="250"/>
    </row>
    <row r="163" spans="1:8" hidden="1" x14ac:dyDescent="0.3">
      <c r="A163" s="11" t="s">
        <v>1352</v>
      </c>
      <c r="B163" s="14">
        <f>'Ref. ACS-5-YR'!H875</f>
        <v>670</v>
      </c>
      <c r="C163" s="53">
        <v>1.6118606375092662E-2</v>
      </c>
      <c r="D163" s="14">
        <f>'Ref. ACS-5-YR'!R875</f>
        <v>2602</v>
      </c>
      <c r="E163" s="53">
        <v>1.4410242086870669E-2</v>
      </c>
      <c r="F163" s="14">
        <f>'Ref. ACS-5-YR'!AB875</f>
        <v>141641</v>
      </c>
      <c r="G163" s="53">
        <v>1.1388452213409325E-2</v>
      </c>
      <c r="H163" s="250"/>
    </row>
    <row r="164" spans="1:8" hidden="1" x14ac:dyDescent="0.3">
      <c r="A164" s="11" t="s">
        <v>1353</v>
      </c>
      <c r="B164" s="14">
        <f>'Ref. ACS-5-YR'!H876</f>
        <v>1157</v>
      </c>
      <c r="C164" s="53">
        <v>3.1988139362490731E-2</v>
      </c>
      <c r="D164" s="14">
        <f>'Ref. ACS-5-YR'!R876</f>
        <v>4499</v>
      </c>
      <c r="E164" s="53">
        <v>2.9940956006053794E-2</v>
      </c>
      <c r="F164" s="14">
        <f>'Ref. ACS-5-YR'!AB876</f>
        <v>300078</v>
      </c>
      <c r="G164" s="53">
        <v>2.3781100446740353E-2</v>
      </c>
      <c r="H164" s="250"/>
    </row>
    <row r="165" spans="1:8" hidden="1" x14ac:dyDescent="0.3">
      <c r="A165" s="11" t="s">
        <v>1354</v>
      </c>
      <c r="B165" s="14">
        <f>'Ref. ACS-5-YR'!H877</f>
        <v>893</v>
      </c>
      <c r="C165" s="53">
        <v>4.3795404002965159E-2</v>
      </c>
      <c r="D165" s="14">
        <f>'Ref. ACS-5-YR'!R877</f>
        <v>5134</v>
      </c>
      <c r="E165" s="53">
        <v>4.1054737484816792E-2</v>
      </c>
      <c r="F165" s="14">
        <f>'Ref. ACS-5-YR'!AB877</f>
        <v>428778</v>
      </c>
      <c r="G165" s="53">
        <v>3.2560820210198106E-2</v>
      </c>
      <c r="H165" s="250"/>
    </row>
    <row r="166" spans="1:8" hidden="1" x14ac:dyDescent="0.3">
      <c r="A166" s="11" t="s">
        <v>1355</v>
      </c>
      <c r="B166" s="14">
        <f>'Ref. ACS-5-YR'!H878</f>
        <v>1141</v>
      </c>
      <c r="C166" s="53">
        <v>5.0413639733135659E-2</v>
      </c>
      <c r="D166" s="14">
        <f>'Ref. ACS-5-YR'!R878</f>
        <v>7016</v>
      </c>
      <c r="E166" s="53">
        <v>4.7469032756750434E-2</v>
      </c>
      <c r="F166" s="14">
        <f>'Ref. ACS-5-YR'!AB878</f>
        <v>598398</v>
      </c>
      <c r="G166" s="53">
        <v>4.5974300125434422E-2</v>
      </c>
      <c r="H166" s="250"/>
    </row>
    <row r="167" spans="1:8" hidden="1" x14ac:dyDescent="0.3">
      <c r="A167" s="11" t="s">
        <v>1356</v>
      </c>
      <c r="B167" s="14">
        <f>'Ref. ACS-5-YR'!H879</f>
        <v>791</v>
      </c>
      <c r="C167" s="53">
        <v>2.8346923647146034E-2</v>
      </c>
      <c r="D167" s="14">
        <f>'Ref. ACS-5-YR'!R879</f>
        <v>4233</v>
      </c>
      <c r="E167" s="53">
        <v>2.8421011607438634E-2</v>
      </c>
      <c r="F167" s="14">
        <f>'Ref. ACS-5-YR'!AB879</f>
        <v>478880</v>
      </c>
      <c r="G167" s="53">
        <v>3.5904204958715193E-2</v>
      </c>
      <c r="H167" s="250"/>
    </row>
    <row r="168" spans="1:8" hidden="1" x14ac:dyDescent="0.3">
      <c r="A168" s="11" t="s">
        <v>1357</v>
      </c>
      <c r="B168" s="14">
        <f>'Ref. ACS-5-YR'!H880</f>
        <v>593</v>
      </c>
      <c r="C168" s="53">
        <v>1.8852483320978504E-2</v>
      </c>
      <c r="D168" s="14">
        <f>'Ref. ACS-5-YR'!R880</f>
        <v>2728</v>
      </c>
      <c r="E168" s="53">
        <v>1.9340318149045486E-2</v>
      </c>
      <c r="F168" s="14">
        <f>'Ref. ACS-5-YR'!AB880</f>
        <v>352103</v>
      </c>
      <c r="G168" s="53">
        <v>2.5746255097833792E-2</v>
      </c>
      <c r="H168" s="250"/>
    </row>
    <row r="169" spans="1:8" hidden="1" x14ac:dyDescent="0.3">
      <c r="A169" s="11" t="s">
        <v>1358</v>
      </c>
      <c r="B169" s="14">
        <f>'Ref. ACS-5-YR'!H881</f>
        <v>590</v>
      </c>
      <c r="C169" s="53">
        <v>1.7168272794662712E-2</v>
      </c>
      <c r="D169" s="14">
        <f>'Ref. ACS-5-YR'!R881</f>
        <v>2821</v>
      </c>
      <c r="E169" s="53">
        <v>1.9820984326385325E-2</v>
      </c>
      <c r="F169" s="14">
        <f>'Ref. ACS-5-YR'!AB881</f>
        <v>448068</v>
      </c>
      <c r="G169" s="53">
        <v>3.2509993279805853E-2</v>
      </c>
      <c r="H169" s="250"/>
    </row>
    <row r="170" spans="1:8" hidden="1" x14ac:dyDescent="0.3">
      <c r="A170" s="11" t="s">
        <v>1359</v>
      </c>
      <c r="B170" s="14">
        <f>'Ref. ACS-5-YR'!H882</f>
        <v>282</v>
      </c>
      <c r="C170" s="53">
        <v>1.1374351371386211E-2</v>
      </c>
      <c r="D170" s="14">
        <f>'Ref. ACS-5-YR'!R882</f>
        <v>1518</v>
      </c>
      <c r="E170" s="53">
        <v>1.3000720999266011E-2</v>
      </c>
      <c r="F170" s="14">
        <f>'Ref. ACS-5-YR'!AB882</f>
        <v>599277</v>
      </c>
      <c r="G170" s="53">
        <v>4.1075136002286371E-2</v>
      </c>
      <c r="H170" s="250"/>
    </row>
    <row r="171" spans="1:8" hidden="1" x14ac:dyDescent="0.3">
      <c r="A171" s="11" t="s">
        <v>1361</v>
      </c>
      <c r="B171" s="14">
        <f>'Ref. ACS-5-YR'!H883</f>
        <v>16248</v>
      </c>
      <c r="C171" s="53">
        <v>0.3492008895478132</v>
      </c>
      <c r="D171" s="14">
        <f>'Ref. ACS-5-YR'!R883</f>
        <v>50593</v>
      </c>
      <c r="E171" s="53">
        <v>0.36356875150208179</v>
      </c>
      <c r="F171" s="14">
        <f>'Ref. ACS-5-YR'!AB883</f>
        <v>5070224</v>
      </c>
      <c r="G171" s="53">
        <v>0.39001144257561138</v>
      </c>
      <c r="H171" s="250"/>
    </row>
    <row r="172" spans="1:8" hidden="1" x14ac:dyDescent="0.3">
      <c r="A172" s="11" t="s">
        <v>1344</v>
      </c>
      <c r="B172" s="14">
        <f>'Ref. ACS-5-YR'!H884</f>
        <v>1022</v>
      </c>
      <c r="C172" s="53">
        <v>2.7404002965159376E-2</v>
      </c>
      <c r="D172" s="14">
        <f>'Ref. ACS-5-YR'!R884</f>
        <v>2580</v>
      </c>
      <c r="E172" s="53">
        <v>2.3289575389891719E-2</v>
      </c>
      <c r="F172" s="14">
        <f>'Ref. ACS-5-YR'!AB884</f>
        <v>215299</v>
      </c>
      <c r="G172" s="53">
        <v>1.6798875459914726E-2</v>
      </c>
      <c r="H172" s="250"/>
    </row>
    <row r="173" spans="1:8" hidden="1" x14ac:dyDescent="0.3">
      <c r="A173" s="11" t="s">
        <v>1345</v>
      </c>
      <c r="B173" s="14">
        <f>'Ref. ACS-5-YR'!H885</f>
        <v>674</v>
      </c>
      <c r="C173" s="53">
        <v>2.059006671608599E-2</v>
      </c>
      <c r="D173" s="14">
        <f>'Ref. ACS-5-YR'!R885</f>
        <v>2189</v>
      </c>
      <c r="E173" s="53">
        <v>1.693049177346333E-2</v>
      </c>
      <c r="F173" s="14">
        <f>'Ref. ACS-5-YR'!AB885</f>
        <v>154532</v>
      </c>
      <c r="G173" s="53">
        <v>1.2835218171723882E-2</v>
      </c>
      <c r="H173" s="250"/>
    </row>
    <row r="174" spans="1:8" hidden="1" x14ac:dyDescent="0.3">
      <c r="A174" s="11" t="s">
        <v>1346</v>
      </c>
      <c r="B174" s="14">
        <f>'Ref. ACS-5-YR'!H886</f>
        <v>614</v>
      </c>
      <c r="C174" s="53">
        <v>1.6966641957005188E-2</v>
      </c>
      <c r="D174" s="14">
        <f>'Ref. ACS-5-YR'!R886</f>
        <v>1959</v>
      </c>
      <c r="E174" s="53">
        <v>1.4660318408865043E-2</v>
      </c>
      <c r="F174" s="14">
        <f>'Ref. ACS-5-YR'!AB886</f>
        <v>120380</v>
      </c>
      <c r="G174" s="53">
        <v>1.0196357541313554E-2</v>
      </c>
      <c r="H174" s="250"/>
    </row>
    <row r="175" spans="1:8" hidden="1" x14ac:dyDescent="0.3">
      <c r="A175" s="11" t="s">
        <v>1347</v>
      </c>
      <c r="B175" s="14">
        <f>'Ref. ACS-5-YR'!H887</f>
        <v>846</v>
      </c>
      <c r="C175" s="53">
        <v>1.847887323943662E-2</v>
      </c>
      <c r="D175" s="14">
        <f>'Ref. ACS-5-YR'!R887</f>
        <v>2583</v>
      </c>
      <c r="E175" s="53">
        <v>1.7355946295297915E-2</v>
      </c>
      <c r="F175" s="14">
        <f>'Ref. ACS-5-YR'!AB887</f>
        <v>145227</v>
      </c>
      <c r="G175" s="53">
        <v>1.1783108378807975E-2</v>
      </c>
      <c r="H175" s="250"/>
    </row>
    <row r="176" spans="1:8" hidden="1" x14ac:dyDescent="0.3">
      <c r="A176" s="11" t="s">
        <v>1348</v>
      </c>
      <c r="B176" s="14">
        <f>'Ref. ACS-5-YR'!H888</f>
        <v>731</v>
      </c>
      <c r="C176" s="53">
        <v>1.3141586360266865E-2</v>
      </c>
      <c r="D176" s="14">
        <f>'Ref. ACS-5-YR'!R888</f>
        <v>1931</v>
      </c>
      <c r="E176" s="53">
        <v>1.3900346209557463E-2</v>
      </c>
      <c r="F176" s="14">
        <f>'Ref. ACS-5-YR'!AB888</f>
        <v>134811</v>
      </c>
      <c r="G176" s="53">
        <v>1.0918590589918974E-2</v>
      </c>
      <c r="H176" s="250"/>
    </row>
    <row r="177" spans="1:8" hidden="1" x14ac:dyDescent="0.3">
      <c r="A177" s="11" t="s">
        <v>1349</v>
      </c>
      <c r="B177" s="14">
        <f>'Ref. ACS-5-YR'!H889</f>
        <v>1156</v>
      </c>
      <c r="C177" s="53">
        <v>1.5246849518161602E-2</v>
      </c>
      <c r="D177" s="14">
        <f>'Ref. ACS-5-YR'!R889</f>
        <v>2402</v>
      </c>
      <c r="E177" s="53">
        <v>1.6079582729794158E-2</v>
      </c>
      <c r="F177" s="14">
        <f>'Ref. ACS-5-YR'!AB889</f>
        <v>149463</v>
      </c>
      <c r="G177" s="53">
        <v>1.2028196910427924E-2</v>
      </c>
      <c r="H177" s="250"/>
    </row>
    <row r="178" spans="1:8" hidden="1" x14ac:dyDescent="0.3">
      <c r="A178" s="11" t="s">
        <v>1350</v>
      </c>
      <c r="B178" s="14">
        <f>'Ref. ACS-5-YR'!H890</f>
        <v>618</v>
      </c>
      <c r="C178" s="53">
        <v>1.1653076352853967E-2</v>
      </c>
      <c r="D178" s="14">
        <f>'Ref. ACS-5-YR'!R890</f>
        <v>2286</v>
      </c>
      <c r="E178" s="53">
        <v>1.2607743921846278E-2</v>
      </c>
      <c r="F178" s="14">
        <f>'Ref. ACS-5-YR'!AB890</f>
        <v>138441</v>
      </c>
      <c r="G178" s="53">
        <v>1.1373043144014388E-2</v>
      </c>
      <c r="H178" s="250"/>
    </row>
    <row r="179" spans="1:8" hidden="1" x14ac:dyDescent="0.3">
      <c r="A179" s="11" t="s">
        <v>1351</v>
      </c>
      <c r="B179" s="14">
        <f>'Ref. ACS-5-YR'!H891</f>
        <v>870</v>
      </c>
      <c r="C179" s="53">
        <v>1.4499629355077835E-2</v>
      </c>
      <c r="D179" s="14">
        <f>'Ref. ACS-5-YR'!R891</f>
        <v>2480</v>
      </c>
      <c r="E179" s="53">
        <v>1.5196196241710133E-2</v>
      </c>
      <c r="F179" s="14">
        <f>'Ref. ACS-5-YR'!AB891</f>
        <v>155952</v>
      </c>
      <c r="G179" s="53">
        <v>1.2048972322398209E-2</v>
      </c>
      <c r="H179" s="250"/>
    </row>
    <row r="180" spans="1:8" hidden="1" x14ac:dyDescent="0.3">
      <c r="A180" s="11" t="s">
        <v>1352</v>
      </c>
      <c r="B180" s="14">
        <f>'Ref. ACS-5-YR'!H892</f>
        <v>841</v>
      </c>
      <c r="C180" s="53">
        <v>1.3159377316530763E-2</v>
      </c>
      <c r="D180" s="14">
        <f>'Ref. ACS-5-YR'!R892</f>
        <v>2132</v>
      </c>
      <c r="E180" s="53">
        <v>1.242262248868161E-2</v>
      </c>
      <c r="F180" s="14">
        <f>'Ref. ACS-5-YR'!AB892</f>
        <v>140200</v>
      </c>
      <c r="G180" s="53">
        <v>1.1521384185204441E-2</v>
      </c>
      <c r="H180" s="250"/>
    </row>
    <row r="181" spans="1:8" hidden="1" x14ac:dyDescent="0.3">
      <c r="A181" s="11" t="s">
        <v>1353</v>
      </c>
      <c r="B181" s="14">
        <f>'Ref. ACS-5-YR'!H893</f>
        <v>1086</v>
      </c>
      <c r="C181" s="53">
        <v>2.5808747220163082E-2</v>
      </c>
      <c r="D181" s="14">
        <f>'Ref. ACS-5-YR'!R893</f>
        <v>3433</v>
      </c>
      <c r="E181" s="53">
        <v>2.4195696089066143E-2</v>
      </c>
      <c r="F181" s="14">
        <f>'Ref. ACS-5-YR'!AB893</f>
        <v>298933</v>
      </c>
      <c r="G181" s="53">
        <v>2.3611370697285687E-2</v>
      </c>
      <c r="H181" s="250"/>
    </row>
    <row r="182" spans="1:8" hidden="1" x14ac:dyDescent="0.3">
      <c r="A182" s="11" t="s">
        <v>1354</v>
      </c>
      <c r="B182" s="14">
        <f>'Ref. ACS-5-YR'!H894</f>
        <v>1564</v>
      </c>
      <c r="C182" s="53">
        <v>3.3559673832468495E-2</v>
      </c>
      <c r="D182" s="14">
        <f>'Ref. ACS-5-YR'!R894</f>
        <v>5324</v>
      </c>
      <c r="E182" s="53">
        <v>3.5124356134664476E-2</v>
      </c>
      <c r="F182" s="14">
        <f>'Ref. ACS-5-YR'!AB894</f>
        <v>419518</v>
      </c>
      <c r="G182" s="53">
        <v>3.2930024579382239E-2</v>
      </c>
      <c r="H182" s="250"/>
    </row>
    <row r="183" spans="1:8" hidden="1" x14ac:dyDescent="0.3">
      <c r="A183" s="11" t="s">
        <v>1355</v>
      </c>
      <c r="B183" s="14">
        <f>'Ref. ACS-5-YR'!H895</f>
        <v>2120</v>
      </c>
      <c r="C183" s="53">
        <v>4.268643439584878E-2</v>
      </c>
      <c r="D183" s="14">
        <f>'Ref. ACS-5-YR'!R895</f>
        <v>6989</v>
      </c>
      <c r="E183" s="53">
        <v>4.7897735023026508E-2</v>
      </c>
      <c r="F183" s="14">
        <f>'Ref. ACS-5-YR'!AB895</f>
        <v>627473</v>
      </c>
      <c r="G183" s="53">
        <v>4.9514936294614044E-2</v>
      </c>
      <c r="H183" s="250"/>
    </row>
    <row r="184" spans="1:8" hidden="1" x14ac:dyDescent="0.3">
      <c r="A184" s="11" t="s">
        <v>1356</v>
      </c>
      <c r="B184" s="14">
        <f>'Ref. ACS-5-YR'!H896</f>
        <v>1039</v>
      </c>
      <c r="C184" s="53">
        <v>3.4099332839140101E-2</v>
      </c>
      <c r="D184" s="14">
        <f>'Ref. ACS-5-YR'!R896</f>
        <v>4343</v>
      </c>
      <c r="E184" s="53">
        <v>3.6660539255487061E-2</v>
      </c>
      <c r="F184" s="14">
        <f>'Ref. ACS-5-YR'!AB896</f>
        <v>540673</v>
      </c>
      <c r="G184" s="53">
        <v>4.1022929155231883E-2</v>
      </c>
      <c r="H184" s="250"/>
    </row>
    <row r="185" spans="1:8" hidden="1" x14ac:dyDescent="0.3">
      <c r="A185" s="11" t="s">
        <v>1357</v>
      </c>
      <c r="B185" s="14">
        <f>'Ref. ACS-5-YR'!H897</f>
        <v>893</v>
      </c>
      <c r="C185" s="53">
        <v>1.681245366938473E-2</v>
      </c>
      <c r="D185" s="14">
        <f>'Ref. ACS-5-YR'!R897</f>
        <v>3706</v>
      </c>
      <c r="E185" s="53">
        <v>2.1883302046728548E-2</v>
      </c>
      <c r="F185" s="14">
        <f>'Ref. ACS-5-YR'!AB897</f>
        <v>406789</v>
      </c>
      <c r="G185" s="53">
        <v>3.058232636470308E-2</v>
      </c>
      <c r="H185" s="250"/>
    </row>
    <row r="186" spans="1:8" hidden="1" x14ac:dyDescent="0.3">
      <c r="A186" s="11" t="s">
        <v>1358</v>
      </c>
      <c r="B186" s="14">
        <f>'Ref. ACS-5-YR'!H898</f>
        <v>1034</v>
      </c>
      <c r="C186" s="53">
        <v>2.2161601186063751E-2</v>
      </c>
      <c r="D186" s="14">
        <f>'Ref. ACS-5-YR'!R898</f>
        <v>3258</v>
      </c>
      <c r="E186" s="53">
        <v>2.8161192052119803E-2</v>
      </c>
      <c r="F186" s="14">
        <f>'Ref. ACS-5-YR'!AB898</f>
        <v>563596</v>
      </c>
      <c r="G186" s="53">
        <v>4.1732896277950786E-2</v>
      </c>
      <c r="H186" s="250"/>
    </row>
    <row r="187" spans="1:8" hidden="1" x14ac:dyDescent="0.3">
      <c r="A187" s="11" t="s">
        <v>1359</v>
      </c>
      <c r="B187" s="14">
        <f>'Ref. ACS-5-YR'!H899</f>
        <v>1140</v>
      </c>
      <c r="C187" s="53">
        <v>2.2932542624166049E-2</v>
      </c>
      <c r="D187" s="14">
        <f>'Ref. ACS-5-YR'!R899</f>
        <v>2998</v>
      </c>
      <c r="E187" s="53">
        <v>2.7203107441881612E-2</v>
      </c>
      <c r="F187" s="14">
        <f>'Ref. ACS-5-YR'!AB899</f>
        <v>858937</v>
      </c>
      <c r="G187" s="53">
        <v>6.1113212502719588E-2</v>
      </c>
      <c r="H187" s="250"/>
    </row>
    <row r="188" spans="1:8" x14ac:dyDescent="0.3">
      <c r="A188" s="11" t="s">
        <v>1362</v>
      </c>
      <c r="B188" s="14">
        <f>'Ref. ACS-5-YR'!H900</f>
        <v>9292</v>
      </c>
      <c r="C188" s="53">
        <f>B188/B136</f>
        <v>0.22894594195042625</v>
      </c>
      <c r="D188" s="14">
        <f>'Ref. ACS-5-YR'!R900</f>
        <v>29976</v>
      </c>
      <c r="E188" s="53">
        <f>D188/D136</f>
        <v>0.21558643307154571</v>
      </c>
      <c r="F188" s="14">
        <f>'Ref. ACS-5-YR'!AB900</f>
        <v>3198850</v>
      </c>
      <c r="G188" s="53">
        <f>F188/F136</f>
        <v>0.24412899101694452</v>
      </c>
      <c r="H188" s="250"/>
    </row>
    <row r="189" spans="1:8" x14ac:dyDescent="0.3">
      <c r="A189" s="11" t="s">
        <v>1344</v>
      </c>
      <c r="B189" s="14">
        <f>'Ref. ACS-5-YR'!H901</f>
        <v>770</v>
      </c>
      <c r="C189" s="53">
        <f>B189/B188</f>
        <v>8.2866982350408958E-2</v>
      </c>
      <c r="D189" s="14">
        <f>'Ref. ACS-5-YR'!R901</f>
        <v>2116</v>
      </c>
      <c r="E189" s="53">
        <f>D189/D188</f>
        <v>7.0589805177475318E-2</v>
      </c>
      <c r="F189" s="14">
        <f>'Ref. ACS-5-YR'!AB901</f>
        <v>172556</v>
      </c>
      <c r="G189" s="53">
        <f>F189/F188</f>
        <v>5.3943135814433309E-2</v>
      </c>
      <c r="H189" s="250"/>
    </row>
    <row r="190" spans="1:8" x14ac:dyDescent="0.3">
      <c r="A190" s="11" t="s">
        <v>1345</v>
      </c>
      <c r="B190" s="14">
        <f>'Ref. ACS-5-YR'!H902</f>
        <v>740</v>
      </c>
      <c r="C190" s="53">
        <f>B190/B188</f>
        <v>7.9638398622470949E-2</v>
      </c>
      <c r="D190" s="14">
        <f>'Ref. ACS-5-YR'!R902</f>
        <v>2432</v>
      </c>
      <c r="E190" s="53">
        <f>D190/D188</f>
        <v>8.1131571924206031E-2</v>
      </c>
      <c r="F190" s="14">
        <f>'Ref. ACS-5-YR'!AB902</f>
        <v>231833</v>
      </c>
      <c r="G190" s="53">
        <f>F190/F188</f>
        <v>7.2473857792644231E-2</v>
      </c>
      <c r="H190" s="250"/>
    </row>
    <row r="191" spans="1:8" x14ac:dyDescent="0.3">
      <c r="A191" s="11" t="s">
        <v>1346</v>
      </c>
      <c r="B191" s="14">
        <f>'Ref. ACS-5-YR'!H903</f>
        <v>569</v>
      </c>
      <c r="C191" s="53">
        <f>B191/B188</f>
        <v>6.1235471373224278E-2</v>
      </c>
      <c r="D191" s="14">
        <f>'Ref. ACS-5-YR'!R903</f>
        <v>2435</v>
      </c>
      <c r="E191" s="53">
        <f>D191/D188</f>
        <v>8.123165198825727E-2</v>
      </c>
      <c r="F191" s="14">
        <f>'Ref. ACS-5-YR'!AB903</f>
        <v>189249</v>
      </c>
      <c r="G191" s="53">
        <f>F191/F188</f>
        <v>5.916157369054504E-2</v>
      </c>
      <c r="H191" s="250"/>
    </row>
    <row r="192" spans="1:8" x14ac:dyDescent="0.3">
      <c r="A192" s="11" t="s">
        <v>1347</v>
      </c>
      <c r="B192" s="14">
        <f>'Ref. ACS-5-YR'!H904</f>
        <v>524</v>
      </c>
      <c r="C192" s="53">
        <f>B192/B188</f>
        <v>5.6392595781317265E-2</v>
      </c>
      <c r="D192" s="14">
        <f>'Ref. ACS-5-YR'!R904</f>
        <v>2101</v>
      </c>
      <c r="E192" s="53">
        <f>D192/D188</f>
        <v>7.0089404857219109E-2</v>
      </c>
      <c r="F192" s="14">
        <f>'Ref. ACS-5-YR'!AB904</f>
        <v>173679</v>
      </c>
      <c r="G192" s="53">
        <f>F192/F188</f>
        <v>5.4294199477937385E-2</v>
      </c>
      <c r="H192" s="250"/>
    </row>
    <row r="193" spans="1:9" x14ac:dyDescent="0.3">
      <c r="A193" s="11" t="s">
        <v>1348</v>
      </c>
      <c r="B193" s="14">
        <f>'Ref. ACS-5-YR'!H905</f>
        <v>636</v>
      </c>
      <c r="C193" s="53">
        <f>B193/B188</f>
        <v>6.8445975032285833E-2</v>
      </c>
      <c r="D193" s="14">
        <f>'Ref. ACS-5-YR'!R905</f>
        <v>1885</v>
      </c>
      <c r="E193" s="53">
        <f>D193/D188</f>
        <v>6.2883640245529754E-2</v>
      </c>
      <c r="F193" s="14">
        <f>'Ref. ACS-5-YR'!AB905</f>
        <v>156105</v>
      </c>
      <c r="G193" s="53">
        <f>F193/F188</f>
        <v>4.8800350125826467E-2</v>
      </c>
      <c r="H193" s="250"/>
    </row>
    <row r="194" spans="1:9" x14ac:dyDescent="0.3">
      <c r="A194" s="11" t="s">
        <v>1349</v>
      </c>
      <c r="B194" s="14">
        <f>'Ref. ACS-5-YR'!H906</f>
        <v>428</v>
      </c>
      <c r="C194" s="53">
        <f>B194/B188</f>
        <v>4.6061127851915629E-2</v>
      </c>
      <c r="D194" s="14">
        <f>'Ref. ACS-5-YR'!R906</f>
        <v>1851</v>
      </c>
      <c r="E194" s="53">
        <f>D194/D188</f>
        <v>6.1749399519615694E-2</v>
      </c>
      <c r="F194" s="14">
        <f>'Ref. ACS-5-YR'!AB906</f>
        <v>146101</v>
      </c>
      <c r="G194" s="53">
        <f>F194/F188</f>
        <v>4.5672976225831156E-2</v>
      </c>
      <c r="H194" s="250"/>
    </row>
    <row r="195" spans="1:9" x14ac:dyDescent="0.3">
      <c r="A195" s="11" t="s">
        <v>1350</v>
      </c>
      <c r="B195" s="14">
        <f>'Ref. ACS-5-YR'!H907</f>
        <v>394</v>
      </c>
      <c r="C195" s="53">
        <f>B195/B188</f>
        <v>4.240206629358588E-2</v>
      </c>
      <c r="D195" s="14">
        <f>'Ref. ACS-5-YR'!R907</f>
        <v>1241</v>
      </c>
      <c r="E195" s="53">
        <f>D195/D188</f>
        <v>4.1399786495863358E-2</v>
      </c>
      <c r="F195" s="14">
        <f>'Ref. ACS-5-YR'!AB907</f>
        <v>133947</v>
      </c>
      <c r="G195" s="53">
        <f>F195/F188</f>
        <v>4.1873485783953605E-2</v>
      </c>
      <c r="H195" s="250"/>
    </row>
    <row r="196" spans="1:9" x14ac:dyDescent="0.3">
      <c r="A196" s="11" t="s">
        <v>1351</v>
      </c>
      <c r="B196" s="14">
        <f>'Ref. ACS-5-YR'!H908</f>
        <v>495</v>
      </c>
      <c r="C196" s="53">
        <f>B196/B188</f>
        <v>5.3271631510977184E-2</v>
      </c>
      <c r="D196" s="14">
        <f>'Ref. ACS-5-YR'!R908</f>
        <v>1398</v>
      </c>
      <c r="E196" s="53">
        <f>D196/D188</f>
        <v>4.6637309847878304E-2</v>
      </c>
      <c r="F196" s="14">
        <f>'Ref. ACS-5-YR'!AB908</f>
        <v>124511</v>
      </c>
      <c r="G196" s="53">
        <f>F196/F188</f>
        <v>3.892367569595323E-2</v>
      </c>
      <c r="H196" s="250"/>
    </row>
    <row r="197" spans="1:9" x14ac:dyDescent="0.3">
      <c r="A197" s="11" t="s">
        <v>1352</v>
      </c>
      <c r="B197" s="14">
        <f>'Ref. ACS-5-YR'!H909</f>
        <v>321</v>
      </c>
      <c r="C197" s="53">
        <f>B197/B188</f>
        <v>3.4545845888936721E-2</v>
      </c>
      <c r="D197" s="14">
        <f>'Ref. ACS-5-YR'!R909</f>
        <v>1015</v>
      </c>
      <c r="E197" s="53">
        <f>D197/D188</f>
        <v>3.3860421670669869E-2</v>
      </c>
      <c r="F197" s="14">
        <f>'Ref. ACS-5-YR'!AB909</f>
        <v>116059</v>
      </c>
      <c r="G197" s="53">
        <f>F197/F188</f>
        <v>3.6281476155493382E-2</v>
      </c>
      <c r="H197" s="250"/>
    </row>
    <row r="198" spans="1:9" x14ac:dyDescent="0.3">
      <c r="A198" s="11" t="s">
        <v>1353</v>
      </c>
      <c r="B198" s="14">
        <f>'Ref. ACS-5-YR'!H910</f>
        <v>832</v>
      </c>
      <c r="C198" s="53">
        <f>B198/B188</f>
        <v>8.9539388721480845E-2</v>
      </c>
      <c r="D198" s="14">
        <f>'Ref. ACS-5-YR'!R910</f>
        <v>2817</v>
      </c>
      <c r="E198" s="53">
        <f>D198/D188</f>
        <v>9.3975180144115295E-2</v>
      </c>
      <c r="F198" s="14">
        <f>'Ref. ACS-5-YR'!AB910</f>
        <v>216099</v>
      </c>
      <c r="G198" s="53">
        <f>F198/F188</f>
        <v>6.7555215155446491E-2</v>
      </c>
      <c r="H198" s="250"/>
    </row>
    <row r="199" spans="1:9" x14ac:dyDescent="0.3">
      <c r="A199" s="11" t="s">
        <v>1354</v>
      </c>
      <c r="B199" s="14">
        <f>'Ref. ACS-5-YR'!H911</f>
        <v>651</v>
      </c>
      <c r="C199" s="53">
        <f>B199/B188</f>
        <v>7.0060266896254844E-2</v>
      </c>
      <c r="D199" s="14">
        <f>'Ref. ACS-5-YR'!R911</f>
        <v>2366</v>
      </c>
      <c r="E199" s="53">
        <f>D199/D188</f>
        <v>7.8929810515078733E-2</v>
      </c>
      <c r="F199" s="14">
        <f>'Ref. ACS-5-YR'!AB911</f>
        <v>279893</v>
      </c>
      <c r="G199" s="53">
        <f>F199/F188</f>
        <v>8.7498007096300234E-2</v>
      </c>
      <c r="H199" s="250"/>
    </row>
    <row r="200" spans="1:9" x14ac:dyDescent="0.3">
      <c r="A200" s="11" t="s">
        <v>1355</v>
      </c>
      <c r="B200" s="14">
        <f>'Ref. ACS-5-YR'!H912</f>
        <v>1145</v>
      </c>
      <c r="C200" s="53">
        <f>B200/B188</f>
        <v>0.1232242789496341</v>
      </c>
      <c r="D200" s="14">
        <f>'Ref. ACS-5-YR'!R912</f>
        <v>3342</v>
      </c>
      <c r="E200" s="53">
        <f>D200/D188</f>
        <v>0.11148919135308247</v>
      </c>
      <c r="F200" s="14">
        <f>'Ref. ACS-5-YR'!AB912</f>
        <v>355361</v>
      </c>
      <c r="G200" s="53">
        <f>F200/F188</f>
        <v>0.111090235553402</v>
      </c>
      <c r="H200" s="250"/>
    </row>
    <row r="201" spans="1:9" x14ac:dyDescent="0.3">
      <c r="A201" s="11" t="s">
        <v>1356</v>
      </c>
      <c r="B201" s="14">
        <f>'Ref. ACS-5-YR'!H913</f>
        <v>519</v>
      </c>
      <c r="C201" s="53">
        <f>B201/B188</f>
        <v>5.5854498493327596E-2</v>
      </c>
      <c r="D201" s="14">
        <f>'Ref. ACS-5-YR'!R913</f>
        <v>1728</v>
      </c>
      <c r="E201" s="53">
        <f>D201/D188</f>
        <v>5.7646116893514815E-2</v>
      </c>
      <c r="F201" s="14">
        <f>'Ref. ACS-5-YR'!AB913</f>
        <v>256255</v>
      </c>
      <c r="G201" s="53">
        <f>F201/F188</f>
        <v>8.0108476483736341E-2</v>
      </c>
      <c r="H201" s="250"/>
    </row>
    <row r="202" spans="1:9" x14ac:dyDescent="0.3">
      <c r="A202" s="11" t="s">
        <v>1357</v>
      </c>
      <c r="B202" s="14">
        <f>'Ref. ACS-5-YR'!H914</f>
        <v>354</v>
      </c>
      <c r="C202" s="53">
        <f>B202/B188</f>
        <v>3.8097287989668535E-2</v>
      </c>
      <c r="D202" s="14">
        <f>'Ref. ACS-5-YR'!R914</f>
        <v>1177</v>
      </c>
      <c r="E202" s="53">
        <f>D202/D188</f>
        <v>3.9264745129436882E-2</v>
      </c>
      <c r="F202" s="14">
        <f>'Ref. ACS-5-YR'!AB914</f>
        <v>170039</v>
      </c>
      <c r="G202" s="53">
        <f>F202/F188</f>
        <v>5.3156290541913502E-2</v>
      </c>
      <c r="H202" s="250"/>
    </row>
    <row r="203" spans="1:9" x14ac:dyDescent="0.3">
      <c r="A203" s="11" t="s">
        <v>1358</v>
      </c>
      <c r="B203" s="14">
        <f>'Ref. ACS-5-YR'!H915</f>
        <v>270</v>
      </c>
      <c r="C203" s="53">
        <f>B203/B188</f>
        <v>2.9057253551442102E-2</v>
      </c>
      <c r="D203" s="14">
        <f>'Ref. ACS-5-YR'!R915</f>
        <v>875</v>
      </c>
      <c r="E203" s="53">
        <f>D203/D188</f>
        <v>2.9190018681611956E-2</v>
      </c>
      <c r="F203" s="14">
        <f>'Ref. ACS-5-YR'!AB915</f>
        <v>205551</v>
      </c>
      <c r="G203" s="53">
        <f>F203/F188</f>
        <v>6.4257780139737722E-2</v>
      </c>
      <c r="H203" s="250"/>
    </row>
    <row r="204" spans="1:9" x14ac:dyDescent="0.3">
      <c r="A204" s="11" t="s">
        <v>1359</v>
      </c>
      <c r="B204" s="14">
        <f>'Ref. ACS-5-YR'!H916</f>
        <v>644</v>
      </c>
      <c r="C204" s="53">
        <f>B204/B188</f>
        <v>6.9306930693069313E-2</v>
      </c>
      <c r="D204" s="14">
        <f>'Ref. ACS-5-YR'!R916</f>
        <v>1197</v>
      </c>
      <c r="E204" s="53">
        <f>D204/D188</f>
        <v>3.9931945556445157E-2</v>
      </c>
      <c r="F204" s="14">
        <f>'Ref. ACS-5-YR'!AB916</f>
        <v>271612</v>
      </c>
      <c r="G204" s="53">
        <f>F204/F188</f>
        <v>8.4909264266845905E-2</v>
      </c>
      <c r="H204" s="250"/>
    </row>
    <row r="205" spans="1:9" x14ac:dyDescent="0.3">
      <c r="A205" s="45" t="s">
        <v>1363</v>
      </c>
    </row>
    <row r="206" spans="1:9" x14ac:dyDescent="0.3">
      <c r="A206" s="45"/>
      <c r="I206" s="24" t="str">
        <f>A205</f>
        <v>Source: U.S. Census Bureau, ACS16-20 (5-year Estimates), Table B19037</v>
      </c>
    </row>
    <row r="208" spans="1:9" x14ac:dyDescent="0.3">
      <c r="A208" s="1" t="s">
        <v>1364</v>
      </c>
      <c r="C208" s="96" t="s">
        <v>174</v>
      </c>
      <c r="D208" s="96"/>
      <c r="E208" s="96" t="s">
        <v>174</v>
      </c>
      <c r="F208" s="96"/>
      <c r="G208" s="96" t="s">
        <v>174</v>
      </c>
      <c r="H208" s="256"/>
      <c r="I208" s="59" t="s">
        <v>1365</v>
      </c>
    </row>
    <row r="209" spans="1:9" ht="28.8" x14ac:dyDescent="0.3">
      <c r="A209" s="46" t="s">
        <v>167</v>
      </c>
      <c r="B209" s="58" t="str">
        <f>B3</f>
        <v>Unincorporated Tulare County</v>
      </c>
      <c r="C209" s="58" t="str">
        <f>B3</f>
        <v>Unincorporated Tulare County</v>
      </c>
      <c r="D209" s="58" t="str">
        <f>B4</f>
        <v>Tulare County</v>
      </c>
      <c r="E209" s="58" t="str">
        <f>B4</f>
        <v>Tulare County</v>
      </c>
      <c r="F209" s="58" t="s">
        <v>168</v>
      </c>
      <c r="G209" s="58" t="s">
        <v>168</v>
      </c>
      <c r="H209" s="249"/>
    </row>
    <row r="210" spans="1:9" x14ac:dyDescent="0.3">
      <c r="A210" s="11" t="s">
        <v>175</v>
      </c>
      <c r="B210" s="14">
        <f>B211+B215</f>
        <v>9292</v>
      </c>
      <c r="C210" s="53"/>
      <c r="D210" s="14">
        <f>D211+D215</f>
        <v>29976</v>
      </c>
      <c r="E210" s="53"/>
      <c r="F210" s="14">
        <f>F211+F215</f>
        <v>3198850</v>
      </c>
      <c r="G210" s="53"/>
      <c r="H210" s="250"/>
    </row>
    <row r="211" spans="1:9" x14ac:dyDescent="0.3">
      <c r="A211" s="11" t="s">
        <v>1366</v>
      </c>
      <c r="B211" s="14">
        <f>SUM(B212:B214)</f>
        <v>7615</v>
      </c>
      <c r="C211" s="53">
        <f>B211/B210</f>
        <v>0.81952216960826518</v>
      </c>
      <c r="D211" s="14">
        <f>SUM(D212:D214)</f>
        <v>22482</v>
      </c>
      <c r="E211" s="53">
        <f>D211/D210</f>
        <v>0.75</v>
      </c>
      <c r="F211" s="14">
        <f>SUM(F212:F214)</f>
        <v>2340689</v>
      </c>
      <c r="G211" s="53">
        <f>F211/F210</f>
        <v>0.7317282773496725</v>
      </c>
      <c r="H211" s="250"/>
    </row>
    <row r="212" spans="1:9" x14ac:dyDescent="0.3">
      <c r="A212" s="11" t="s">
        <v>1367</v>
      </c>
      <c r="B212" s="14">
        <f>'Ref. ACS-5-YR'!H1007</f>
        <v>4480</v>
      </c>
      <c r="C212" s="53">
        <f>B212/B211</f>
        <v>0.58831254103742614</v>
      </c>
      <c r="D212" s="14">
        <f>'Ref. ACS-5-YR'!R1007</f>
        <v>12787</v>
      </c>
      <c r="E212" s="53">
        <f>D212/D211</f>
        <v>0.56876612401031934</v>
      </c>
      <c r="F212" s="14">
        <f>'Ref. ACS-5-YR'!AB1007</f>
        <v>1350393</v>
      </c>
      <c r="G212" s="53">
        <f>F212/F211</f>
        <v>0.57692115441222647</v>
      </c>
      <c r="H212" s="250"/>
    </row>
    <row r="213" spans="1:9" x14ac:dyDescent="0.3">
      <c r="A213" s="11" t="s">
        <v>1368</v>
      </c>
      <c r="B213" s="14">
        <f>'Ref. ACS-5-YR'!H1008</f>
        <v>2138</v>
      </c>
      <c r="C213" s="53">
        <f>B213/B211</f>
        <v>0.2807616546290217</v>
      </c>
      <c r="D213" s="14">
        <f>'Ref. ACS-5-YR'!R1008</f>
        <v>6686</v>
      </c>
      <c r="E213" s="53">
        <f>D213/D211</f>
        <v>0.29739347033182101</v>
      </c>
      <c r="F213" s="14">
        <f>'Ref. ACS-5-YR'!AB1008</f>
        <v>688443</v>
      </c>
      <c r="G213" s="53">
        <f>F213/F211</f>
        <v>0.29411980831285145</v>
      </c>
      <c r="H213" s="250"/>
    </row>
    <row r="214" spans="1:9" x14ac:dyDescent="0.3">
      <c r="A214" s="11" t="s">
        <v>1369</v>
      </c>
      <c r="B214" s="14">
        <f>'Ref. ACS-5-YR'!H1009</f>
        <v>997</v>
      </c>
      <c r="C214" s="53">
        <f>B214/B211</f>
        <v>0.13092580433355219</v>
      </c>
      <c r="D214" s="14">
        <f>'Ref. ACS-5-YR'!R1009</f>
        <v>3009</v>
      </c>
      <c r="E214" s="53">
        <f>D214/D211</f>
        <v>0.13384040565785962</v>
      </c>
      <c r="F214" s="14">
        <f>'Ref. ACS-5-YR'!AB1009</f>
        <v>301853</v>
      </c>
      <c r="G214" s="53">
        <f>F214/F211</f>
        <v>0.12895903727492206</v>
      </c>
      <c r="H214" s="250"/>
    </row>
    <row r="215" spans="1:9" x14ac:dyDescent="0.3">
      <c r="A215" s="11" t="s">
        <v>1370</v>
      </c>
      <c r="B215" s="14">
        <f>SUM(B216:B218)</f>
        <v>1677</v>
      </c>
      <c r="C215" s="53">
        <f>B215/B210</f>
        <v>0.18047783039173482</v>
      </c>
      <c r="D215" s="14">
        <f>SUM(D216:D218)</f>
        <v>7494</v>
      </c>
      <c r="E215" s="53">
        <f>D215/D210</f>
        <v>0.25</v>
      </c>
      <c r="F215" s="14">
        <f>SUM(F216:F218)</f>
        <v>858161</v>
      </c>
      <c r="G215" s="53">
        <f>F215/F210</f>
        <v>0.26827172265032745</v>
      </c>
      <c r="H215" s="250"/>
    </row>
    <row r="216" spans="1:9" x14ac:dyDescent="0.3">
      <c r="A216" s="11" t="s">
        <v>1367</v>
      </c>
      <c r="B216" s="14">
        <f>'Ref. ACS-5-YR'!H1017</f>
        <v>1089</v>
      </c>
      <c r="C216" s="53">
        <f>B216/B215</f>
        <v>0.6493738819320215</v>
      </c>
      <c r="D216" s="14">
        <f>'Ref. ACS-5-YR'!R1017</f>
        <v>4613</v>
      </c>
      <c r="E216" s="53">
        <f>D216/D215</f>
        <v>0.61555911395783292</v>
      </c>
      <c r="F216" s="14">
        <f>'Ref. ACS-5-YR'!AB1017</f>
        <v>484266</v>
      </c>
      <c r="G216" s="53">
        <f>F216/F215</f>
        <v>0.56430669769425545</v>
      </c>
      <c r="H216" s="250"/>
    </row>
    <row r="217" spans="1:9" x14ac:dyDescent="0.3">
      <c r="A217" s="11" t="s">
        <v>1368</v>
      </c>
      <c r="B217" s="14">
        <f>'Ref. ACS-5-YR'!H1018</f>
        <v>369</v>
      </c>
      <c r="C217" s="53">
        <f>B217/B215</f>
        <v>0.22003577817531306</v>
      </c>
      <c r="D217" s="14">
        <f>'Ref. ACS-5-YR'!R1018</f>
        <v>1643</v>
      </c>
      <c r="E217" s="53">
        <f>D217/D215</f>
        <v>0.21924206031491861</v>
      </c>
      <c r="F217" s="14">
        <f>'Ref. ACS-5-YR'!AB1018</f>
        <v>234067</v>
      </c>
      <c r="G217" s="53">
        <f>F217/F215</f>
        <v>0.27275418015966701</v>
      </c>
      <c r="H217" s="250"/>
    </row>
    <row r="218" spans="1:9" x14ac:dyDescent="0.3">
      <c r="A218" s="11" t="s">
        <v>1369</v>
      </c>
      <c r="B218" s="14">
        <f>'Ref. ACS-5-YR'!H1019</f>
        <v>219</v>
      </c>
      <c r="C218" s="53">
        <f>B218/B215</f>
        <v>0.13059033989266547</v>
      </c>
      <c r="D218" s="14">
        <f>'Ref. ACS-5-YR'!R1019</f>
        <v>1238</v>
      </c>
      <c r="E218" s="53">
        <f>D218/D215</f>
        <v>0.16519882572724848</v>
      </c>
      <c r="F218" s="14">
        <f>'Ref. ACS-5-YR'!AB1019</f>
        <v>139828</v>
      </c>
      <c r="G218" s="53">
        <f>F218/F215</f>
        <v>0.16293912214607748</v>
      </c>
      <c r="H218" s="250"/>
    </row>
    <row r="219" spans="1:9" x14ac:dyDescent="0.3">
      <c r="A219" s="45" t="s">
        <v>1371</v>
      </c>
    </row>
    <row r="222" spans="1:9" x14ac:dyDescent="0.3">
      <c r="I222" s="24" t="str">
        <f>A219</f>
        <v>Source: U.S. Census Bureau, ACS16-20 (5-year Estimates), Table B25007</v>
      </c>
    </row>
    <row r="223" spans="1:9" x14ac:dyDescent="0.3">
      <c r="A223" s="1" t="s">
        <v>1372</v>
      </c>
    </row>
    <row r="224" spans="1:9" ht="28.8" x14ac:dyDescent="0.3">
      <c r="A224" s="46"/>
      <c r="B224" s="58" t="s">
        <v>1373</v>
      </c>
      <c r="C224" s="58" t="s">
        <v>1328</v>
      </c>
      <c r="D224" s="58" t="s">
        <v>1373</v>
      </c>
      <c r="E224" s="58" t="s">
        <v>1328</v>
      </c>
      <c r="F224" s="58" t="s">
        <v>1373</v>
      </c>
      <c r="G224" s="58" t="s">
        <v>1328</v>
      </c>
      <c r="I224" s="59" t="s">
        <v>1374</v>
      </c>
    </row>
    <row r="225" spans="1:9" x14ac:dyDescent="0.3">
      <c r="A225" s="46" t="s">
        <v>167</v>
      </c>
      <c r="B225" s="131">
        <v>2010</v>
      </c>
      <c r="C225" s="131">
        <v>2010</v>
      </c>
      <c r="D225" s="131">
        <v>2015</v>
      </c>
      <c r="E225" s="131">
        <v>2015</v>
      </c>
      <c r="F225" s="131">
        <v>2020</v>
      </c>
      <c r="G225" s="131">
        <v>2020</v>
      </c>
    </row>
    <row r="226" spans="1:9" x14ac:dyDescent="0.3">
      <c r="A226" s="11" t="str">
        <f>B3</f>
        <v>Unincorporated Tulare County</v>
      </c>
      <c r="B226" s="61">
        <f>SUM('Ref. ACS-5-YR'!B1017:B1019)</f>
        <v>1506</v>
      </c>
      <c r="C226" s="61">
        <f>SUM('Ref. ACS-5-YR'!B1007:B1009)</f>
        <v>5965</v>
      </c>
      <c r="D226" s="61">
        <f>SUM('Ref. ACS-5-YR'!E1017:E1019)</f>
        <v>1540</v>
      </c>
      <c r="E226" s="14">
        <f>SUM('Ref. ACS-5-YR'!E1007:E1009)</f>
        <v>6972</v>
      </c>
      <c r="F226" s="14">
        <f>SUM('Ref. ACS-5-YR'!H1017:H1019)</f>
        <v>1677</v>
      </c>
      <c r="G226" s="14">
        <f>SUM('Ref. ACS-5-YR'!H1007:H1009)</f>
        <v>7615</v>
      </c>
    </row>
    <row r="227" spans="1:9" x14ac:dyDescent="0.3">
      <c r="A227" s="11" t="str">
        <f>B3</f>
        <v>Unincorporated Tulare County</v>
      </c>
      <c r="B227" s="5">
        <f>B226/(B226+C226)</f>
        <v>0.20157944050327933</v>
      </c>
      <c r="C227" s="5">
        <f>C226/(B226+C226)</f>
        <v>0.79842055949672064</v>
      </c>
      <c r="D227" s="5">
        <f>D226/(D226+E226)</f>
        <v>0.18092105263157895</v>
      </c>
      <c r="E227" s="5">
        <f>E226/(D226+E226)</f>
        <v>0.81907894736842102</v>
      </c>
      <c r="F227" s="5">
        <f>F226/(F226+G226)</f>
        <v>0.18047783039173482</v>
      </c>
      <c r="G227" s="5">
        <f>G226/(F226+G226)</f>
        <v>0.81952216960826518</v>
      </c>
    </row>
    <row r="228" spans="1:9" x14ac:dyDescent="0.3">
      <c r="A228" s="11" t="str">
        <f>B4</f>
        <v>Tulare County</v>
      </c>
      <c r="B228" s="61">
        <f>SUM('Ref. ACS-5-YR'!L1017:L1019)</f>
        <v>5281</v>
      </c>
      <c r="C228" s="61">
        <f>SUM('Ref. ACS-5-YR'!L1007:L1009)</f>
        <v>17629</v>
      </c>
      <c r="D228" s="61">
        <f>SUM('Ref. ACS-5-YR'!O1017:O1019)</f>
        <v>6389</v>
      </c>
      <c r="E228" s="14">
        <f>SUM('Ref. ACS-5-YR'!O1007:O1009)</f>
        <v>19428</v>
      </c>
      <c r="F228" s="14">
        <f>SUM('Ref. ACS-5-YR'!R1017:R1019)</f>
        <v>7494</v>
      </c>
      <c r="G228" s="14">
        <f>SUM('Ref. ACS-5-YR'!R1007:R1009)</f>
        <v>22482</v>
      </c>
    </row>
    <row r="229" spans="1:9" x14ac:dyDescent="0.3">
      <c r="A229" s="11" t="str">
        <f>B4</f>
        <v>Tulare County</v>
      </c>
      <c r="B229" s="5">
        <f>B228/(B228+C228)</f>
        <v>0.23051069402007857</v>
      </c>
      <c r="C229" s="5">
        <f>C228/(B228+C228)</f>
        <v>0.76948930597992138</v>
      </c>
      <c r="D229" s="5">
        <f>D228/(D228+E228)</f>
        <v>0.24747259557655807</v>
      </c>
      <c r="E229" s="5">
        <f>E228/(D228+E228)</f>
        <v>0.7525274044234419</v>
      </c>
      <c r="F229" s="5">
        <f>F228/(F228+G228)</f>
        <v>0.25</v>
      </c>
      <c r="G229" s="5">
        <f>G228/(F228+G228)</f>
        <v>0.75</v>
      </c>
    </row>
    <row r="230" spans="1:9" x14ac:dyDescent="0.3">
      <c r="A230" s="11" t="s">
        <v>168</v>
      </c>
      <c r="B230" s="61">
        <f>SUM('Ref. ACS-5-YR'!V1017:V1019)</f>
        <v>605590</v>
      </c>
      <c r="C230" s="61">
        <f>SUM('Ref. ACS-5-YR'!V1007:V1009)</f>
        <v>1764836</v>
      </c>
      <c r="D230" s="61">
        <f>SUM('Ref. ACS-5-YR'!Y1017:Y1019)</f>
        <v>737696</v>
      </c>
      <c r="E230" s="14">
        <f>SUM('Ref. ACS-5-YR'!Y1007:Y1009)</f>
        <v>2005660</v>
      </c>
      <c r="F230" s="14">
        <f>SUM('Ref. ACS-5-YR'!AB1017:AB1019)</f>
        <v>858161</v>
      </c>
      <c r="G230" s="14">
        <f>SUM('Ref. ACS-5-YR'!AB1007:AB1009)</f>
        <v>2340689</v>
      </c>
    </row>
    <row r="231" spans="1:9" x14ac:dyDescent="0.3">
      <c r="A231" s="11" t="s">
        <v>168</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5" t="s">
        <v>1375</v>
      </c>
    </row>
    <row r="239" spans="1:9" x14ac:dyDescent="0.3">
      <c r="I239" s="24" t="str">
        <f>A232</f>
        <v>Source: U.S. Census Bureau, ACS 06-10, 11-15, 16-20 (5-year Estimates), Table B25007</v>
      </c>
    </row>
    <row r="242" spans="1:10" x14ac:dyDescent="0.3">
      <c r="A242" s="1" t="s">
        <v>1376</v>
      </c>
      <c r="C242" s="96" t="s">
        <v>174</v>
      </c>
      <c r="D242" s="96"/>
      <c r="E242" s="96" t="s">
        <v>174</v>
      </c>
      <c r="F242" s="96"/>
      <c r="G242" s="96" t="s">
        <v>174</v>
      </c>
      <c r="I242" s="59" t="s">
        <v>1377</v>
      </c>
    </row>
    <row r="243" spans="1:10" ht="28.8" x14ac:dyDescent="0.3">
      <c r="A243" s="75"/>
      <c r="B243" s="58" t="str">
        <f>Housing!B3</f>
        <v>Unincorporated Tulare County</v>
      </c>
      <c r="C243" s="58" t="str">
        <f>Housing!B3</f>
        <v>Unincorporated Tulare County</v>
      </c>
      <c r="D243" s="58" t="str">
        <f>Housing!B4</f>
        <v>Tulare County</v>
      </c>
      <c r="E243" s="58" t="str">
        <f>Housing!B4</f>
        <v>Tulare County</v>
      </c>
      <c r="F243" s="58" t="s">
        <v>168</v>
      </c>
      <c r="G243" s="58" t="s">
        <v>168</v>
      </c>
      <c r="H243" s="251"/>
      <c r="I243" s="40"/>
      <c r="J243" s="56"/>
    </row>
    <row r="244" spans="1:10" x14ac:dyDescent="0.3">
      <c r="A244" s="11" t="s">
        <v>1378</v>
      </c>
      <c r="B244" s="14">
        <f>'Ref. ACS-5-YR'!H1023</f>
        <v>40586</v>
      </c>
      <c r="C244" s="53"/>
      <c r="D244" s="14">
        <f>'Ref. ACS-5-YR'!R1023</f>
        <v>139044</v>
      </c>
      <c r="E244" s="53"/>
      <c r="F244" s="14">
        <f>'Ref. ACS-5-YR'!AB1023</f>
        <v>13103114</v>
      </c>
      <c r="G244" s="53"/>
      <c r="H244" s="250"/>
      <c r="I244" s="79"/>
      <c r="J244" s="52"/>
    </row>
    <row r="245" spans="1:10" x14ac:dyDescent="0.3">
      <c r="A245" s="7" t="s">
        <v>1379</v>
      </c>
      <c r="B245" s="100">
        <f t="shared" ref="B245:G245" si="3">SUM(B246:B248)</f>
        <v>9914</v>
      </c>
      <c r="C245" s="101">
        <f t="shared" si="3"/>
        <v>0.24427142364362092</v>
      </c>
      <c r="D245" s="100">
        <f t="shared" si="3"/>
        <v>29599</v>
      </c>
      <c r="E245" s="101">
        <f t="shared" si="3"/>
        <v>0.2128750611317281</v>
      </c>
      <c r="F245" s="100">
        <f t="shared" si="3"/>
        <v>1809518</v>
      </c>
      <c r="G245" s="101">
        <f t="shared" si="3"/>
        <v>0.13700000000000001</v>
      </c>
      <c r="H245" s="250"/>
      <c r="I245" s="79"/>
      <c r="J245" s="52"/>
    </row>
    <row r="246" spans="1:10" x14ac:dyDescent="0.3">
      <c r="A246" s="7" t="s">
        <v>1321</v>
      </c>
      <c r="B246" s="100">
        <f t="shared" ref="B246:G248" si="4">B254+B262</f>
        <v>5015</v>
      </c>
      <c r="C246" s="101">
        <f t="shared" si="4"/>
        <v>0.12356477603114374</v>
      </c>
      <c r="D246" s="100">
        <f t="shared" si="4"/>
        <v>15623</v>
      </c>
      <c r="E246" s="101">
        <f t="shared" si="4"/>
        <v>0.11236011622220304</v>
      </c>
      <c r="F246" s="100">
        <f t="shared" si="4"/>
        <v>1025856</v>
      </c>
      <c r="G246" s="101">
        <f t="shared" si="4"/>
        <v>7.8E-2</v>
      </c>
      <c r="H246" s="250"/>
      <c r="I246" s="79"/>
      <c r="J246" s="52"/>
    </row>
    <row r="247" spans="1:10" x14ac:dyDescent="0.3">
      <c r="A247" s="7" t="s">
        <v>1322</v>
      </c>
      <c r="B247" s="100">
        <f t="shared" si="4"/>
        <v>2625</v>
      </c>
      <c r="C247" s="101">
        <f t="shared" si="4"/>
        <v>6.4677474991376341E-2</v>
      </c>
      <c r="D247" s="100">
        <f t="shared" si="4"/>
        <v>7997</v>
      </c>
      <c r="E247" s="101">
        <f t="shared" si="4"/>
        <v>5.7514168176979949E-2</v>
      </c>
      <c r="F247" s="100">
        <f t="shared" si="4"/>
        <v>440129</v>
      </c>
      <c r="G247" s="101">
        <f t="shared" si="4"/>
        <v>3.3000000000000002E-2</v>
      </c>
      <c r="H247" s="250"/>
      <c r="I247" s="79"/>
      <c r="J247" s="52"/>
    </row>
    <row r="248" spans="1:10" x14ac:dyDescent="0.3">
      <c r="A248" s="7" t="s">
        <v>1380</v>
      </c>
      <c r="B248" s="100">
        <f t="shared" si="4"/>
        <v>2274</v>
      </c>
      <c r="C248" s="101">
        <f t="shared" si="4"/>
        <v>5.6029172621100867E-2</v>
      </c>
      <c r="D248" s="100">
        <f t="shared" si="4"/>
        <v>5979</v>
      </c>
      <c r="E248" s="101">
        <f t="shared" si="4"/>
        <v>4.3000776732545098E-2</v>
      </c>
      <c r="F248" s="100">
        <f t="shared" si="4"/>
        <v>343533</v>
      </c>
      <c r="G248" s="101">
        <f t="shared" si="4"/>
        <v>2.5999999999999999E-2</v>
      </c>
      <c r="H248" s="250"/>
      <c r="I248" s="79"/>
      <c r="J248" s="52"/>
    </row>
    <row r="249" spans="1:10" x14ac:dyDescent="0.3">
      <c r="A249" s="11" t="s">
        <v>1381</v>
      </c>
      <c r="B249" s="14">
        <f>'Ref. ACS-5-YR'!H1024</f>
        <v>23528</v>
      </c>
      <c r="C249" s="53">
        <f>'Ref. ACS-5-YR'!I1024</f>
        <v>0.57970728822746775</v>
      </c>
      <c r="D249" s="14">
        <f>'Ref. ACS-5-YR'!R1024</f>
        <v>79353</v>
      </c>
      <c r="E249" s="53">
        <f>'Ref. ACS-5-YR'!S1024</f>
        <v>0.57070423750755161</v>
      </c>
      <c r="F249" s="14">
        <f>'Ref. ACS-5-YR'!AB1024</f>
        <v>7241318</v>
      </c>
      <c r="G249" s="53">
        <f>'Ref. ACS-5-YR'!AC1024</f>
        <v>0.55300000000000005</v>
      </c>
      <c r="H249" s="250"/>
      <c r="I249" s="79"/>
      <c r="J249" s="52"/>
    </row>
    <row r="250" spans="1:10" x14ac:dyDescent="0.3">
      <c r="A250" s="11" t="s">
        <v>1325</v>
      </c>
      <c r="B250" s="14">
        <f>'Ref. ACS-5-YR'!H1025</f>
        <v>4099</v>
      </c>
      <c r="C250" s="53">
        <f>'Ref. ACS-5-YR'!I1025</f>
        <v>0.1009954171389149</v>
      </c>
      <c r="D250" s="14">
        <f>'Ref. ACS-5-YR'!R1025</f>
        <v>13658</v>
      </c>
      <c r="E250" s="53">
        <f>'Ref. ACS-5-YR'!S1025</f>
        <v>9.8227899082304879E-2</v>
      </c>
      <c r="F250" s="14">
        <f>'Ref. ACS-5-YR'!AB1025</f>
        <v>1416913</v>
      </c>
      <c r="G250" s="53">
        <f>'Ref. ACS-5-YR'!AC1025</f>
        <v>0.108</v>
      </c>
      <c r="H250" s="250"/>
      <c r="I250" s="79"/>
      <c r="J250" s="52"/>
    </row>
    <row r="251" spans="1:10" x14ac:dyDescent="0.3">
      <c r="A251" s="11" t="s">
        <v>1318</v>
      </c>
      <c r="B251" s="14">
        <f>'Ref. ACS-5-YR'!H1026</f>
        <v>7285</v>
      </c>
      <c r="C251" s="53">
        <f>'Ref. ACS-5-YR'!I1026</f>
        <v>0.17949539249987681</v>
      </c>
      <c r="D251" s="14">
        <f>'Ref. ACS-5-YR'!R1026</f>
        <v>24164</v>
      </c>
      <c r="E251" s="53">
        <f>'Ref. ACS-5-YR'!S1026</f>
        <v>0.17378671499669168</v>
      </c>
      <c r="F251" s="14">
        <f>'Ref. ACS-5-YR'!AB1026</f>
        <v>2403865</v>
      </c>
      <c r="G251" s="53">
        <f>'Ref. ACS-5-YR'!AC1026</f>
        <v>0.183</v>
      </c>
      <c r="H251" s="250"/>
      <c r="I251" s="79"/>
      <c r="J251" s="52"/>
    </row>
    <row r="252" spans="1:10" x14ac:dyDescent="0.3">
      <c r="A252" s="11" t="s">
        <v>1319</v>
      </c>
      <c r="B252" s="14">
        <f>'Ref. ACS-5-YR'!H1027</f>
        <v>3995</v>
      </c>
      <c r="C252" s="53">
        <f>'Ref. ACS-5-YR'!I1027</f>
        <v>9.8432957177351801E-2</v>
      </c>
      <c r="D252" s="14">
        <f>'Ref. ACS-5-YR'!R1027</f>
        <v>13286</v>
      </c>
      <c r="E252" s="53">
        <f>'Ref. ACS-5-YR'!S1027</f>
        <v>9.5552486982537904E-2</v>
      </c>
      <c r="F252" s="14">
        <f>'Ref. ACS-5-YR'!AB1027</f>
        <v>1235833</v>
      </c>
      <c r="G252" s="53">
        <f>'Ref. ACS-5-YR'!AC1027</f>
        <v>9.4E-2</v>
      </c>
      <c r="H252" s="250"/>
      <c r="I252" s="79"/>
      <c r="J252" s="52"/>
    </row>
    <row r="253" spans="1:10" x14ac:dyDescent="0.3">
      <c r="A253" s="11" t="s">
        <v>1320</v>
      </c>
      <c r="B253" s="14">
        <f>'Ref. ACS-5-YR'!H1028</f>
        <v>2983</v>
      </c>
      <c r="C253" s="53">
        <f>'Ref. ACS-5-YR'!I1028</f>
        <v>7.3498250628295472E-2</v>
      </c>
      <c r="D253" s="14">
        <f>'Ref. ACS-5-YR'!R1028</f>
        <v>12791</v>
      </c>
      <c r="E253" s="53">
        <f>'Ref. ACS-5-YR'!S1028</f>
        <v>9.1992462817525392E-2</v>
      </c>
      <c r="F253" s="14">
        <f>'Ref. ACS-5-YR'!AB1028</f>
        <v>1182987</v>
      </c>
      <c r="G253" s="53">
        <f>'Ref. ACS-5-YR'!AC1028</f>
        <v>0.09</v>
      </c>
      <c r="H253" s="250"/>
      <c r="I253" s="79"/>
      <c r="J253" s="52"/>
    </row>
    <row r="254" spans="1:10" x14ac:dyDescent="0.3">
      <c r="A254" s="11" t="s">
        <v>1321</v>
      </c>
      <c r="B254" s="14">
        <f>'Ref. ACS-5-YR'!H1029</f>
        <v>2518</v>
      </c>
      <c r="C254" s="53">
        <f>'Ref. ACS-5-YR'!I1029</f>
        <v>6.2041097915537378E-2</v>
      </c>
      <c r="D254" s="14">
        <f>'Ref. ACS-5-YR'!R1029</f>
        <v>8116</v>
      </c>
      <c r="E254" s="53">
        <f>'Ref. ACS-5-YR'!S1029</f>
        <v>5.8370012370184979E-2</v>
      </c>
      <c r="F254" s="14">
        <f>'Ref. ACS-5-YR'!AB1029</f>
        <v>567528</v>
      </c>
      <c r="G254" s="53">
        <f>'Ref. ACS-5-YR'!AC1029</f>
        <v>4.2999999999999997E-2</v>
      </c>
      <c r="H254" s="250"/>
      <c r="I254" s="79"/>
      <c r="J254" s="52"/>
    </row>
    <row r="255" spans="1:10" x14ac:dyDescent="0.3">
      <c r="A255" s="11" t="s">
        <v>1322</v>
      </c>
      <c r="B255" s="14">
        <f>'Ref. ACS-5-YR'!H1030</f>
        <v>1438</v>
      </c>
      <c r="C255" s="53">
        <f>'Ref. ACS-5-YR'!I1030</f>
        <v>3.5430936776228258E-2</v>
      </c>
      <c r="D255" s="14">
        <f>'Ref. ACS-5-YR'!R1030</f>
        <v>4101</v>
      </c>
      <c r="E255" s="53">
        <f>'Ref. ACS-5-YR'!S1030</f>
        <v>2.9494260809527918E-2</v>
      </c>
      <c r="F255" s="14">
        <f>'Ref. ACS-5-YR'!AB1030</f>
        <v>238866</v>
      </c>
      <c r="G255" s="53">
        <f>'Ref. ACS-5-YR'!AC1030</f>
        <v>1.7999999999999999E-2</v>
      </c>
      <c r="H255" s="250"/>
      <c r="I255" s="79"/>
      <c r="J255" s="52"/>
    </row>
    <row r="256" spans="1:10" x14ac:dyDescent="0.3">
      <c r="A256" s="11" t="s">
        <v>1380</v>
      </c>
      <c r="B256" s="14">
        <f>'Ref. ACS-5-YR'!H1031</f>
        <v>1210</v>
      </c>
      <c r="C256" s="53">
        <f>'Ref. ACS-5-YR'!I1031</f>
        <v>2.9813236091262997E-2</v>
      </c>
      <c r="D256" s="14">
        <f>'Ref. ACS-5-YR'!R1031</f>
        <v>3237</v>
      </c>
      <c r="E256" s="53">
        <f>'Ref. ACS-5-YR'!S1031</f>
        <v>2.3280400448778805E-2</v>
      </c>
      <c r="F256" s="14">
        <f>'Ref. ACS-5-YR'!AB1031</f>
        <v>195326</v>
      </c>
      <c r="G256" s="53">
        <f>'Ref. ACS-5-YR'!AC1031</f>
        <v>1.4999999999999999E-2</v>
      </c>
      <c r="H256" s="250"/>
      <c r="I256" s="79"/>
      <c r="J256" s="52"/>
    </row>
    <row r="257" spans="1:10" x14ac:dyDescent="0.3">
      <c r="A257" s="11" t="s">
        <v>1373</v>
      </c>
      <c r="B257" s="14">
        <f>'Ref. ACS-5-YR'!H1032</f>
        <v>17058</v>
      </c>
      <c r="C257" s="53">
        <f>'Ref. ACS-5-YR'!I1032</f>
        <v>0.42029271177253241</v>
      </c>
      <c r="D257" s="14">
        <f>'Ref. ACS-5-YR'!R1032</f>
        <v>59691</v>
      </c>
      <c r="E257" s="53">
        <f>'Ref. ACS-5-YR'!S1032</f>
        <v>0.42929576249244844</v>
      </c>
      <c r="F257" s="14">
        <f>'Ref. ACS-5-YR'!AB1032</f>
        <v>5861796</v>
      </c>
      <c r="G257" s="53">
        <f>'Ref. ACS-5-YR'!AC1032</f>
        <v>0.44700000000000001</v>
      </c>
      <c r="H257" s="250"/>
      <c r="I257" s="79"/>
      <c r="J257" s="52"/>
    </row>
    <row r="258" spans="1:10" x14ac:dyDescent="0.3">
      <c r="A258" s="11" t="s">
        <v>1325</v>
      </c>
      <c r="B258" s="14">
        <f>'Ref. ACS-5-YR'!H1033</f>
        <v>2498</v>
      </c>
      <c r="C258" s="53">
        <f>'Ref. ACS-5-YR'!I1033</f>
        <v>6.1548317153698344E-2</v>
      </c>
      <c r="D258" s="14">
        <f>'Ref. ACS-5-YR'!R1033</f>
        <v>11008</v>
      </c>
      <c r="E258" s="53">
        <f>'Ref. ACS-5-YR'!S1033</f>
        <v>7.9169183855470213E-2</v>
      </c>
      <c r="F258" s="14">
        <f>'Ref. ACS-5-YR'!AB1033</f>
        <v>1697906</v>
      </c>
      <c r="G258" s="53">
        <f>'Ref. ACS-5-YR'!AC1033</f>
        <v>0.13</v>
      </c>
      <c r="H258" s="250"/>
      <c r="I258" s="79"/>
      <c r="J258" s="52"/>
    </row>
    <row r="259" spans="1:10" x14ac:dyDescent="0.3">
      <c r="A259" s="11" t="s">
        <v>1318</v>
      </c>
      <c r="B259" s="14">
        <f>'Ref. ACS-5-YR'!H1034</f>
        <v>3398</v>
      </c>
      <c r="C259" s="53">
        <f>'Ref. ACS-5-YR'!I1034</f>
        <v>8.3723451436455917E-2</v>
      </c>
      <c r="D259" s="14">
        <f>'Ref. ACS-5-YR'!R1034</f>
        <v>12640</v>
      </c>
      <c r="E259" s="53">
        <f>'Ref. ACS-5-YR'!S1034</f>
        <v>9.0906475647996324E-2</v>
      </c>
      <c r="F259" s="14">
        <f>'Ref. ACS-5-YR'!AB1034</f>
        <v>1579529</v>
      </c>
      <c r="G259" s="53">
        <f>'Ref. ACS-5-YR'!AC1034</f>
        <v>0.121</v>
      </c>
      <c r="H259" s="250"/>
      <c r="I259" s="40"/>
      <c r="J259" s="52"/>
    </row>
    <row r="260" spans="1:10" x14ac:dyDescent="0.3">
      <c r="A260" s="11" t="s">
        <v>1319</v>
      </c>
      <c r="B260" s="14">
        <f>'Ref. ACS-5-YR'!H1035</f>
        <v>3252</v>
      </c>
      <c r="C260" s="53">
        <f>'Ref. ACS-5-YR'!I1035</f>
        <v>8.0126151875030804E-2</v>
      </c>
      <c r="D260" s="14">
        <f>'Ref. ACS-5-YR'!R1035</f>
        <v>11334</v>
      </c>
      <c r="E260" s="53">
        <f>'Ref. ACS-5-YR'!S1035</f>
        <v>8.1513765426771384E-2</v>
      </c>
      <c r="F260" s="14">
        <f>'Ref. ACS-5-YR'!AB1035</f>
        <v>954485</v>
      </c>
      <c r="G260" s="53">
        <f>'Ref. ACS-5-YR'!AC1035</f>
        <v>7.2999999999999995E-2</v>
      </c>
      <c r="H260" s="250"/>
      <c r="I260" s="40"/>
      <c r="J260" s="52"/>
    </row>
    <row r="261" spans="1:10" x14ac:dyDescent="0.3">
      <c r="A261" s="11" t="s">
        <v>1320</v>
      </c>
      <c r="B261" s="14">
        <f>'Ref. ACS-5-YR'!H1036</f>
        <v>3162</v>
      </c>
      <c r="C261" s="53">
        <f>'Ref. ACS-5-YR'!I1036</f>
        <v>7.7908638446755038E-2</v>
      </c>
      <c r="D261" s="14">
        <f>'Ref. ACS-5-YR'!R1036</f>
        <v>10564</v>
      </c>
      <c r="E261" s="53">
        <f>'Ref. ACS-5-YR'!S1036</f>
        <v>7.5975950058974132E-2</v>
      </c>
      <c r="F261" s="14">
        <f>'Ref. ACS-5-YR'!AB1036</f>
        <v>822078</v>
      </c>
      <c r="G261" s="53">
        <f>'Ref. ACS-5-YR'!AC1036</f>
        <v>6.3E-2</v>
      </c>
      <c r="H261" s="250"/>
      <c r="I261" s="40"/>
      <c r="J261" s="52"/>
    </row>
    <row r="262" spans="1:10" x14ac:dyDescent="0.3">
      <c r="A262" s="11" t="s">
        <v>1321</v>
      </c>
      <c r="B262" s="14">
        <f>'Ref. ACS-5-YR'!H1037</f>
        <v>2497</v>
      </c>
      <c r="C262" s="53">
        <f>'Ref. ACS-5-YR'!I1037</f>
        <v>6.152367811560637E-2</v>
      </c>
      <c r="D262" s="14">
        <f>'Ref. ACS-5-YR'!R1037</f>
        <v>7507</v>
      </c>
      <c r="E262" s="53">
        <f>'Ref. ACS-5-YR'!S1037</f>
        <v>5.3990103852018065E-2</v>
      </c>
      <c r="F262" s="14">
        <f>'Ref. ACS-5-YR'!AB1037</f>
        <v>458328</v>
      </c>
      <c r="G262" s="53">
        <f>'Ref. ACS-5-YR'!AC1037</f>
        <v>3.5000000000000003E-2</v>
      </c>
      <c r="H262" s="250"/>
      <c r="I262" s="40" t="str">
        <f>A265</f>
        <v>Source: U.S. Census Bureau, ACS 16-20 (5-year Estimates), Table B25009</v>
      </c>
      <c r="J262" s="52"/>
    </row>
    <row r="263" spans="1:10" x14ac:dyDescent="0.3">
      <c r="A263" s="11" t="s">
        <v>1322</v>
      </c>
      <c r="B263" s="14">
        <f>'Ref. ACS-5-YR'!H1038</f>
        <v>1187</v>
      </c>
      <c r="C263" s="53">
        <f>'Ref. ACS-5-YR'!I1038</f>
        <v>2.9246538215148079E-2</v>
      </c>
      <c r="D263" s="14">
        <f>'Ref. ACS-5-YR'!R1038</f>
        <v>3896</v>
      </c>
      <c r="E263" s="53">
        <f>'Ref. ACS-5-YR'!S1038</f>
        <v>2.8019907367452031E-2</v>
      </c>
      <c r="F263" s="14">
        <f>'Ref. ACS-5-YR'!AB1038</f>
        <v>201263</v>
      </c>
      <c r="G263" s="53">
        <f>'Ref. ACS-5-YR'!AC1038</f>
        <v>1.4999999999999999E-2</v>
      </c>
      <c r="H263" s="250"/>
      <c r="I263" s="40"/>
      <c r="J263" s="52"/>
    </row>
    <row r="264" spans="1:10" x14ac:dyDescent="0.3">
      <c r="A264" s="11" t="s">
        <v>1380</v>
      </c>
      <c r="B264" s="14">
        <f>'Ref. ACS-5-YR'!H1039</f>
        <v>1064</v>
      </c>
      <c r="C264" s="53">
        <f>'Ref. ACS-5-YR'!I1039</f>
        <v>2.6215936529837874E-2</v>
      </c>
      <c r="D264" s="14">
        <f>'Ref. ACS-5-YR'!R1039</f>
        <v>2742</v>
      </c>
      <c r="E264" s="53">
        <f>'Ref. ACS-5-YR'!S1039</f>
        <v>1.972037628376629E-2</v>
      </c>
      <c r="F264" s="14">
        <f>'Ref. ACS-5-YR'!AB1039</f>
        <v>148207</v>
      </c>
      <c r="G264" s="53">
        <f>'Ref. ACS-5-YR'!AC1039</f>
        <v>1.0999999999999999E-2</v>
      </c>
      <c r="H264" s="250"/>
      <c r="I264" s="40"/>
      <c r="J264" s="52"/>
    </row>
    <row r="265" spans="1:10" x14ac:dyDescent="0.3">
      <c r="A265" t="s">
        <v>1382</v>
      </c>
      <c r="I265" s="40"/>
    </row>
    <row r="266" spans="1:10" x14ac:dyDescent="0.3">
      <c r="I266" s="40"/>
    </row>
    <row r="267" spans="1:10" x14ac:dyDescent="0.3">
      <c r="A267" s="1" t="s">
        <v>1383</v>
      </c>
      <c r="C267" s="96" t="s">
        <v>174</v>
      </c>
      <c r="D267" s="96"/>
      <c r="E267" s="96" t="s">
        <v>174</v>
      </c>
      <c r="F267" s="96"/>
      <c r="G267" s="96" t="s">
        <v>174</v>
      </c>
      <c r="I267" s="59" t="s">
        <v>1384</v>
      </c>
    </row>
    <row r="268" spans="1:10" x14ac:dyDescent="0.3">
      <c r="A268" s="75"/>
      <c r="B268" s="49">
        <v>2010</v>
      </c>
      <c r="C268" s="58">
        <f>B268</f>
        <v>2010</v>
      </c>
      <c r="D268" s="58">
        <v>2015</v>
      </c>
      <c r="E268" s="58">
        <f>D268</f>
        <v>2015</v>
      </c>
      <c r="F268" s="58">
        <v>2020</v>
      </c>
      <c r="G268" s="58">
        <f>F268</f>
        <v>2020</v>
      </c>
      <c r="I268" s="40"/>
    </row>
    <row r="269" spans="1:10" x14ac:dyDescent="0.3">
      <c r="A269" s="11" t="s">
        <v>1378</v>
      </c>
      <c r="B269" s="14">
        <f>'Ref. ACS-5-YR'!B1023</f>
        <v>38717</v>
      </c>
      <c r="C269" s="53"/>
      <c r="D269" s="14">
        <f>'Ref. ACS-5-YR'!E1023</f>
        <v>40209</v>
      </c>
      <c r="E269" s="53"/>
      <c r="F269" s="14">
        <f>'Ref. ACS-5-YR'!H1023</f>
        <v>40586</v>
      </c>
      <c r="G269" s="53"/>
      <c r="I269" s="40"/>
    </row>
    <row r="270" spans="1:10" x14ac:dyDescent="0.3">
      <c r="A270" s="7" t="s">
        <v>1325</v>
      </c>
      <c r="B270" s="100">
        <f t="shared" ref="B270:G276" si="5">B278+B286</f>
        <v>4963</v>
      </c>
      <c r="C270" s="101">
        <f t="shared" si="5"/>
        <v>0.12818658470439342</v>
      </c>
      <c r="D270" s="100">
        <f t="shared" si="5"/>
        <v>5955</v>
      </c>
      <c r="E270" s="101">
        <f t="shared" si="5"/>
        <v>0.1481011713795419</v>
      </c>
      <c r="F270" s="100">
        <f t="shared" si="5"/>
        <v>6597</v>
      </c>
      <c r="G270" s="101">
        <f t="shared" si="5"/>
        <v>0.16254373429261323</v>
      </c>
      <c r="I270" s="40"/>
    </row>
    <row r="271" spans="1:10" x14ac:dyDescent="0.3">
      <c r="A271" s="7" t="s">
        <v>1318</v>
      </c>
      <c r="B271" s="100">
        <f t="shared" si="5"/>
        <v>11331</v>
      </c>
      <c r="C271" s="101">
        <f t="shared" si="5"/>
        <v>0.29266213807888009</v>
      </c>
      <c r="D271" s="100">
        <f t="shared" si="5"/>
        <v>10476</v>
      </c>
      <c r="E271" s="101">
        <f t="shared" si="5"/>
        <v>0.26053868536894725</v>
      </c>
      <c r="F271" s="100">
        <f t="shared" si="5"/>
        <v>10683</v>
      </c>
      <c r="G271" s="101">
        <f t="shared" si="5"/>
        <v>0.26321884393633271</v>
      </c>
      <c r="I271" s="40"/>
    </row>
    <row r="272" spans="1:10" x14ac:dyDescent="0.3">
      <c r="A272" s="7" t="s">
        <v>1319</v>
      </c>
      <c r="B272" s="100">
        <f t="shared" si="5"/>
        <v>6403</v>
      </c>
      <c r="C272" s="101">
        <f t="shared" si="5"/>
        <v>0.16537954903530749</v>
      </c>
      <c r="D272" s="100">
        <f t="shared" si="5"/>
        <v>6136</v>
      </c>
      <c r="E272" s="101">
        <f t="shared" si="5"/>
        <v>0.15260265114775295</v>
      </c>
      <c r="F272" s="100">
        <f t="shared" si="5"/>
        <v>7247</v>
      </c>
      <c r="G272" s="101">
        <f t="shared" si="5"/>
        <v>0.17855910905238259</v>
      </c>
      <c r="I272" s="40"/>
    </row>
    <row r="273" spans="1:9" x14ac:dyDescent="0.3">
      <c r="A273" s="7" t="s">
        <v>1320</v>
      </c>
      <c r="B273" s="100">
        <f t="shared" si="5"/>
        <v>5922</v>
      </c>
      <c r="C273" s="101">
        <f t="shared" si="5"/>
        <v>0.15295606581088406</v>
      </c>
      <c r="D273" s="100">
        <f t="shared" si="5"/>
        <v>6717</v>
      </c>
      <c r="E273" s="101">
        <f t="shared" si="5"/>
        <v>0.16705215250317093</v>
      </c>
      <c r="F273" s="100">
        <f t="shared" si="5"/>
        <v>6145</v>
      </c>
      <c r="G273" s="101">
        <f t="shared" si="5"/>
        <v>0.15140688907505051</v>
      </c>
      <c r="I273" s="40"/>
    </row>
    <row r="274" spans="1:9" x14ac:dyDescent="0.3">
      <c r="A274" s="7" t="s">
        <v>1321</v>
      </c>
      <c r="B274" s="100">
        <f t="shared" si="5"/>
        <v>4958</v>
      </c>
      <c r="C274" s="101">
        <f t="shared" si="5"/>
        <v>0.12805744246713333</v>
      </c>
      <c r="D274" s="100">
        <f t="shared" si="5"/>
        <v>5334</v>
      </c>
      <c r="E274" s="101">
        <f t="shared" si="5"/>
        <v>0.13265686786540326</v>
      </c>
      <c r="F274" s="100">
        <f t="shared" si="5"/>
        <v>5015</v>
      </c>
      <c r="G274" s="101">
        <f t="shared" si="5"/>
        <v>0.12356477603114374</v>
      </c>
      <c r="I274" s="40"/>
    </row>
    <row r="275" spans="1:9" x14ac:dyDescent="0.3">
      <c r="A275" s="7" t="s">
        <v>1322</v>
      </c>
      <c r="B275" s="100">
        <f t="shared" si="5"/>
        <v>2572</v>
      </c>
      <c r="C275" s="101">
        <f t="shared" si="5"/>
        <v>6.643076684660483E-2</v>
      </c>
      <c r="D275" s="100">
        <f t="shared" si="5"/>
        <v>3174</v>
      </c>
      <c r="E275" s="101">
        <f t="shared" si="5"/>
        <v>7.8937551294486319E-2</v>
      </c>
      <c r="F275" s="100">
        <f t="shared" si="5"/>
        <v>2625</v>
      </c>
      <c r="G275" s="101">
        <f t="shared" si="5"/>
        <v>6.4677474991376341E-2</v>
      </c>
      <c r="I275" s="40"/>
    </row>
    <row r="276" spans="1:9" x14ac:dyDescent="0.3">
      <c r="A276" s="7" t="s">
        <v>1380</v>
      </c>
      <c r="B276" s="100">
        <f t="shared" si="5"/>
        <v>2568</v>
      </c>
      <c r="C276" s="101">
        <f t="shared" si="5"/>
        <v>6.6327453056796756E-2</v>
      </c>
      <c r="D276" s="100">
        <f t="shared" si="5"/>
        <v>2417</v>
      </c>
      <c r="E276" s="101">
        <f t="shared" si="5"/>
        <v>6.0110920440697359E-2</v>
      </c>
      <c r="F276" s="100">
        <f t="shared" si="5"/>
        <v>2274</v>
      </c>
      <c r="G276" s="101">
        <f t="shared" si="5"/>
        <v>5.6029172621100867E-2</v>
      </c>
      <c r="I276" s="40"/>
    </row>
    <row r="277" spans="1:9" x14ac:dyDescent="0.3">
      <c r="A277" s="11" t="s">
        <v>1381</v>
      </c>
      <c r="B277" s="14">
        <f>'Ref. ACS-5-YR'!B1024</f>
        <v>22280</v>
      </c>
      <c r="C277" s="53">
        <f>'Ref. ACS-5-YR'!C1024</f>
        <v>0.57545780923108691</v>
      </c>
      <c r="D277" s="14">
        <f>'Ref. ACS-5-YR'!E1024</f>
        <v>21925</v>
      </c>
      <c r="E277" s="53">
        <f>'Ref. ACS-5-YR'!F1024</f>
        <v>0.5452759332487751</v>
      </c>
      <c r="F277" s="14">
        <f>'Ref. ACS-5-YR'!H1024</f>
        <v>23528</v>
      </c>
      <c r="G277" s="53">
        <f>'Ref. ACS-5-YR'!I1024</f>
        <v>0.57970728822746775</v>
      </c>
      <c r="I277" s="40"/>
    </row>
    <row r="278" spans="1:9" x14ac:dyDescent="0.3">
      <c r="A278" s="11" t="s">
        <v>1325</v>
      </c>
      <c r="B278" s="14">
        <f>'Ref. ACS-5-YR'!B1025</f>
        <v>2754</v>
      </c>
      <c r="C278" s="53">
        <f>'Ref. ACS-5-YR'!C1025</f>
        <v>7.113154428287316E-2</v>
      </c>
      <c r="D278" s="14">
        <f>'Ref. ACS-5-YR'!E1025</f>
        <v>3562</v>
      </c>
      <c r="E278" s="53">
        <f>'Ref. ACS-5-YR'!F1025</f>
        <v>8.8587132234076951E-2</v>
      </c>
      <c r="F278" s="14">
        <f>'Ref. ACS-5-YR'!H1025</f>
        <v>4099</v>
      </c>
      <c r="G278" s="53">
        <f>'Ref. ACS-5-YR'!I1025</f>
        <v>0.1009954171389149</v>
      </c>
      <c r="I278" s="40"/>
    </row>
    <row r="279" spans="1:9" x14ac:dyDescent="0.3">
      <c r="A279" s="11" t="s">
        <v>1318</v>
      </c>
      <c r="B279" s="14">
        <f>'Ref. ACS-5-YR'!B1026</f>
        <v>7968</v>
      </c>
      <c r="C279" s="53">
        <f>'Ref. ACS-5-YR'!C1026</f>
        <v>0.20580106929772451</v>
      </c>
      <c r="D279" s="14">
        <f>'Ref. ACS-5-YR'!E1026</f>
        <v>7057</v>
      </c>
      <c r="E279" s="53">
        <f>'Ref. ACS-5-YR'!F1026</f>
        <v>0.17550797085229675</v>
      </c>
      <c r="F279" s="14">
        <f>'Ref. ACS-5-YR'!H1026</f>
        <v>7285</v>
      </c>
      <c r="G279" s="53">
        <f>'Ref. ACS-5-YR'!I1026</f>
        <v>0.17949539249987681</v>
      </c>
      <c r="I279" s="40"/>
    </row>
    <row r="280" spans="1:9" x14ac:dyDescent="0.3">
      <c r="A280" s="11" t="s">
        <v>1319</v>
      </c>
      <c r="B280" s="14">
        <f>'Ref. ACS-5-YR'!B1027</f>
        <v>3425</v>
      </c>
      <c r="C280" s="53">
        <f>'Ref. ACS-5-YR'!C1027</f>
        <v>8.8462432523181034E-2</v>
      </c>
      <c r="D280" s="14">
        <f>'Ref. ACS-5-YR'!E1027</f>
        <v>3495</v>
      </c>
      <c r="E280" s="53">
        <f>'Ref. ACS-5-YR'!F1027</f>
        <v>8.6920838618219795E-2</v>
      </c>
      <c r="F280" s="14">
        <f>'Ref. ACS-5-YR'!H1027</f>
        <v>3995</v>
      </c>
      <c r="G280" s="53">
        <f>'Ref. ACS-5-YR'!I1027</f>
        <v>9.8432957177351801E-2</v>
      </c>
      <c r="I280" s="40"/>
    </row>
    <row r="281" spans="1:9" x14ac:dyDescent="0.3">
      <c r="A281" s="11" t="s">
        <v>1320</v>
      </c>
      <c r="B281" s="14">
        <f>'Ref. ACS-5-YR'!B1028</f>
        <v>3038</v>
      </c>
      <c r="C281" s="53">
        <f>'Ref. ACS-5-YR'!C1028</f>
        <v>7.8466823359247845E-2</v>
      </c>
      <c r="D281" s="14">
        <f>'Ref. ACS-5-YR'!E1028</f>
        <v>2889</v>
      </c>
      <c r="E281" s="53">
        <f>'Ref. ACS-5-YR'!F1028</f>
        <v>7.1849585913601438E-2</v>
      </c>
      <c r="F281" s="14">
        <f>'Ref. ACS-5-YR'!H1028</f>
        <v>2983</v>
      </c>
      <c r="G281" s="53">
        <f>'Ref. ACS-5-YR'!I1028</f>
        <v>7.3498250628295472E-2</v>
      </c>
      <c r="I281" s="40"/>
    </row>
    <row r="282" spans="1:9" x14ac:dyDescent="0.3">
      <c r="A282" s="11" t="s">
        <v>1321</v>
      </c>
      <c r="B282" s="14">
        <f>'Ref. ACS-5-YR'!B1029</f>
        <v>2644</v>
      </c>
      <c r="C282" s="53">
        <f>'Ref. ACS-5-YR'!C1029</f>
        <v>6.8290415063150575E-2</v>
      </c>
      <c r="D282" s="14">
        <f>'Ref. ACS-5-YR'!E1029</f>
        <v>2271</v>
      </c>
      <c r="E282" s="53">
        <f>'Ref. ACS-5-YR'!F1029</f>
        <v>5.647989256136686E-2</v>
      </c>
      <c r="F282" s="14">
        <f>'Ref. ACS-5-YR'!H1029</f>
        <v>2518</v>
      </c>
      <c r="G282" s="53">
        <f>'Ref. ACS-5-YR'!I1029</f>
        <v>6.2041097915537378E-2</v>
      </c>
      <c r="I282" s="40"/>
    </row>
    <row r="283" spans="1:9" x14ac:dyDescent="0.3">
      <c r="A283" s="11" t="s">
        <v>1322</v>
      </c>
      <c r="B283" s="14">
        <f>'Ref. ACS-5-YR'!B1030</f>
        <v>1116</v>
      </c>
      <c r="C283" s="53">
        <f>'Ref. ACS-5-YR'!C1030</f>
        <v>2.8824547356458393E-2</v>
      </c>
      <c r="D283" s="14">
        <f>'Ref. ACS-5-YR'!E1030</f>
        <v>1548</v>
      </c>
      <c r="E283" s="53">
        <f>'Ref. ACS-5-YR'!F1030</f>
        <v>3.8498843542490488E-2</v>
      </c>
      <c r="F283" s="14">
        <f>'Ref. ACS-5-YR'!H1030</f>
        <v>1438</v>
      </c>
      <c r="G283" s="53">
        <f>'Ref. ACS-5-YR'!I1030</f>
        <v>3.5430936776228258E-2</v>
      </c>
      <c r="I283" s="40"/>
    </row>
    <row r="284" spans="1:9" x14ac:dyDescent="0.3">
      <c r="A284" s="11" t="s">
        <v>1380</v>
      </c>
      <c r="B284" s="14">
        <f>'Ref. ACS-5-YR'!B1031</f>
        <v>1335</v>
      </c>
      <c r="C284" s="53">
        <f>'Ref. ACS-5-YR'!C1031</f>
        <v>3.4480977348451583E-2</v>
      </c>
      <c r="D284" s="14">
        <f>'Ref. ACS-5-YR'!E1031</f>
        <v>1103</v>
      </c>
      <c r="E284" s="53">
        <f>'Ref. ACS-5-YR'!F1031</f>
        <v>2.7431669526722872E-2</v>
      </c>
      <c r="F284" s="14">
        <f>'Ref. ACS-5-YR'!H1031</f>
        <v>1210</v>
      </c>
      <c r="G284" s="53">
        <f>'Ref. ACS-5-YR'!I1031</f>
        <v>2.9813236091262997E-2</v>
      </c>
      <c r="I284" s="40"/>
    </row>
    <row r="285" spans="1:9" x14ac:dyDescent="0.3">
      <c r="A285" s="11" t="s">
        <v>1373</v>
      </c>
      <c r="B285" s="14">
        <f>'Ref. ACS-5-YR'!B1032</f>
        <v>16437</v>
      </c>
      <c r="C285" s="53">
        <f>'Ref. ACS-5-YR'!C1032</f>
        <v>0.42454219076891286</v>
      </c>
      <c r="D285" s="14">
        <f>'Ref. ACS-5-YR'!E1032</f>
        <v>18284</v>
      </c>
      <c r="E285" s="53">
        <f>'Ref. ACS-5-YR'!F1032</f>
        <v>0.45472406675122484</v>
      </c>
      <c r="F285" s="14">
        <f>'Ref. ACS-5-YR'!H1032</f>
        <v>17058</v>
      </c>
      <c r="G285" s="53">
        <f>'Ref. ACS-5-YR'!I1032</f>
        <v>0.42029271177253241</v>
      </c>
      <c r="I285" s="40"/>
    </row>
    <row r="286" spans="1:9" x14ac:dyDescent="0.3">
      <c r="A286" s="11" t="s">
        <v>1325</v>
      </c>
      <c r="B286" s="14">
        <f>'Ref. ACS-5-YR'!B1033</f>
        <v>2209</v>
      </c>
      <c r="C286" s="53">
        <f>'Ref. ACS-5-YR'!C1033</f>
        <v>5.7055040421520264E-2</v>
      </c>
      <c r="D286" s="14">
        <f>'Ref. ACS-5-YR'!E1033</f>
        <v>2393</v>
      </c>
      <c r="E286" s="53">
        <f>'Ref. ACS-5-YR'!F1033</f>
        <v>5.9514039145464943E-2</v>
      </c>
      <c r="F286" s="14">
        <f>'Ref. ACS-5-YR'!H1033</f>
        <v>2498</v>
      </c>
      <c r="G286" s="53">
        <f>'Ref. ACS-5-YR'!I1033</f>
        <v>6.1548317153698344E-2</v>
      </c>
      <c r="I286" s="40"/>
    </row>
    <row r="287" spans="1:9" x14ac:dyDescent="0.3">
      <c r="A287" s="11" t="s">
        <v>1318</v>
      </c>
      <c r="B287" s="14">
        <f>'Ref. ACS-5-YR'!B1034</f>
        <v>3363</v>
      </c>
      <c r="C287" s="53">
        <f>'Ref. ACS-5-YR'!C1034</f>
        <v>8.686106878115557E-2</v>
      </c>
      <c r="D287" s="14">
        <f>'Ref. ACS-5-YR'!E1034</f>
        <v>3419</v>
      </c>
      <c r="E287" s="53">
        <f>'Ref. ACS-5-YR'!F1034</f>
        <v>8.5030714516650507E-2</v>
      </c>
      <c r="F287" s="14">
        <f>'Ref. ACS-5-YR'!H1034</f>
        <v>3398</v>
      </c>
      <c r="G287" s="53">
        <f>'Ref. ACS-5-YR'!I1034</f>
        <v>8.3723451436455917E-2</v>
      </c>
      <c r="I287" s="40"/>
    </row>
    <row r="288" spans="1:9" x14ac:dyDescent="0.3">
      <c r="A288" s="11" t="s">
        <v>1319</v>
      </c>
      <c r="B288" s="14">
        <f>'Ref. ACS-5-YR'!B1035</f>
        <v>2978</v>
      </c>
      <c r="C288" s="53">
        <f>'Ref. ACS-5-YR'!C1035</f>
        <v>7.691711651212646E-2</v>
      </c>
      <c r="D288" s="14">
        <f>'Ref. ACS-5-YR'!E1035</f>
        <v>2641</v>
      </c>
      <c r="E288" s="53">
        <f>'Ref. ACS-5-YR'!F1035</f>
        <v>6.568181252953316E-2</v>
      </c>
      <c r="F288" s="14">
        <f>'Ref. ACS-5-YR'!H1035</f>
        <v>3252</v>
      </c>
      <c r="G288" s="53">
        <f>'Ref. ACS-5-YR'!I1035</f>
        <v>8.0126151875030804E-2</v>
      </c>
      <c r="I288" s="40"/>
    </row>
    <row r="289" spans="1:10" x14ac:dyDescent="0.3">
      <c r="A289" s="11" t="s">
        <v>1320</v>
      </c>
      <c r="B289" s="14">
        <f>'Ref. ACS-5-YR'!B1036</f>
        <v>2884</v>
      </c>
      <c r="C289" s="53">
        <f>'Ref. ACS-5-YR'!C1036</f>
        <v>7.4489242451636226E-2</v>
      </c>
      <c r="D289" s="14">
        <f>'Ref. ACS-5-YR'!E1036</f>
        <v>3828</v>
      </c>
      <c r="E289" s="53">
        <f>'Ref. ACS-5-YR'!F1036</f>
        <v>9.5202566589569493E-2</v>
      </c>
      <c r="F289" s="14">
        <f>'Ref. ACS-5-YR'!H1036</f>
        <v>3162</v>
      </c>
      <c r="G289" s="53">
        <f>'Ref. ACS-5-YR'!I1036</f>
        <v>7.7908638446755038E-2</v>
      </c>
      <c r="I289" s="40"/>
    </row>
    <row r="290" spans="1:10" x14ac:dyDescent="0.3">
      <c r="A290" s="11" t="s">
        <v>1321</v>
      </c>
      <c r="B290" s="14">
        <f>'Ref. ACS-5-YR'!B1037</f>
        <v>2314</v>
      </c>
      <c r="C290" s="53">
        <f>'Ref. ACS-5-YR'!C1037</f>
        <v>5.9767027403982743E-2</v>
      </c>
      <c r="D290" s="14">
        <f>'Ref. ACS-5-YR'!E1037</f>
        <v>3063</v>
      </c>
      <c r="E290" s="53">
        <f>'Ref. ACS-5-YR'!F1037</f>
        <v>7.6176975304036415E-2</v>
      </c>
      <c r="F290" s="14">
        <f>'Ref. ACS-5-YR'!H1037</f>
        <v>2497</v>
      </c>
      <c r="G290" s="53">
        <f>'Ref. ACS-5-YR'!I1037</f>
        <v>6.152367811560637E-2</v>
      </c>
      <c r="I290" s="40"/>
    </row>
    <row r="291" spans="1:10" x14ac:dyDescent="0.3">
      <c r="A291" s="11" t="s">
        <v>1322</v>
      </c>
      <c r="B291" s="14">
        <f>'Ref. ACS-5-YR'!B1038</f>
        <v>1456</v>
      </c>
      <c r="C291" s="53">
        <f>'Ref. ACS-5-YR'!C1038</f>
        <v>3.7606219490146434E-2</v>
      </c>
      <c r="D291" s="14">
        <f>'Ref. ACS-5-YR'!E1038</f>
        <v>1626</v>
      </c>
      <c r="E291" s="53">
        <f>'Ref. ACS-5-YR'!F1038</f>
        <v>4.0438707751995824E-2</v>
      </c>
      <c r="F291" s="14">
        <f>'Ref. ACS-5-YR'!H1038</f>
        <v>1187</v>
      </c>
      <c r="G291" s="53">
        <f>'Ref. ACS-5-YR'!I1038</f>
        <v>2.9246538215148079E-2</v>
      </c>
      <c r="I291" s="40"/>
    </row>
    <row r="292" spans="1:10" x14ac:dyDescent="0.3">
      <c r="A292" s="11" t="s">
        <v>1380</v>
      </c>
      <c r="B292" s="14">
        <f>'Ref. ACS-5-YR'!B1039</f>
        <v>1233</v>
      </c>
      <c r="C292" s="53">
        <f>'Ref. ACS-5-YR'!C1039</f>
        <v>3.1846475708345173E-2</v>
      </c>
      <c r="D292" s="14">
        <f>'Ref. ACS-5-YR'!E1039</f>
        <v>1314</v>
      </c>
      <c r="E292" s="53">
        <f>'Ref. ACS-5-YR'!F1039</f>
        <v>3.2679250913974486E-2</v>
      </c>
      <c r="F292" s="14">
        <f>'Ref. ACS-5-YR'!H1039</f>
        <v>1064</v>
      </c>
      <c r="G292" s="53">
        <f>'Ref. ACS-5-YR'!I1039</f>
        <v>2.6215936529837874E-2</v>
      </c>
      <c r="I292" s="40" t="str">
        <f>A293</f>
        <v>Source: U.S. Census Bureau, ACS 06-10, 11-15, 16-20 (5-year Estimates), Table B25009</v>
      </c>
    </row>
    <row r="293" spans="1:10" x14ac:dyDescent="0.3">
      <c r="A293" t="s">
        <v>1385</v>
      </c>
      <c r="I293" s="40"/>
    </row>
    <row r="294" spans="1:10" x14ac:dyDescent="0.3">
      <c r="A294" s="278"/>
      <c r="B294" s="278"/>
      <c r="C294" s="278"/>
      <c r="D294" s="278"/>
      <c r="E294" s="278"/>
      <c r="F294" s="278"/>
      <c r="G294" s="278"/>
    </row>
    <row r="295" spans="1:10" x14ac:dyDescent="0.3">
      <c r="A295" s="1" t="s">
        <v>2507</v>
      </c>
      <c r="I295" s="59" t="s">
        <v>2563</v>
      </c>
    </row>
    <row r="296" spans="1:10" ht="43.2" customHeight="1" x14ac:dyDescent="0.3">
      <c r="A296" s="75"/>
      <c r="B296" s="58" t="str">
        <f>Housing!B3</f>
        <v>Unincorporated Tulare County</v>
      </c>
      <c r="C296" s="58" t="str">
        <f>Housing!B4</f>
        <v>Tulare County</v>
      </c>
      <c r="D296" s="58" t="s">
        <v>168</v>
      </c>
      <c r="H296" s="251"/>
      <c r="I296" s="40"/>
      <c r="J296" s="56"/>
    </row>
    <row r="297" spans="1:10" x14ac:dyDescent="0.3">
      <c r="A297" s="11" t="s">
        <v>2507</v>
      </c>
      <c r="B297" s="284"/>
      <c r="C297" s="284">
        <f>'Ref. ACS-5-YR'!R1209</f>
        <v>1155</v>
      </c>
      <c r="D297" s="284">
        <f>'Ref. ACS-5-YR'!AB1209</f>
        <v>1851</v>
      </c>
      <c r="H297" s="250"/>
      <c r="I297" s="40"/>
      <c r="J297" s="52"/>
    </row>
    <row r="298" spans="1:10" x14ac:dyDescent="0.3">
      <c r="A298" t="s">
        <v>2508</v>
      </c>
      <c r="I298" s="40"/>
    </row>
    <row r="299" spans="1:10" ht="26.4" customHeight="1" x14ac:dyDescent="0.3">
      <c r="A299" s="355" t="s">
        <v>2509</v>
      </c>
      <c r="B299" s="355"/>
      <c r="C299" s="355"/>
      <c r="D299" s="355"/>
      <c r="E299" s="355"/>
      <c r="F299" s="355"/>
      <c r="G299" s="355"/>
      <c r="I299" s="40"/>
    </row>
    <row r="300" spans="1:10" s="68" customFormat="1" ht="29.4" customHeight="1" x14ac:dyDescent="0.3">
      <c r="H300" s="254"/>
      <c r="I300" s="40"/>
    </row>
    <row r="301" spans="1:10" x14ac:dyDescent="0.3">
      <c r="I301" s="40"/>
    </row>
    <row r="302" spans="1:10" x14ac:dyDescent="0.3">
      <c r="I302" s="40"/>
    </row>
    <row r="303" spans="1:10" x14ac:dyDescent="0.3">
      <c r="A303" s="1" t="s">
        <v>2562</v>
      </c>
      <c r="I303" s="40"/>
    </row>
    <row r="304" spans="1:10" x14ac:dyDescent="0.3">
      <c r="A304" s="75"/>
      <c r="B304" s="49">
        <v>2010</v>
      </c>
      <c r="C304" s="49">
        <v>2015</v>
      </c>
      <c r="D304" s="49">
        <v>2020</v>
      </c>
      <c r="I304" s="40"/>
    </row>
    <row r="305" spans="1:10" x14ac:dyDescent="0.3">
      <c r="A305" s="11" t="s">
        <v>2507</v>
      </c>
      <c r="B305" s="284">
        <f>'Ref. ACS-5-YR Add.'!L52</f>
        <v>1162</v>
      </c>
      <c r="C305" s="284">
        <f>'Ref. ACS-5-YR Add.'!O52</f>
        <v>1081</v>
      </c>
      <c r="D305" s="284">
        <f>'Ref. ACS-5-YR Add.'!R52</f>
        <v>1155</v>
      </c>
      <c r="I305" s="40"/>
    </row>
    <row r="306" spans="1:10" x14ac:dyDescent="0.3">
      <c r="A306" s="11" t="s">
        <v>172</v>
      </c>
      <c r="B306" s="3"/>
      <c r="C306" s="4">
        <f>(C305-B305)/B305</f>
        <v>-6.9707401032702232E-2</v>
      </c>
      <c r="D306" s="4">
        <f>(D305-C305)/C305</f>
        <v>6.8455134135060131E-2</v>
      </c>
      <c r="I306" s="40"/>
    </row>
    <row r="307" spans="1:10" x14ac:dyDescent="0.3">
      <c r="A307" t="s">
        <v>2510</v>
      </c>
      <c r="I307" s="40"/>
    </row>
    <row r="308" spans="1:10" ht="27" customHeight="1" x14ac:dyDescent="0.3">
      <c r="A308" s="355" t="s">
        <v>2509</v>
      </c>
      <c r="B308" s="355"/>
      <c r="C308" s="355"/>
      <c r="D308" s="355"/>
      <c r="E308" s="355"/>
      <c r="F308" s="355"/>
      <c r="G308" s="355"/>
      <c r="I308" s="40"/>
    </row>
    <row r="309" spans="1:10" s="68" customFormat="1" ht="29.4" customHeight="1" x14ac:dyDescent="0.3">
      <c r="H309" s="254"/>
      <c r="I309" s="40"/>
    </row>
    <row r="310" spans="1:10" x14ac:dyDescent="0.3">
      <c r="I310" s="40"/>
    </row>
    <row r="311" spans="1:10" x14ac:dyDescent="0.3">
      <c r="I311" s="40" t="str">
        <f>A307</f>
        <v>Source: U.S. Census Bureau, ACS 06-10, 11-15, 16-20 (5-year Estimates), Table B25088</v>
      </c>
    </row>
    <row r="312" spans="1:10" x14ac:dyDescent="0.3">
      <c r="I312" s="207"/>
    </row>
    <row r="313" spans="1:10" ht="12.6" customHeight="1" x14ac:dyDescent="0.3">
      <c r="I313" s="40"/>
    </row>
    <row r="314" spans="1:10" x14ac:dyDescent="0.3">
      <c r="A314" s="1" t="s">
        <v>2511</v>
      </c>
      <c r="I314" s="59" t="s">
        <v>2516</v>
      </c>
    </row>
    <row r="315" spans="1:10" ht="28.95" customHeight="1" x14ac:dyDescent="0.3">
      <c r="A315" s="75"/>
      <c r="B315" s="58" t="str">
        <f>Housing!B3</f>
        <v>Unincorporated Tulare County</v>
      </c>
      <c r="C315" s="58" t="s">
        <v>174</v>
      </c>
      <c r="D315" s="58" t="str">
        <f>Housing!B4</f>
        <v>Tulare County</v>
      </c>
      <c r="E315" s="58" t="s">
        <v>2512</v>
      </c>
      <c r="F315" s="58" t="s">
        <v>168</v>
      </c>
      <c r="G315" s="58" t="s">
        <v>2513</v>
      </c>
      <c r="H315" s="251"/>
      <c r="I315" s="40"/>
      <c r="J315" s="56"/>
    </row>
    <row r="316" spans="1:10" x14ac:dyDescent="0.3">
      <c r="A316" s="11" t="s">
        <v>2514</v>
      </c>
      <c r="B316" s="5"/>
      <c r="C316" s="53"/>
      <c r="D316" s="5">
        <f>'Ref. ACS-5-YR'!R1241/100</f>
        <v>0.19600000000000001</v>
      </c>
      <c r="E316" s="53">
        <f>B316/D316</f>
        <v>0</v>
      </c>
      <c r="F316" s="5">
        <f>'Ref. ACS-5-YR'!AB1241/100</f>
        <v>0.214</v>
      </c>
      <c r="G316" s="53">
        <f>B316/F316</f>
        <v>0</v>
      </c>
      <c r="H316" s="250"/>
      <c r="I316" s="40"/>
      <c r="J316" s="52"/>
    </row>
    <row r="317" spans="1:10" x14ac:dyDescent="0.3">
      <c r="A317" t="s">
        <v>2515</v>
      </c>
      <c r="I317" s="40"/>
    </row>
    <row r="318" spans="1:10" s="68" customFormat="1" ht="29.4" customHeight="1" x14ac:dyDescent="0.3">
      <c r="A318" s="355" t="s">
        <v>2509</v>
      </c>
      <c r="B318" s="355"/>
      <c r="C318" s="355"/>
      <c r="D318" s="355"/>
      <c r="E318" s="355"/>
      <c r="F318" s="355"/>
      <c r="G318" s="355"/>
      <c r="H318" s="254"/>
      <c r="I318" s="40"/>
    </row>
    <row r="319" spans="1:10" x14ac:dyDescent="0.3">
      <c r="A319" s="278"/>
      <c r="B319" s="278"/>
      <c r="C319" s="278"/>
      <c r="D319" s="278"/>
      <c r="E319" s="278"/>
      <c r="F319" s="278"/>
      <c r="G319" s="278"/>
      <c r="I319" s="40"/>
    </row>
    <row r="320" spans="1:10" x14ac:dyDescent="0.3">
      <c r="A320" s="278"/>
      <c r="B320" s="278"/>
      <c r="C320" s="278"/>
      <c r="D320" s="278"/>
      <c r="E320" s="278"/>
      <c r="F320" s="278"/>
      <c r="G320" s="278"/>
      <c r="I320" s="40"/>
    </row>
    <row r="321" spans="1:10" x14ac:dyDescent="0.3">
      <c r="A321" s="278"/>
      <c r="B321" s="278"/>
      <c r="C321" s="278"/>
      <c r="D321" s="278"/>
      <c r="E321" s="278"/>
      <c r="F321" s="278"/>
      <c r="G321" s="278"/>
      <c r="I321" s="40"/>
    </row>
    <row r="322" spans="1:10" x14ac:dyDescent="0.3">
      <c r="A322" s="278"/>
      <c r="B322" s="278"/>
      <c r="C322" s="278"/>
      <c r="D322" s="278"/>
      <c r="E322" s="278"/>
      <c r="F322" s="278"/>
      <c r="G322" s="278"/>
      <c r="I322" s="40"/>
    </row>
    <row r="323" spans="1:10" x14ac:dyDescent="0.3">
      <c r="A323" s="278"/>
      <c r="B323" s="278"/>
      <c r="C323" s="278"/>
      <c r="D323" s="278"/>
      <c r="E323" s="278"/>
      <c r="F323" s="278"/>
      <c r="G323" s="278"/>
      <c r="I323" s="40"/>
    </row>
    <row r="324" spans="1:10" x14ac:dyDescent="0.3">
      <c r="A324" s="278"/>
      <c r="B324" s="278"/>
      <c r="C324" s="278"/>
      <c r="D324" s="278"/>
      <c r="E324" s="278"/>
      <c r="F324" s="278"/>
      <c r="G324" s="278"/>
      <c r="I324" s="40"/>
    </row>
    <row r="325" spans="1:10" x14ac:dyDescent="0.3">
      <c r="A325" s="278"/>
      <c r="B325" s="278"/>
      <c r="C325" s="278"/>
      <c r="D325" s="278"/>
      <c r="E325" s="278"/>
      <c r="F325" s="278"/>
      <c r="G325" s="278"/>
      <c r="I325" s="40" t="str">
        <f>A317</f>
        <v>Source: U.S. Census Bureau, ACS 16-20 (5-year Estimates), Table B25092</v>
      </c>
    </row>
    <row r="326" spans="1:10" x14ac:dyDescent="0.3">
      <c r="I326" s="269" t="s">
        <v>2517</v>
      </c>
    </row>
    <row r="327" spans="1:10" x14ac:dyDescent="0.3">
      <c r="A327" s="1" t="s">
        <v>1386</v>
      </c>
      <c r="I327" s="40"/>
    </row>
    <row r="328" spans="1:10" ht="28.8" x14ac:dyDescent="0.3">
      <c r="A328" s="75"/>
      <c r="B328" s="58" t="str">
        <f>Housing!B3</f>
        <v>Unincorporated Tulare County</v>
      </c>
      <c r="C328" s="58" t="s">
        <v>174</v>
      </c>
      <c r="D328" s="58" t="str">
        <f>Housing!B4</f>
        <v>Tulare County</v>
      </c>
      <c r="E328" s="58" t="s">
        <v>174</v>
      </c>
      <c r="F328" s="58" t="s">
        <v>168</v>
      </c>
      <c r="G328" s="58" t="s">
        <v>174</v>
      </c>
      <c r="H328" s="251"/>
      <c r="I328" s="59" t="s">
        <v>1387</v>
      </c>
      <c r="J328" s="56"/>
    </row>
    <row r="329" spans="1:10" x14ac:dyDescent="0.3">
      <c r="A329" s="11" t="s">
        <v>169</v>
      </c>
      <c r="B329" s="14">
        <f>(SUM('Ref. ACS-5-YR'!H1222:H1225))+(SUM('Ref. ACS-5-YR'!H1233:H1236))</f>
        <v>7421</v>
      </c>
      <c r="C329" s="53">
        <f>SUM('Ref. ACS-5-YR'!I1222,'Ref. ACS-5-YR'!I1223,'Ref. ACS-5-YR'!I1224,'Ref. ACS-5-YR'!I1225,'Ref. ACS-5-YR'!I1233,'Ref. ACS-5-YR'!I1234,'Ref. ACS-5-YR'!I1235,'Ref. ACS-5-YR'!I1236)</f>
        <v>0.31541142468548111</v>
      </c>
      <c r="D329" s="14">
        <f>SUM('Ref. ACS-5-YR'!R1222,'Ref. ACS-5-YR'!R1223,'Ref. ACS-5-YR'!R1224,'Ref. ACS-5-YR'!R1225,'Ref. ACS-5-YR'!R1233,'Ref. ACS-5-YR'!R1234,'Ref. ACS-5-YR'!R1235,'Ref. ACS-5-YR'!R1236)</f>
        <v>23773</v>
      </c>
      <c r="E329" s="53">
        <f>SUM('Ref. ACS-5-YR'!S1222,'Ref. ACS-5-YR'!S1223,'Ref. ACS-5-YR'!S1224,'Ref. ACS-5-YR'!S1225,'Ref. ACS-5-YR'!S1233,'Ref. ACS-5-YR'!S1234,'Ref. ACS-5-YR'!S1235,'Ref. ACS-5-YR'!S1236)</f>
        <v>0.29958539689740782</v>
      </c>
      <c r="F329" s="14">
        <f>SUM('Ref. ACS-5-YR'!AB1222,'Ref. ACS-5-YR'!AB1223,'Ref. ACS-5-YR'!AB1224,'Ref. ACS-5-YR'!AB1225,'Ref. ACS-5-YR'!AB1233,'Ref. ACS-5-YR'!AB1234,'Ref. ACS-5-YR'!AB1235,'Ref. ACS-5-YR'!AB1236)</f>
        <v>2237292</v>
      </c>
      <c r="G329" s="53">
        <f>SUM('Ref. ACS-5-YR'!AC1222,'Ref. ACS-5-YR'!AC1223,'Ref. ACS-5-YR'!AC1224,'Ref. ACS-5-YR'!AC1225,'Ref. ACS-5-YR'!AC1233,'Ref. ACS-5-YR'!AC1234,'Ref. ACS-5-YR'!AC1235,'Ref. ACS-5-YR'!AC1236)</f>
        <v>0.31000000000000005</v>
      </c>
      <c r="H329" s="250"/>
      <c r="I329" s="40"/>
      <c r="J329" s="52"/>
    </row>
    <row r="330" spans="1:10" x14ac:dyDescent="0.3">
      <c r="A330" t="s">
        <v>1388</v>
      </c>
      <c r="I330" s="40"/>
    </row>
    <row r="331" spans="1:10" x14ac:dyDescent="0.3">
      <c r="A331" s="355" t="s">
        <v>2417</v>
      </c>
      <c r="B331" s="355"/>
      <c r="C331" s="355"/>
      <c r="D331" s="355"/>
      <c r="E331" s="355"/>
      <c r="F331" s="355"/>
      <c r="G331" s="355"/>
      <c r="I331" s="40"/>
    </row>
    <row r="332" spans="1:10" x14ac:dyDescent="0.3">
      <c r="I332" s="40"/>
    </row>
    <row r="333" spans="1:10" x14ac:dyDescent="0.3">
      <c r="A333" s="1" t="s">
        <v>1389</v>
      </c>
      <c r="I333" s="40"/>
    </row>
    <row r="334" spans="1:10" x14ac:dyDescent="0.3">
      <c r="A334" s="75"/>
      <c r="B334" s="49">
        <v>1980</v>
      </c>
      <c r="C334" s="49">
        <v>1990</v>
      </c>
      <c r="D334" s="49">
        <v>2000</v>
      </c>
      <c r="E334" s="49">
        <v>2010</v>
      </c>
      <c r="F334" s="49">
        <v>2020</v>
      </c>
      <c r="H334" s="249"/>
      <c r="I334" s="40"/>
      <c r="J334" s="50"/>
    </row>
    <row r="335" spans="1:10" x14ac:dyDescent="0.3">
      <c r="A335" s="11" t="s">
        <v>1390</v>
      </c>
      <c r="B335" s="14">
        <f>SUM('Ref. DC-1980'!B95,'Ref. DC-1980'!B89,'Ref. DC-1980'!B83,'Ref. DC-1980'!B77,'Ref. DC-1980'!B71)</f>
        <v>2130</v>
      </c>
      <c r="C335" s="14">
        <f>SUM('Ref. DC-1990'!B63,'Ref. DC-1990'!B70,'Ref. DC-1990'!B77,'Ref. DC-1990'!B84,'Ref. DC-1990'!B91)</f>
        <v>2553</v>
      </c>
      <c r="D335" s="14">
        <f>SUM('Ref. DC-2000'!B75:B77,'Ref. DC-2000'!B86:B88)</f>
        <v>3926</v>
      </c>
      <c r="E335" s="14">
        <f>SUM('Ref. ACS-5-YR'!B1223:B1225,'Ref. ACS-5-YR'!B1234:B1236)</f>
        <v>6076</v>
      </c>
      <c r="F335" s="14">
        <f>SUM('Ref. ACS-5-YR'!H1223:H1225,'Ref. ACS-5-YR'!H1234:H1236)</f>
        <v>6221</v>
      </c>
      <c r="H335" s="247"/>
      <c r="I335" s="40"/>
      <c r="J335" s="2"/>
    </row>
    <row r="336" spans="1:10" x14ac:dyDescent="0.3">
      <c r="A336" s="11" t="s">
        <v>172</v>
      </c>
      <c r="B336" s="3"/>
      <c r="C336" s="4">
        <f>(C335-B335)/B335</f>
        <v>0.19859154929577466</v>
      </c>
      <c r="D336" s="4">
        <f>(D335-C335)/C335</f>
        <v>0.53779866823345079</v>
      </c>
      <c r="E336" s="4">
        <f>(E335-D335)/D335</f>
        <v>0.54763117677024964</v>
      </c>
      <c r="F336" s="4">
        <f>(F335-E335)/E335</f>
        <v>2.3864384463462805E-2</v>
      </c>
      <c r="H336" s="248"/>
      <c r="I336" s="40"/>
      <c r="J336" s="17"/>
    </row>
    <row r="337" spans="1:10" x14ac:dyDescent="0.3">
      <c r="A337" t="s">
        <v>1391</v>
      </c>
      <c r="I337" s="40"/>
    </row>
    <row r="338" spans="1:10" s="68" customFormat="1" x14ac:dyDescent="0.3">
      <c r="A338" s="355" t="s">
        <v>2417</v>
      </c>
      <c r="B338" s="355"/>
      <c r="C338" s="355"/>
      <c r="D338" s="355"/>
      <c r="E338" s="355"/>
      <c r="F338" s="355"/>
      <c r="G338" s="355"/>
      <c r="H338" s="254"/>
      <c r="I338" s="40"/>
    </row>
    <row r="339" spans="1:10" ht="14.4" customHeight="1" x14ac:dyDescent="0.3">
      <c r="A339" s="357"/>
      <c r="B339" s="357"/>
      <c r="C339" s="357"/>
      <c r="D339" s="357"/>
      <c r="E339" s="357"/>
      <c r="F339" s="357"/>
      <c r="G339" s="357"/>
      <c r="I339" s="40"/>
    </row>
    <row r="340" spans="1:10" x14ac:dyDescent="0.3">
      <c r="I340" s="40"/>
    </row>
    <row r="341" spans="1:10" x14ac:dyDescent="0.3">
      <c r="I341" s="40"/>
    </row>
    <row r="342" spans="1:10" x14ac:dyDescent="0.3">
      <c r="I342" s="40" t="str">
        <f>A337</f>
        <v>Source: U.S. Census Bureau, Census 1980(STF3), 1990(STF3), 2000(SF3); ACS 06-10, 16-20 (5-year Estimates), Table B25091</v>
      </c>
    </row>
    <row r="343" spans="1:10" ht="86.4" x14ac:dyDescent="0.3">
      <c r="I343" s="79" t="s">
        <v>2419</v>
      </c>
    </row>
    <row r="344" spans="1:10" x14ac:dyDescent="0.3">
      <c r="I344" s="40"/>
    </row>
    <row r="345" spans="1:10" x14ac:dyDescent="0.3">
      <c r="A345" s="1" t="s">
        <v>1392</v>
      </c>
      <c r="I345" s="59" t="s">
        <v>2565</v>
      </c>
    </row>
    <row r="346" spans="1:10" ht="28.95" customHeight="1" x14ac:dyDescent="0.3">
      <c r="A346" s="75"/>
      <c r="B346" s="58" t="str">
        <f>Housing!B3</f>
        <v>Unincorporated Tulare County</v>
      </c>
      <c r="C346" s="58" t="s">
        <v>174</v>
      </c>
      <c r="D346" s="58" t="str">
        <f>Housing!B4</f>
        <v>Tulare County</v>
      </c>
      <c r="E346" s="58" t="s">
        <v>2512</v>
      </c>
      <c r="F346" s="58" t="s">
        <v>168</v>
      </c>
      <c r="G346" s="58" t="s">
        <v>2513</v>
      </c>
      <c r="H346" s="251"/>
      <c r="I346" s="40"/>
      <c r="J346" s="56"/>
    </row>
    <row r="347" spans="1:10" x14ac:dyDescent="0.3">
      <c r="A347" s="11" t="s">
        <v>1392</v>
      </c>
      <c r="B347" s="14"/>
      <c r="C347" s="53"/>
      <c r="D347" s="14">
        <f>'Ref. ACS-5-YR'!R1183</f>
        <v>974</v>
      </c>
      <c r="E347" s="53">
        <f>B347/D347</f>
        <v>0</v>
      </c>
      <c r="F347" s="14">
        <f>'Ref. ACS-5-YR'!AB1183</f>
        <v>1586</v>
      </c>
      <c r="G347" s="53">
        <f>B347/F347</f>
        <v>0</v>
      </c>
      <c r="H347" s="250"/>
      <c r="I347" s="40"/>
      <c r="J347" s="52"/>
    </row>
    <row r="348" spans="1:10" x14ac:dyDescent="0.3">
      <c r="A348" t="s">
        <v>2518</v>
      </c>
      <c r="I348" s="40"/>
    </row>
    <row r="349" spans="1:10" ht="25.95" customHeight="1" x14ac:dyDescent="0.3">
      <c r="A349" s="355" t="s">
        <v>2509</v>
      </c>
      <c r="B349" s="355"/>
      <c r="C349" s="355"/>
      <c r="D349" s="355"/>
      <c r="E349" s="355"/>
      <c r="F349" s="355"/>
      <c r="G349" s="355"/>
      <c r="I349" s="40"/>
    </row>
    <row r="350" spans="1:10" s="68" customFormat="1" ht="29.4" customHeight="1" x14ac:dyDescent="0.3">
      <c r="H350" s="254"/>
      <c r="I350" s="40"/>
    </row>
    <row r="351" spans="1:10" x14ac:dyDescent="0.3">
      <c r="A351" s="285"/>
      <c r="I351" s="40"/>
    </row>
    <row r="352" spans="1:10" x14ac:dyDescent="0.3">
      <c r="A352" s="1" t="s">
        <v>2564</v>
      </c>
      <c r="I352" s="40"/>
    </row>
    <row r="353" spans="1:10" x14ac:dyDescent="0.3">
      <c r="A353" s="46"/>
      <c r="B353" s="286">
        <v>1980</v>
      </c>
      <c r="C353" s="286">
        <v>1990</v>
      </c>
      <c r="D353" s="286">
        <v>2000</v>
      </c>
      <c r="E353" s="286">
        <v>2010</v>
      </c>
      <c r="F353" s="286">
        <v>2020</v>
      </c>
      <c r="H353" s="257"/>
      <c r="I353" s="40"/>
      <c r="J353" s="23"/>
    </row>
    <row r="354" spans="1:10" x14ac:dyDescent="0.3">
      <c r="A354" s="11" t="s">
        <v>1392</v>
      </c>
      <c r="B354" s="284">
        <f>'Ref. DC-1980'!D99</f>
        <v>226</v>
      </c>
      <c r="C354" s="284">
        <f>'Ref. DC-1990'!D98</f>
        <v>403</v>
      </c>
      <c r="D354" s="284">
        <f>'Ref. DC-2000'!D48</f>
        <v>516</v>
      </c>
      <c r="E354" s="284">
        <f>'Ref. ACS-5-YR Add.'!L24</f>
        <v>755</v>
      </c>
      <c r="F354" s="284">
        <f>'Ref. ACS-5-YR Add.'!R24</f>
        <v>974</v>
      </c>
      <c r="H354" s="258"/>
      <c r="I354" s="40"/>
      <c r="J354" s="22"/>
    </row>
    <row r="355" spans="1:10" x14ac:dyDescent="0.3">
      <c r="A355" s="11" t="s">
        <v>172</v>
      </c>
      <c r="B355" s="3"/>
      <c r="C355" s="4">
        <f>(C354-B354)/B354</f>
        <v>0.7831858407079646</v>
      </c>
      <c r="D355" s="4">
        <f t="shared" ref="D355:F355" si="6">(D354-C354)/C354</f>
        <v>0.28039702233250619</v>
      </c>
      <c r="E355" s="4">
        <f t="shared" si="6"/>
        <v>0.4631782945736434</v>
      </c>
      <c r="F355" s="4">
        <f t="shared" si="6"/>
        <v>0.29006622516556291</v>
      </c>
      <c r="H355" s="248"/>
      <c r="I355" s="40"/>
      <c r="J355" s="17"/>
    </row>
    <row r="356" spans="1:10" x14ac:dyDescent="0.3">
      <c r="A356" s="45" t="s">
        <v>2519</v>
      </c>
      <c r="I356" s="40"/>
    </row>
    <row r="357" spans="1:10" ht="28.95" customHeight="1" x14ac:dyDescent="0.3">
      <c r="A357" s="355" t="s">
        <v>2509</v>
      </c>
      <c r="B357" s="355"/>
      <c r="C357" s="355"/>
      <c r="D357" s="355"/>
      <c r="E357" s="355"/>
      <c r="F357" s="355"/>
      <c r="G357" s="355"/>
      <c r="I357" s="40"/>
    </row>
    <row r="358" spans="1:10" s="68" customFormat="1" ht="14.4" customHeight="1" x14ac:dyDescent="0.3">
      <c r="A358" s="356" t="s">
        <v>2520</v>
      </c>
      <c r="B358" s="356"/>
      <c r="C358" s="356"/>
      <c r="D358" s="356"/>
      <c r="E358" s="356"/>
      <c r="F358" s="356"/>
      <c r="G358" s="356"/>
      <c r="H358" s="254"/>
      <c r="I358" s="40"/>
    </row>
    <row r="359" spans="1:10" x14ac:dyDescent="0.3">
      <c r="A359" s="45"/>
      <c r="I359" s="40"/>
    </row>
    <row r="360" spans="1:10" x14ac:dyDescent="0.3">
      <c r="A360" s="45"/>
      <c r="I360" s="40"/>
    </row>
    <row r="361" spans="1:10" x14ac:dyDescent="0.3">
      <c r="A361" s="45"/>
      <c r="I361" s="40"/>
    </row>
    <row r="362" spans="1:10" x14ac:dyDescent="0.3">
      <c r="A362" s="45"/>
      <c r="I362" s="40"/>
    </row>
    <row r="363" spans="1:10" x14ac:dyDescent="0.3">
      <c r="A363" s="45"/>
      <c r="I363" s="40" t="str">
        <f>A356</f>
        <v>Source: U.S. Census Bureau, Census 1980(ORG STF3), 1990(STF3), 2000(SF3); ACS 06-10, 16-20 (5-year Estimates), Table B25064</v>
      </c>
    </row>
    <row r="364" spans="1:10" ht="72.599999999999994" customHeight="1" x14ac:dyDescent="0.3">
      <c r="A364" s="45"/>
      <c r="I364" s="79" t="s">
        <v>2523</v>
      </c>
    </row>
    <row r="365" spans="1:10" x14ac:dyDescent="0.3">
      <c r="A365" s="45"/>
      <c r="I365" s="27"/>
    </row>
    <row r="366" spans="1:10" x14ac:dyDescent="0.3">
      <c r="A366" s="1" t="s">
        <v>2521</v>
      </c>
      <c r="I366" s="59" t="s">
        <v>2524</v>
      </c>
    </row>
    <row r="367" spans="1:10" ht="28.95" customHeight="1" x14ac:dyDescent="0.3">
      <c r="A367" s="75"/>
      <c r="B367" s="58" t="str">
        <f>Housing!B3</f>
        <v>Unincorporated Tulare County</v>
      </c>
      <c r="C367" s="58" t="s">
        <v>174</v>
      </c>
      <c r="D367" s="58" t="str">
        <f>Housing!B4</f>
        <v>Tulare County</v>
      </c>
      <c r="E367" s="58" t="s">
        <v>2512</v>
      </c>
      <c r="F367" s="58" t="s">
        <v>168</v>
      </c>
      <c r="G367" s="58" t="s">
        <v>2513</v>
      </c>
      <c r="H367" s="251"/>
      <c r="I367" s="40"/>
      <c r="J367" s="56"/>
    </row>
    <row r="368" spans="1:10" x14ac:dyDescent="0.3">
      <c r="A368" s="11" t="s">
        <v>2514</v>
      </c>
      <c r="B368" s="5"/>
      <c r="C368" s="53"/>
      <c r="D368" s="5">
        <f>'Ref. ACS-5-YR'!R1201/100</f>
        <v>0.313</v>
      </c>
      <c r="E368" s="53">
        <f>B368/D368</f>
        <v>0</v>
      </c>
      <c r="F368" s="5">
        <f>'Ref. ACS-5-YR'!AB1201/100</f>
        <v>0.32200000000000001</v>
      </c>
      <c r="G368" s="53">
        <f>B368/F368</f>
        <v>0</v>
      </c>
      <c r="H368" s="250"/>
      <c r="I368" s="40"/>
      <c r="J368" s="52"/>
    </row>
    <row r="369" spans="1:10" x14ac:dyDescent="0.3">
      <c r="A369" t="s">
        <v>2522</v>
      </c>
      <c r="I369" s="40"/>
    </row>
    <row r="370" spans="1:10" ht="28.2" customHeight="1" x14ac:dyDescent="0.3">
      <c r="A370" s="355" t="s">
        <v>2509</v>
      </c>
      <c r="B370" s="355"/>
      <c r="C370" s="355"/>
      <c r="D370" s="355"/>
      <c r="E370" s="355"/>
      <c r="F370" s="355"/>
      <c r="G370" s="355"/>
      <c r="I370" s="40"/>
    </row>
    <row r="371" spans="1:10" x14ac:dyDescent="0.3">
      <c r="I371" s="40"/>
    </row>
    <row r="372" spans="1:10" x14ac:dyDescent="0.3">
      <c r="I372" s="40"/>
    </row>
    <row r="373" spans="1:10" x14ac:dyDescent="0.3">
      <c r="I373" s="40"/>
    </row>
    <row r="374" spans="1:10" x14ac:dyDescent="0.3">
      <c r="I374" s="40"/>
    </row>
    <row r="375" spans="1:10" x14ac:dyDescent="0.3">
      <c r="I375" s="40" t="str">
        <f>A369</f>
        <v>Source: U.S. Census Bureau, ACS 16-20 (5-year Estimates), Table B25071</v>
      </c>
    </row>
    <row r="376" spans="1:10" x14ac:dyDescent="0.3">
      <c r="I376" s="269" t="s">
        <v>2517</v>
      </c>
    </row>
    <row r="377" spans="1:10" x14ac:dyDescent="0.3">
      <c r="I377" s="40"/>
    </row>
    <row r="378" spans="1:10" x14ac:dyDescent="0.3">
      <c r="A378" s="1" t="s">
        <v>1393</v>
      </c>
      <c r="I378" s="59" t="s">
        <v>1394</v>
      </c>
    </row>
    <row r="379" spans="1:10" ht="28.8" x14ac:dyDescent="0.3">
      <c r="A379" s="75"/>
      <c r="B379" s="58" t="str">
        <f>Housing!B3</f>
        <v>Unincorporated Tulare County</v>
      </c>
      <c r="C379" s="58" t="s">
        <v>174</v>
      </c>
      <c r="D379" s="58" t="str">
        <f>Housing!B4</f>
        <v>Tulare County</v>
      </c>
      <c r="E379" s="58" t="s">
        <v>174</v>
      </c>
      <c r="F379" s="58" t="s">
        <v>168</v>
      </c>
      <c r="G379" s="58" t="s">
        <v>174</v>
      </c>
      <c r="H379" s="251"/>
      <c r="I379" s="35"/>
      <c r="J379" s="56"/>
    </row>
    <row r="380" spans="1:10" x14ac:dyDescent="0.3">
      <c r="A380" s="11" t="s">
        <v>1390</v>
      </c>
      <c r="B380" s="14">
        <f>SUM('Ref. ACS-5-YR'!H1193,'Ref. ACS-5-YR'!H1194,'Ref. ACS-5-YR'!H1195,'Ref. ACS-5-YR'!H1196)</f>
        <v>8211</v>
      </c>
      <c r="C380" s="53">
        <f>SUM('Ref. ACS-5-YR'!I1193,'Ref. ACS-5-YR'!I1194,'Ref. ACS-5-YR'!I1195,'Ref. ACS-5-YR'!I1196)</f>
        <v>0.4813577207175519</v>
      </c>
      <c r="D380" s="14">
        <f>SUM('Ref. ACS-5-YR'!R1193,'Ref. ACS-5-YR'!R1194,'Ref. ACS-5-YR'!R1195,'Ref. ACS-5-YR'!R1196)</f>
        <v>28894</v>
      </c>
      <c r="E380" s="53">
        <f>SUM('Ref. ACS-5-YR'!S1193,'Ref. ACS-5-YR'!S1194,'Ref. ACS-5-YR'!S1195,'Ref. ACS-5-YR'!S1196)</f>
        <v>0.48405957347003736</v>
      </c>
      <c r="F380" s="14">
        <f>SUM('Ref. ACS-5-YR'!AB1193,'Ref. ACS-5-YR'!AB1194,'Ref. ACS-5-YR'!AB1195,'Ref. ACS-5-YR'!AB1196)</f>
        <v>3019235</v>
      </c>
      <c r="G380" s="53">
        <f>SUM('Ref. ACS-5-YR'!AC1193,'Ref. ACS-5-YR'!AC1194,'Ref. ACS-5-YR'!AC1195,'Ref. ACS-5-YR'!AC1196)</f>
        <v>0.51500000000000001</v>
      </c>
      <c r="H380" s="250"/>
      <c r="I380" s="40"/>
      <c r="J380" s="52"/>
    </row>
    <row r="381" spans="1:10" x14ac:dyDescent="0.3">
      <c r="A381" t="s">
        <v>1395</v>
      </c>
      <c r="I381" s="40"/>
    </row>
    <row r="382" spans="1:10" s="68" customFormat="1" x14ac:dyDescent="0.3">
      <c r="A382" s="355" t="s">
        <v>2417</v>
      </c>
      <c r="B382" s="355"/>
      <c r="C382" s="355"/>
      <c r="D382" s="355"/>
      <c r="E382" s="355"/>
      <c r="F382" s="355"/>
      <c r="G382" s="355"/>
      <c r="H382" s="254"/>
      <c r="I382" s="40"/>
    </row>
    <row r="383" spans="1:10" x14ac:dyDescent="0.3">
      <c r="I383" s="40"/>
    </row>
    <row r="384" spans="1:10" x14ac:dyDescent="0.3">
      <c r="A384" s="1" t="s">
        <v>1396</v>
      </c>
      <c r="I384" s="40"/>
    </row>
    <row r="385" spans="1:10" x14ac:dyDescent="0.3">
      <c r="A385" s="75"/>
      <c r="B385" s="49">
        <v>1980</v>
      </c>
      <c r="C385" s="49">
        <v>1990</v>
      </c>
      <c r="D385" s="49">
        <v>2000</v>
      </c>
      <c r="E385" s="49">
        <v>2010</v>
      </c>
      <c r="F385" s="49">
        <v>2020</v>
      </c>
      <c r="H385" s="249"/>
      <c r="I385" s="40"/>
      <c r="J385" s="50"/>
    </row>
    <row r="386" spans="1:10" x14ac:dyDescent="0.3">
      <c r="A386" s="11" t="s">
        <v>1390</v>
      </c>
      <c r="B386" s="14">
        <f>SUM('Ref. DC-1980'!B33,'Ref. DC-1980'!B39,'Ref. DC-1980'!B45,'Ref. DC-1980'!B51,'Ref. DC-1980'!B57)</f>
        <v>2519</v>
      </c>
      <c r="C386" s="14">
        <f>SUM('Ref. DC-1990'!B25,'Ref. DC-1990'!B32,'Ref. DC-1990'!B39,'Ref. DC-1990'!B46,'Ref. DC-1990'!B53)</f>
        <v>4001</v>
      </c>
      <c r="D386" s="14">
        <f>SUM('Ref. DC-2000'!B58:B60)</f>
        <v>4018</v>
      </c>
      <c r="E386" s="14">
        <f>SUM('Ref. ACS-5-YR'!B1194:B1196)</f>
        <v>5569</v>
      </c>
      <c r="F386" s="14">
        <f>SUM('Ref. ACS-5-YR'!H1194:H1196)</f>
        <v>7200</v>
      </c>
      <c r="H386" s="247"/>
      <c r="I386" s="40"/>
      <c r="J386" s="2"/>
    </row>
    <row r="387" spans="1:10" x14ac:dyDescent="0.3">
      <c r="A387" s="11" t="s">
        <v>172</v>
      </c>
      <c r="B387" s="3"/>
      <c r="C387" s="4">
        <f>(C386-B386)/B386</f>
        <v>0.58832870186581976</v>
      </c>
      <c r="D387" s="4">
        <f>(D386-C386)/C386</f>
        <v>4.2489377655586099E-3</v>
      </c>
      <c r="E387" s="4">
        <f>(E386-D386)/D386</f>
        <v>0.38601294176207068</v>
      </c>
      <c r="F387" s="4">
        <f>(F386-E386)/E386</f>
        <v>0.2928712515711977</v>
      </c>
      <c r="H387" s="248"/>
      <c r="I387" s="40"/>
      <c r="J387" s="17"/>
    </row>
    <row r="388" spans="1:10" x14ac:dyDescent="0.3">
      <c r="A388" t="s">
        <v>1397</v>
      </c>
      <c r="I388" s="40"/>
    </row>
    <row r="389" spans="1:10" s="68" customFormat="1" x14ac:dyDescent="0.3">
      <c r="A389" s="355" t="s">
        <v>2417</v>
      </c>
      <c r="B389" s="355"/>
      <c r="C389" s="355"/>
      <c r="D389" s="355"/>
      <c r="E389" s="355"/>
      <c r="F389" s="355"/>
      <c r="G389" s="355"/>
      <c r="H389" s="254"/>
      <c r="I389" s="40"/>
    </row>
    <row r="390" spans="1:10" x14ac:dyDescent="0.3">
      <c r="A390" s="357"/>
      <c r="B390" s="357"/>
      <c r="C390" s="357"/>
      <c r="D390" s="357"/>
      <c r="E390" s="357"/>
      <c r="F390" s="357"/>
      <c r="G390" s="357"/>
      <c r="I390" s="40"/>
    </row>
    <row r="391" spans="1:10" x14ac:dyDescent="0.3">
      <c r="I391" s="40"/>
    </row>
    <row r="392" spans="1:10" x14ac:dyDescent="0.3">
      <c r="I392" s="40"/>
    </row>
    <row r="393" spans="1:10" x14ac:dyDescent="0.3">
      <c r="I393" s="40"/>
    </row>
    <row r="394" spans="1:10" x14ac:dyDescent="0.3">
      <c r="I394" s="40"/>
    </row>
    <row r="395" spans="1:10" x14ac:dyDescent="0.3">
      <c r="I395" s="40"/>
    </row>
    <row r="396" spans="1:10" x14ac:dyDescent="0.3">
      <c r="I396" s="40" t="str">
        <f>A388</f>
        <v>Source: U.S. Census Bureau, Census 1980(STF3), 1990(STF3), 2000(SF3); ACS 06-10, 16-20 (5-year Estimates), Table B25070</v>
      </c>
    </row>
    <row r="397" spans="1:10" ht="86.4" x14ac:dyDescent="0.3">
      <c r="I397" s="79" t="s">
        <v>2419</v>
      </c>
    </row>
    <row r="399" spans="1:10" x14ac:dyDescent="0.3">
      <c r="A399" s="359"/>
      <c r="B399" s="359"/>
      <c r="C399" s="359"/>
      <c r="D399" s="359"/>
      <c r="E399" s="359"/>
      <c r="I399" s="40"/>
    </row>
    <row r="400" spans="1:10" x14ac:dyDescent="0.3">
      <c r="A400" s="83" t="s">
        <v>2405</v>
      </c>
      <c r="B400" s="1" t="s">
        <v>2583</v>
      </c>
      <c r="I400" s="40"/>
    </row>
    <row r="401" spans="1:9" x14ac:dyDescent="0.3">
      <c r="A401" s="83" t="s">
        <v>2406</v>
      </c>
      <c r="B401" s="1" t="s">
        <v>2584</v>
      </c>
      <c r="I401" s="40"/>
    </row>
    <row r="402" spans="1:9" x14ac:dyDescent="0.3">
      <c r="I402" s="40"/>
    </row>
    <row r="403" spans="1:9" x14ac:dyDescent="0.3">
      <c r="A403" s="1" t="s">
        <v>1398</v>
      </c>
      <c r="I403" s="40"/>
    </row>
    <row r="404" spans="1:9" ht="28.8" x14ac:dyDescent="0.3">
      <c r="A404" s="75"/>
      <c r="B404" s="58" t="s">
        <v>1399</v>
      </c>
      <c r="C404" s="58" t="s">
        <v>1400</v>
      </c>
      <c r="D404" s="58" t="s">
        <v>1401</v>
      </c>
      <c r="E404" s="58" t="s">
        <v>169</v>
      </c>
      <c r="I404" s="59" t="str">
        <f>_xlfn.CONCAT(B401," - ",A410)</f>
        <v>Visalia, Kings, Tulare Counties CoC - Homelessness by Type Over Time (2005-2020)</v>
      </c>
    </row>
    <row r="405" spans="1:9" x14ac:dyDescent="0.3">
      <c r="A405" s="11" t="s">
        <v>1402</v>
      </c>
      <c r="B405" s="6">
        <v>143</v>
      </c>
      <c r="C405" s="6">
        <v>125</v>
      </c>
      <c r="D405" s="6">
        <v>837</v>
      </c>
      <c r="E405" s="6">
        <f>SUM(B405:D405)</f>
        <v>1105</v>
      </c>
      <c r="I405" s="40"/>
    </row>
    <row r="406" spans="1:9" x14ac:dyDescent="0.3">
      <c r="A406" t="s">
        <v>1403</v>
      </c>
      <c r="I406" s="40"/>
    </row>
    <row r="407" spans="1:9" ht="27.6" customHeight="1" x14ac:dyDescent="0.3">
      <c r="A407" s="352" t="s">
        <v>2407</v>
      </c>
      <c r="B407" s="352"/>
      <c r="C407" s="352"/>
      <c r="D407" s="352"/>
      <c r="E407" s="352"/>
      <c r="F407" s="352"/>
      <c r="G407" s="352"/>
      <c r="I407" s="40"/>
    </row>
    <row r="408" spans="1:9" x14ac:dyDescent="0.3">
      <c r="A408" s="358"/>
      <c r="B408" s="358"/>
      <c r="C408" s="358"/>
      <c r="D408" s="358"/>
      <c r="E408" s="358"/>
      <c r="F408" s="358"/>
      <c r="G408" s="358"/>
      <c r="I408" s="40"/>
    </row>
    <row r="409" spans="1:9" x14ac:dyDescent="0.3">
      <c r="I409" s="40"/>
    </row>
    <row r="410" spans="1:9" x14ac:dyDescent="0.3">
      <c r="A410" s="1" t="s">
        <v>1404</v>
      </c>
      <c r="I410" s="40"/>
    </row>
    <row r="411" spans="1:9" x14ac:dyDescent="0.3">
      <c r="A411" s="75"/>
      <c r="B411" s="49">
        <v>2005</v>
      </c>
      <c r="C411" s="49">
        <v>2010</v>
      </c>
      <c r="D411" s="49">
        <v>2015</v>
      </c>
      <c r="E411" s="49">
        <v>2020</v>
      </c>
      <c r="F411" s="242"/>
      <c r="I411" s="40"/>
    </row>
    <row r="412" spans="1:9" x14ac:dyDescent="0.3">
      <c r="A412" s="7" t="s">
        <v>169</v>
      </c>
      <c r="B412" s="14">
        <f t="shared" ref="B412:D412" si="7">B413+B414+B415</f>
        <v>3793</v>
      </c>
      <c r="C412" s="14">
        <f t="shared" si="7"/>
        <v>708</v>
      </c>
      <c r="D412" s="14">
        <f t="shared" si="7"/>
        <v>742</v>
      </c>
      <c r="E412" s="14">
        <f>E413+E414+E415</f>
        <v>1105</v>
      </c>
      <c r="F412" s="241"/>
      <c r="I412" s="40"/>
    </row>
    <row r="413" spans="1:9" x14ac:dyDescent="0.3">
      <c r="A413" s="11" t="s">
        <v>1399</v>
      </c>
      <c r="B413" s="14">
        <v>95</v>
      </c>
      <c r="C413" s="14">
        <v>110</v>
      </c>
      <c r="D413" s="14">
        <v>123</v>
      </c>
      <c r="E413" s="6">
        <f>B405</f>
        <v>143</v>
      </c>
      <c r="F413" s="241"/>
      <c r="I413" s="40"/>
    </row>
    <row r="414" spans="1:9" x14ac:dyDescent="0.3">
      <c r="A414" s="11" t="s">
        <v>1400</v>
      </c>
      <c r="B414" s="14">
        <v>138</v>
      </c>
      <c r="C414" s="14">
        <v>184</v>
      </c>
      <c r="D414" s="14">
        <v>206</v>
      </c>
      <c r="E414" s="6">
        <f>C405</f>
        <v>125</v>
      </c>
      <c r="F414" s="241"/>
      <c r="I414" s="40"/>
    </row>
    <row r="415" spans="1:9" x14ac:dyDescent="0.3">
      <c r="A415" s="11" t="s">
        <v>1401</v>
      </c>
      <c r="B415" s="14">
        <v>3560</v>
      </c>
      <c r="C415" s="14">
        <v>414</v>
      </c>
      <c r="D415" s="14">
        <v>413</v>
      </c>
      <c r="E415" s="6">
        <f>D405</f>
        <v>837</v>
      </c>
      <c r="F415" s="241"/>
      <c r="I415" s="40"/>
    </row>
    <row r="416" spans="1:9" x14ac:dyDescent="0.3">
      <c r="A416" t="s">
        <v>1405</v>
      </c>
      <c r="I416" s="40"/>
    </row>
    <row r="417" spans="1:9" ht="27.6" customHeight="1" x14ac:dyDescent="0.3">
      <c r="A417" s="352" t="s">
        <v>2407</v>
      </c>
      <c r="B417" s="352"/>
      <c r="C417" s="352"/>
      <c r="D417" s="352"/>
      <c r="E417" s="352"/>
      <c r="F417" s="352"/>
      <c r="G417" s="352"/>
      <c r="I417" s="40"/>
    </row>
    <row r="418" spans="1:9" x14ac:dyDescent="0.3">
      <c r="I418" s="40"/>
    </row>
    <row r="419" spans="1:9" x14ac:dyDescent="0.3">
      <c r="I419" s="40"/>
    </row>
    <row r="420" spans="1:9" x14ac:dyDescent="0.3">
      <c r="I420" s="40" t="str">
        <f>A416</f>
        <v>Source: U.S. HUD, CoC Homeless Populations and Subpopulations Reports (2005, 2010, 2015, 2020).</v>
      </c>
    </row>
    <row r="421" spans="1:9" x14ac:dyDescent="0.3">
      <c r="A421" s="1" t="s">
        <v>1406</v>
      </c>
      <c r="I421" s="40"/>
    </row>
    <row r="422" spans="1:9" ht="28.8" x14ac:dyDescent="0.3">
      <c r="A422" s="75"/>
      <c r="B422" s="58" t="s">
        <v>1399</v>
      </c>
      <c r="C422" s="58" t="s">
        <v>1400</v>
      </c>
      <c r="D422" s="58" t="s">
        <v>1401</v>
      </c>
      <c r="E422" s="58" t="s">
        <v>169</v>
      </c>
      <c r="I422" s="59" t="str">
        <f>_xlfn.CONCAT(B401," - ",A421)</f>
        <v>Visalia, Kings, Tulare Counties CoC - Homelessness by Type by Race (2020)</v>
      </c>
    </row>
    <row r="423" spans="1:9" x14ac:dyDescent="0.3">
      <c r="A423" s="11" t="s">
        <v>1407</v>
      </c>
      <c r="B423" s="6">
        <v>26</v>
      </c>
      <c r="C423" s="132">
        <v>12</v>
      </c>
      <c r="D423" s="132">
        <v>73</v>
      </c>
      <c r="E423" s="6">
        <f>SUM(B423:D423)</f>
        <v>111</v>
      </c>
      <c r="I423" s="40"/>
    </row>
    <row r="424" spans="1:9" x14ac:dyDescent="0.3">
      <c r="A424" s="11" t="s">
        <v>1408</v>
      </c>
      <c r="B424" s="6">
        <v>158</v>
      </c>
      <c r="C424" s="132">
        <v>133</v>
      </c>
      <c r="D424" s="132">
        <v>770</v>
      </c>
      <c r="E424" s="6">
        <f t="shared" ref="E424:E429" si="8">SUM(B424:D424)</f>
        <v>1061</v>
      </c>
      <c r="I424" s="40"/>
    </row>
    <row r="425" spans="1:9" x14ac:dyDescent="0.3">
      <c r="A425" s="11" t="s">
        <v>1409</v>
      </c>
      <c r="B425" s="6">
        <v>0</v>
      </c>
      <c r="C425" s="132">
        <v>3</v>
      </c>
      <c r="D425" s="132">
        <v>7</v>
      </c>
      <c r="E425" s="6">
        <f t="shared" si="8"/>
        <v>10</v>
      </c>
      <c r="I425" s="40"/>
    </row>
    <row r="426" spans="1:9" x14ac:dyDescent="0.3">
      <c r="A426" s="11" t="s">
        <v>1410</v>
      </c>
      <c r="B426" s="6">
        <v>16</v>
      </c>
      <c r="C426" s="132">
        <v>6</v>
      </c>
      <c r="D426" s="132">
        <v>58</v>
      </c>
      <c r="E426" s="6">
        <f t="shared" si="8"/>
        <v>80</v>
      </c>
      <c r="I426" s="40"/>
    </row>
    <row r="427" spans="1:9" x14ac:dyDescent="0.3">
      <c r="A427" s="11" t="s">
        <v>1411</v>
      </c>
      <c r="B427" s="6">
        <v>3</v>
      </c>
      <c r="C427" s="132">
        <v>0</v>
      </c>
      <c r="D427" s="132">
        <v>11</v>
      </c>
      <c r="E427" s="6">
        <f>SUM(B427:D427)</f>
        <v>14</v>
      </c>
      <c r="I427" s="40"/>
    </row>
    <row r="428" spans="1:9" x14ac:dyDescent="0.3">
      <c r="A428" s="11" t="s">
        <v>1412</v>
      </c>
      <c r="B428" s="6">
        <v>2</v>
      </c>
      <c r="C428" s="132">
        <v>1</v>
      </c>
      <c r="D428" s="132">
        <v>18</v>
      </c>
      <c r="E428" s="6">
        <f t="shared" si="8"/>
        <v>21</v>
      </c>
      <c r="I428" s="40"/>
    </row>
    <row r="429" spans="1:9" x14ac:dyDescent="0.3">
      <c r="A429" s="11" t="s">
        <v>1402</v>
      </c>
      <c r="B429" s="6">
        <f>SUM(B423:B428)</f>
        <v>205</v>
      </c>
      <c r="C429" s="6">
        <f t="shared" ref="C429:D429" si="9">SUM(C423:C428)</f>
        <v>155</v>
      </c>
      <c r="D429" s="6">
        <f t="shared" si="9"/>
        <v>937</v>
      </c>
      <c r="E429" s="6">
        <f t="shared" si="8"/>
        <v>1297</v>
      </c>
      <c r="I429" s="40"/>
    </row>
    <row r="430" spans="1:9" x14ac:dyDescent="0.3">
      <c r="A430" t="s">
        <v>1403</v>
      </c>
      <c r="B430" s="2"/>
      <c r="C430" s="2"/>
      <c r="D430" s="2"/>
      <c r="E430" s="2"/>
      <c r="I430" s="40"/>
    </row>
    <row r="431" spans="1:9" ht="27.6" customHeight="1" x14ac:dyDescent="0.3">
      <c r="A431" s="352" t="s">
        <v>2407</v>
      </c>
      <c r="B431" s="352"/>
      <c r="C431" s="352"/>
      <c r="D431" s="352"/>
      <c r="E431" s="352"/>
      <c r="F431" s="352"/>
      <c r="G431" s="352"/>
      <c r="I431" s="40"/>
    </row>
    <row r="432" spans="1:9" x14ac:dyDescent="0.3">
      <c r="B432" s="2"/>
      <c r="C432" s="2"/>
      <c r="D432" s="2"/>
      <c r="E432" s="2"/>
      <c r="I432" s="40"/>
    </row>
    <row r="433" spans="1:9" x14ac:dyDescent="0.3">
      <c r="B433" s="2"/>
      <c r="C433" s="2"/>
      <c r="D433" s="2"/>
      <c r="E433" s="2"/>
      <c r="I433" s="40"/>
    </row>
    <row r="434" spans="1:9" x14ac:dyDescent="0.3">
      <c r="B434" s="2"/>
      <c r="C434" s="2"/>
      <c r="D434" s="2"/>
      <c r="E434" s="2"/>
      <c r="I434" s="40"/>
    </row>
    <row r="435" spans="1:9" x14ac:dyDescent="0.3">
      <c r="I435"/>
    </row>
    <row r="436" spans="1:9" x14ac:dyDescent="0.3">
      <c r="I436"/>
    </row>
    <row r="437" spans="1:9" x14ac:dyDescent="0.3">
      <c r="I437"/>
    </row>
    <row r="438" spans="1:9" x14ac:dyDescent="0.3">
      <c r="B438" s="2"/>
      <c r="C438" s="2"/>
      <c r="D438" s="2"/>
      <c r="E438" s="2"/>
      <c r="F438" s="2"/>
      <c r="G438" s="2"/>
      <c r="H438" s="247"/>
      <c r="I438" s="40" t="str">
        <f>A430</f>
        <v>Source: U.S. HUD, CoC Homeless Populations and Subpopulations Reports (2020).</v>
      </c>
    </row>
    <row r="439" spans="1:9" x14ac:dyDescent="0.3">
      <c r="B439" s="2"/>
      <c r="C439" s="2"/>
      <c r="D439" s="2"/>
      <c r="E439" s="2"/>
      <c r="F439" s="2"/>
      <c r="G439" s="2"/>
      <c r="H439" s="247"/>
      <c r="I439" s="40"/>
    </row>
    <row r="440" spans="1:9" x14ac:dyDescent="0.3">
      <c r="I440" s="40"/>
    </row>
    <row r="441" spans="1:9" x14ac:dyDescent="0.3">
      <c r="A441" s="1" t="s">
        <v>1413</v>
      </c>
      <c r="I441" s="59" t="str">
        <f>_xlfn.CONCAT(B401," - ",A441)</f>
        <v>Visalia, Kings, Tulare Counties CoC - Homelessness by Hispanic or Latino Ethnicity (2020)</v>
      </c>
    </row>
    <row r="442" spans="1:9" ht="28.8" x14ac:dyDescent="0.3">
      <c r="A442" s="75"/>
      <c r="B442" s="58" t="s">
        <v>1399</v>
      </c>
      <c r="C442" s="58" t="s">
        <v>1400</v>
      </c>
      <c r="D442" s="58" t="s">
        <v>1401</v>
      </c>
      <c r="E442" s="58" t="s">
        <v>169</v>
      </c>
      <c r="I442" s="40"/>
    </row>
    <row r="443" spans="1:9" x14ac:dyDescent="0.3">
      <c r="A443" s="11" t="s">
        <v>1414</v>
      </c>
      <c r="B443" s="14">
        <v>104</v>
      </c>
      <c r="C443" s="132">
        <v>77</v>
      </c>
      <c r="D443" s="132">
        <v>402</v>
      </c>
      <c r="E443" s="132">
        <f>SUM(B443:D443)</f>
        <v>583</v>
      </c>
      <c r="I443" s="40"/>
    </row>
    <row r="444" spans="1:9" x14ac:dyDescent="0.3">
      <c r="A444" s="11" t="s">
        <v>1415</v>
      </c>
      <c r="B444" s="14">
        <v>101</v>
      </c>
      <c r="C444" s="132">
        <v>78</v>
      </c>
      <c r="D444" s="132">
        <v>535</v>
      </c>
      <c r="E444" s="132">
        <f>SUM(B444:D444)</f>
        <v>714</v>
      </c>
      <c r="I444" s="40"/>
    </row>
    <row r="445" spans="1:9" x14ac:dyDescent="0.3">
      <c r="A445" s="11" t="s">
        <v>1402</v>
      </c>
      <c r="B445" s="14">
        <f>SUM(B443:B444)</f>
        <v>205</v>
      </c>
      <c r="C445" s="14">
        <f t="shared" ref="C445:D445" si="10">SUM(C443:C444)</f>
        <v>155</v>
      </c>
      <c r="D445" s="14">
        <f t="shared" si="10"/>
        <v>937</v>
      </c>
      <c r="E445" s="132">
        <f>SUM(B445:D445)</f>
        <v>1297</v>
      </c>
      <c r="I445" s="40"/>
    </row>
    <row r="446" spans="1:9" x14ac:dyDescent="0.3">
      <c r="A446" t="s">
        <v>1403</v>
      </c>
      <c r="B446" s="2"/>
      <c r="C446" s="2"/>
      <c r="D446" s="2"/>
      <c r="E446" s="2"/>
      <c r="I446" s="40"/>
    </row>
    <row r="447" spans="1:9" ht="27.6" customHeight="1" x14ac:dyDescent="0.3">
      <c r="A447" s="352" t="s">
        <v>2407</v>
      </c>
      <c r="B447" s="352"/>
      <c r="C447" s="352"/>
      <c r="D447" s="352"/>
      <c r="E447" s="352"/>
      <c r="F447" s="352"/>
      <c r="G447" s="352"/>
      <c r="I447" s="40"/>
    </row>
    <row r="448" spans="1:9" x14ac:dyDescent="0.3">
      <c r="B448" s="2"/>
      <c r="C448" s="2"/>
      <c r="D448" s="2"/>
      <c r="E448" s="2"/>
      <c r="I448" s="40"/>
    </row>
    <row r="449" spans="2:9" x14ac:dyDescent="0.3">
      <c r="B449" s="2"/>
      <c r="C449" s="2"/>
      <c r="D449" s="2"/>
      <c r="E449" s="2"/>
      <c r="I449" s="40"/>
    </row>
    <row r="450" spans="2:9" x14ac:dyDescent="0.3">
      <c r="B450" s="2"/>
      <c r="C450" s="2"/>
      <c r="D450" s="2"/>
      <c r="E450" s="2"/>
      <c r="I450" s="40"/>
    </row>
    <row r="451" spans="2:9" x14ac:dyDescent="0.3">
      <c r="B451" s="2"/>
      <c r="C451" s="2"/>
      <c r="D451" s="2"/>
      <c r="E451" s="2"/>
      <c r="I451" s="40"/>
    </row>
    <row r="452" spans="2:9" x14ac:dyDescent="0.3">
      <c r="B452" s="2"/>
      <c r="C452" s="2"/>
      <c r="D452" s="2"/>
      <c r="E452" s="2"/>
      <c r="I452" s="40" t="str">
        <f>A446</f>
        <v>Source: U.S. HUD, CoC Homeless Populations and Subpopulations Reports (2020).</v>
      </c>
    </row>
  </sheetData>
  <mergeCells count="26">
    <mergeCell ref="J1:J4"/>
    <mergeCell ref="A399:E399"/>
    <mergeCell ref="A103:G103"/>
    <mergeCell ref="A124:G124"/>
    <mergeCell ref="A338:G338"/>
    <mergeCell ref="A382:G382"/>
    <mergeCell ref="A389:G389"/>
    <mergeCell ref="A331:G331"/>
    <mergeCell ref="A358:G358"/>
    <mergeCell ref="A370:G370"/>
    <mergeCell ref="A407:G407"/>
    <mergeCell ref="A417:G417"/>
    <mergeCell ref="A431:G431"/>
    <mergeCell ref="A447:G447"/>
    <mergeCell ref="A1:I1"/>
    <mergeCell ref="A111:G111"/>
    <mergeCell ref="A58:G58"/>
    <mergeCell ref="A339:G339"/>
    <mergeCell ref="A390:G390"/>
    <mergeCell ref="A408:G408"/>
    <mergeCell ref="A2:H2"/>
    <mergeCell ref="A299:G299"/>
    <mergeCell ref="A308:G308"/>
    <mergeCell ref="A318:G318"/>
    <mergeCell ref="A349:G349"/>
    <mergeCell ref="A357:G357"/>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2" width="16.6640625" customWidth="1"/>
    <col min="3" max="3" width="17.21875" customWidth="1"/>
    <col min="4" max="4" width="15.109375" customWidth="1"/>
    <col min="5" max="7" width="14" customWidth="1"/>
    <col min="8" max="8" width="6.77734375" style="109" customWidth="1"/>
    <col min="9" max="9" width="92.109375" style="40" customWidth="1"/>
  </cols>
  <sheetData>
    <row r="1" spans="1:10" ht="28.2" customHeight="1" x14ac:dyDescent="0.3">
      <c r="A1" s="361" t="s">
        <v>83</v>
      </c>
      <c r="B1" s="362"/>
      <c r="C1" s="362"/>
      <c r="D1" s="362"/>
      <c r="E1" s="362"/>
      <c r="F1" s="362"/>
      <c r="G1" s="362"/>
      <c r="H1" s="362"/>
      <c r="I1" s="362"/>
      <c r="J1" s="348" t="s">
        <v>164</v>
      </c>
    </row>
    <row r="2" spans="1:10" x14ac:dyDescent="0.3">
      <c r="A2" s="349" t="s">
        <v>5</v>
      </c>
      <c r="B2" s="350"/>
      <c r="C2" s="350"/>
      <c r="D2" s="350"/>
      <c r="E2" s="350"/>
      <c r="F2" s="350"/>
      <c r="G2" s="350"/>
      <c r="H2" s="351"/>
      <c r="I2" s="92" t="s">
        <v>6</v>
      </c>
      <c r="J2" s="348"/>
    </row>
    <row r="3" spans="1:10" x14ac:dyDescent="0.3">
      <c r="A3" s="72" t="s">
        <v>0</v>
      </c>
      <c r="B3" s="72" t="str">
        <f>Population!B3</f>
        <v>Unincorporated Tulare County</v>
      </c>
      <c r="C3" s="63"/>
      <c r="D3" s="63"/>
      <c r="E3" s="63"/>
      <c r="F3" s="63"/>
      <c r="G3" s="63"/>
      <c r="H3" s="252"/>
      <c r="I3" s="71"/>
      <c r="J3" s="348"/>
    </row>
    <row r="4" spans="1:10" x14ac:dyDescent="0.3">
      <c r="A4" s="72" t="s">
        <v>2</v>
      </c>
      <c r="B4" s="72" t="str">
        <f>Population!B4</f>
        <v>Tulare County</v>
      </c>
      <c r="C4" s="63"/>
      <c r="D4" s="63"/>
      <c r="E4" s="63"/>
      <c r="F4" s="63"/>
      <c r="G4" s="63"/>
      <c r="H4" s="252"/>
      <c r="I4" s="71"/>
      <c r="J4" s="348"/>
    </row>
    <row r="5" spans="1:10" ht="12.6" customHeight="1" x14ac:dyDescent="0.3">
      <c r="A5" s="64"/>
      <c r="B5" s="64"/>
      <c r="C5" s="64"/>
      <c r="D5" s="64"/>
      <c r="E5" s="64"/>
      <c r="F5" s="64"/>
      <c r="G5" s="64"/>
      <c r="H5" s="253"/>
      <c r="I5" s="70"/>
    </row>
    <row r="6" spans="1:10" ht="12.6" customHeight="1" x14ac:dyDescent="0.3">
      <c r="A6" s="1" t="s">
        <v>2536</v>
      </c>
      <c r="H6" s="253"/>
      <c r="I6" s="59" t="s">
        <v>2545</v>
      </c>
    </row>
    <row r="7" spans="1:10" ht="37.950000000000003" customHeight="1" x14ac:dyDescent="0.3">
      <c r="A7" s="55" t="s">
        <v>167</v>
      </c>
      <c r="B7" s="58" t="str">
        <f>B3</f>
        <v>Unincorporated Tulare County</v>
      </c>
      <c r="C7" s="58" t="str">
        <f>B4</f>
        <v>Tulare County</v>
      </c>
      <c r="D7" s="58" t="s">
        <v>2480</v>
      </c>
      <c r="E7" s="58" t="s">
        <v>168</v>
      </c>
      <c r="F7" s="58" t="s">
        <v>2513</v>
      </c>
      <c r="H7" s="253"/>
    </row>
    <row r="8" spans="1:10" ht="12.6" customHeight="1" x14ac:dyDescent="0.3">
      <c r="A8" s="67" t="s">
        <v>2537</v>
      </c>
      <c r="B8" s="284"/>
      <c r="C8" s="284">
        <f>'Ref. ACS-5-YR'!R808</f>
        <v>52534</v>
      </c>
      <c r="D8" s="53">
        <f>B8/C8</f>
        <v>0</v>
      </c>
      <c r="E8" s="284">
        <f>'Ref. ACS-5-YR'!AB808</f>
        <v>78672</v>
      </c>
      <c r="F8" s="53">
        <f>B8/E8</f>
        <v>0</v>
      </c>
      <c r="H8" s="253"/>
      <c r="I8" s="35"/>
    </row>
    <row r="9" spans="1:10" ht="12.6" customHeight="1" x14ac:dyDescent="0.3">
      <c r="A9" s="360" t="s">
        <v>2534</v>
      </c>
      <c r="B9" s="360"/>
      <c r="H9" s="253"/>
      <c r="I9" s="35"/>
    </row>
    <row r="10" spans="1:10" ht="12.6" customHeight="1" x14ac:dyDescent="0.3">
      <c r="A10" s="304"/>
      <c r="B10" s="304"/>
      <c r="C10" s="304"/>
      <c r="D10" s="304"/>
      <c r="E10" s="304"/>
      <c r="F10" s="304"/>
      <c r="G10" s="304"/>
      <c r="H10" s="253"/>
      <c r="I10" s="35"/>
    </row>
    <row r="11" spans="1:10" ht="12.6" customHeight="1" x14ac:dyDescent="0.3">
      <c r="H11" s="253"/>
      <c r="I11" s="35"/>
    </row>
    <row r="12" spans="1:10" ht="12.6" customHeight="1" x14ac:dyDescent="0.3">
      <c r="A12" s="290"/>
      <c r="H12" s="253"/>
      <c r="I12" s="35"/>
    </row>
    <row r="13" spans="1:10" ht="12.6" customHeight="1" x14ac:dyDescent="0.3">
      <c r="H13" s="253"/>
      <c r="I13" s="35"/>
    </row>
    <row r="14" spans="1:10" ht="12.6" customHeight="1" x14ac:dyDescent="0.3">
      <c r="A14" s="1" t="s">
        <v>2538</v>
      </c>
      <c r="H14" s="253"/>
      <c r="I14" s="35"/>
    </row>
    <row r="15" spans="1:10" ht="12.6" customHeight="1" x14ac:dyDescent="0.3">
      <c r="A15" s="55"/>
      <c r="B15" s="74">
        <v>2010</v>
      </c>
      <c r="C15" s="74">
        <v>2015</v>
      </c>
      <c r="D15" s="74">
        <v>2020</v>
      </c>
      <c r="E15" s="94" t="s">
        <v>2539</v>
      </c>
      <c r="H15" s="253"/>
      <c r="I15" s="35"/>
    </row>
    <row r="16" spans="1:10" ht="12.6" customHeight="1" x14ac:dyDescent="0.3">
      <c r="A16" s="11" t="str">
        <f>B3</f>
        <v>Unincorporated Tulare County</v>
      </c>
      <c r="B16" s="291"/>
      <c r="C16" s="291"/>
      <c r="D16" s="292"/>
      <c r="E16" s="293"/>
      <c r="H16" s="253"/>
    </row>
    <row r="17" spans="1:9" ht="12.6" customHeight="1" x14ac:dyDescent="0.3">
      <c r="A17" s="294" t="str">
        <f>B4</f>
        <v>Tulare County</v>
      </c>
      <c r="B17" s="295">
        <f>'Ref. ACS-5-YR Add.'!L58</f>
        <v>917</v>
      </c>
      <c r="C17" s="295">
        <f>'Ref. ACS-5-YR Add.'!O58</f>
        <v>930</v>
      </c>
      <c r="D17" s="296">
        <f>'Ref. ACS-5-YR Add.'!R58</f>
        <v>1047</v>
      </c>
      <c r="E17" s="293">
        <f>'Ref. ACS-5-YR Add.'!U58</f>
        <v>0.14176663031624864</v>
      </c>
      <c r="H17" s="253"/>
    </row>
    <row r="18" spans="1:9" ht="12.6" customHeight="1" x14ac:dyDescent="0.3">
      <c r="A18" s="297" t="s">
        <v>168</v>
      </c>
      <c r="B18" s="298">
        <f>'Ref. ACS-5-YR Add.'!V58</f>
        <v>1409</v>
      </c>
      <c r="C18" s="298">
        <f>'Ref. ACS-5-YR Add.'!Y58</f>
        <v>1419</v>
      </c>
      <c r="D18" s="299">
        <f>'Ref. ACS-5-YR Add.'!AB58</f>
        <v>1688</v>
      </c>
      <c r="E18" s="293">
        <f>'Ref. ACS-5-YR Add.'!AE58</f>
        <v>0.19800000000000001</v>
      </c>
      <c r="H18" s="253"/>
      <c r="I18" s="35"/>
    </row>
    <row r="19" spans="1:9" ht="12.6" customHeight="1" x14ac:dyDescent="0.3">
      <c r="A19" t="s">
        <v>2540</v>
      </c>
      <c r="H19" s="253"/>
    </row>
    <row r="20" spans="1:9" ht="12.6" customHeight="1" x14ac:dyDescent="0.3">
      <c r="A20" s="355" t="s">
        <v>2509</v>
      </c>
      <c r="B20" s="355"/>
      <c r="C20" s="355"/>
      <c r="D20" s="355"/>
      <c r="E20" s="355"/>
      <c r="F20" s="355"/>
      <c r="G20" s="355"/>
      <c r="H20" s="253"/>
      <c r="I20" s="35" t="str">
        <f>A19</f>
        <v>Source: U.S. Census Bureau, ACS16-20 (5-Year Estimates), Table B25105</v>
      </c>
    </row>
    <row r="21" spans="1:9" ht="12.6" customHeight="1" x14ac:dyDescent="0.3">
      <c r="A21" s="285"/>
      <c r="H21" s="253"/>
      <c r="I21" s="90"/>
    </row>
    <row r="22" spans="1:9" ht="29.4" customHeight="1" x14ac:dyDescent="0.3">
      <c r="A22" s="1" t="s">
        <v>2567</v>
      </c>
      <c r="H22" s="253"/>
      <c r="I22" s="59" t="s">
        <v>2570</v>
      </c>
    </row>
    <row r="23" spans="1:9" ht="12.6" customHeight="1" x14ac:dyDescent="0.3">
      <c r="A23" s="55"/>
      <c r="B23" s="300">
        <v>2010</v>
      </c>
      <c r="C23" s="300">
        <v>2015</v>
      </c>
      <c r="D23" s="300">
        <v>2020</v>
      </c>
      <c r="H23" s="253"/>
    </row>
    <row r="24" spans="1:9" ht="12.6" customHeight="1" x14ac:dyDescent="0.3">
      <c r="A24" s="95" t="s">
        <v>1392</v>
      </c>
      <c r="B24" s="301">
        <f>'Ref. ACS-5-YR'!L1201</f>
        <v>0.31</v>
      </c>
      <c r="C24" s="301">
        <f>'Ref. ACS-5-YR'!R1201/100</f>
        <v>0.313</v>
      </c>
      <c r="D24" s="301">
        <f>'Ref. ACS-5-YR'!R1201/100</f>
        <v>0.313</v>
      </c>
      <c r="H24" s="253"/>
    </row>
    <row r="25" spans="1:9" ht="12.6" customHeight="1" x14ac:dyDescent="0.3">
      <c r="A25" s="302" t="s">
        <v>2541</v>
      </c>
      <c r="B25" s="301">
        <f>'Ref. ACS-5-YR'!L1241/100</f>
        <v>0.23800000000000002</v>
      </c>
      <c r="C25" s="301">
        <f>'Ref. ACS-5-YR'!O1241/100</f>
        <v>0.221</v>
      </c>
      <c r="D25" s="301">
        <f>'Ref. ACS-5-YR'!R1241/100</f>
        <v>0.19600000000000001</v>
      </c>
      <c r="H25" s="253"/>
    </row>
    <row r="26" spans="1:9" ht="12.6" customHeight="1" x14ac:dyDescent="0.3">
      <c r="A26" s="302" t="s">
        <v>2542</v>
      </c>
      <c r="B26" s="301">
        <f>'Ref. ACS-5-YR'!L1242/100</f>
        <v>0.28300000000000003</v>
      </c>
      <c r="C26" s="301">
        <f>'Ref. ACS-5-YR'!O1242/100</f>
        <v>0.26300000000000001</v>
      </c>
      <c r="D26" s="301">
        <f>'Ref. ACS-5-YR'!R1242/100</f>
        <v>0.24399999999999999</v>
      </c>
      <c r="H26" s="253"/>
    </row>
    <row r="27" spans="1:9" ht="12.6" customHeight="1" x14ac:dyDescent="0.3">
      <c r="A27" s="303" t="s">
        <v>2543</v>
      </c>
      <c r="B27" s="301">
        <f>'Ref. ACS-5-YR'!L1243/100</f>
        <v>0.109</v>
      </c>
      <c r="C27" s="301">
        <f>'Ref. ACS-5-YR'!O1243/100</f>
        <v>0.111</v>
      </c>
      <c r="D27" s="301">
        <f>'Ref. ACS-5-YR'!R1243/100</f>
        <v>0.09</v>
      </c>
      <c r="H27" s="253"/>
      <c r="I27" s="35"/>
    </row>
    <row r="28" spans="1:9" ht="12.6" customHeight="1" x14ac:dyDescent="0.3">
      <c r="A28" t="s">
        <v>2544</v>
      </c>
      <c r="H28" s="253"/>
      <c r="I28" s="35"/>
    </row>
    <row r="29" spans="1:9" ht="12.6" customHeight="1" x14ac:dyDescent="0.3">
      <c r="A29" s="355" t="s">
        <v>2509</v>
      </c>
      <c r="B29" s="355"/>
      <c r="C29" s="355"/>
      <c r="D29" s="355"/>
      <c r="E29" s="355"/>
      <c r="F29" s="355"/>
      <c r="G29" s="355"/>
      <c r="H29" s="253"/>
      <c r="I29" s="35"/>
    </row>
    <row r="30" spans="1:9" ht="12.6" customHeight="1" x14ac:dyDescent="0.3">
      <c r="A30" s="64"/>
      <c r="B30" s="64"/>
      <c r="C30" s="64"/>
      <c r="D30" s="64"/>
      <c r="E30" s="64"/>
      <c r="F30" s="64"/>
      <c r="G30" s="64"/>
      <c r="H30" s="253"/>
      <c r="I30" s="35"/>
    </row>
    <row r="31" spans="1:9" ht="12.6" customHeight="1" x14ac:dyDescent="0.3">
      <c r="A31" s="64"/>
      <c r="B31" s="64"/>
      <c r="C31" s="64"/>
      <c r="D31" s="64"/>
      <c r="E31" s="64"/>
      <c r="F31" s="64"/>
      <c r="G31" s="64"/>
      <c r="H31" s="253"/>
      <c r="I31" s="35"/>
    </row>
    <row r="32" spans="1:9" ht="12.6" customHeight="1" x14ac:dyDescent="0.3">
      <c r="A32" s="64"/>
      <c r="B32" s="64"/>
      <c r="C32" s="64"/>
      <c r="D32" s="64"/>
      <c r="E32" s="64"/>
      <c r="F32" s="64"/>
      <c r="G32" s="64"/>
      <c r="H32" s="253"/>
    </row>
    <row r="33" spans="1:9" ht="12.6" customHeight="1" x14ac:dyDescent="0.3">
      <c r="A33" s="64"/>
      <c r="B33" s="64"/>
      <c r="C33" s="64"/>
      <c r="D33" s="64"/>
      <c r="E33" s="64"/>
      <c r="F33" s="64"/>
      <c r="G33" s="64"/>
      <c r="H33" s="253"/>
    </row>
    <row r="34" spans="1:9" ht="12.6" customHeight="1" x14ac:dyDescent="0.3">
      <c r="A34" s="64"/>
      <c r="B34" s="64"/>
      <c r="C34" s="64"/>
      <c r="D34" s="64"/>
      <c r="E34" s="64"/>
      <c r="F34" s="64"/>
      <c r="G34" s="64"/>
      <c r="H34" s="253"/>
    </row>
    <row r="35" spans="1:9" ht="12.6" customHeight="1" x14ac:dyDescent="0.3">
      <c r="A35" s="64"/>
      <c r="B35" s="64"/>
      <c r="C35" s="64"/>
      <c r="D35" s="64"/>
      <c r="E35" s="64"/>
      <c r="F35" s="64"/>
      <c r="G35" s="64"/>
      <c r="H35" s="253"/>
    </row>
    <row r="36" spans="1:9" ht="12.6" customHeight="1" x14ac:dyDescent="0.3">
      <c r="A36" s="64"/>
      <c r="B36" s="64"/>
      <c r="C36" s="64"/>
      <c r="D36" s="64"/>
      <c r="E36" s="64"/>
      <c r="F36" s="64"/>
      <c r="G36" s="64"/>
      <c r="H36" s="253"/>
    </row>
    <row r="37" spans="1:9" ht="12.6" customHeight="1" x14ac:dyDescent="0.3">
      <c r="A37" s="64"/>
      <c r="B37" s="64"/>
      <c r="C37" s="64"/>
      <c r="D37" s="64"/>
      <c r="E37" s="64"/>
      <c r="F37" s="64"/>
      <c r="G37" s="64"/>
      <c r="H37" s="253"/>
    </row>
    <row r="38" spans="1:9" ht="12.6" customHeight="1" x14ac:dyDescent="0.3">
      <c r="A38" s="64"/>
      <c r="B38" s="64"/>
      <c r="C38" s="64"/>
      <c r="D38" s="64"/>
      <c r="E38" s="64"/>
      <c r="F38" s="64"/>
      <c r="G38" s="64"/>
      <c r="H38" s="253"/>
    </row>
    <row r="39" spans="1:9" ht="12.6" customHeight="1" x14ac:dyDescent="0.3">
      <c r="A39" s="64"/>
      <c r="B39" s="64"/>
      <c r="C39" s="64"/>
      <c r="D39" s="64"/>
      <c r="E39" s="64"/>
      <c r="F39" s="64"/>
      <c r="G39" s="64"/>
      <c r="H39" s="253"/>
    </row>
    <row r="40" spans="1:9" ht="12.6" customHeight="1" x14ac:dyDescent="0.3">
      <c r="A40" s="64"/>
      <c r="B40" s="64"/>
      <c r="C40" s="64"/>
      <c r="D40" s="64"/>
      <c r="E40" s="64"/>
      <c r="F40" s="64"/>
      <c r="G40" s="64"/>
      <c r="H40" s="253"/>
      <c r="I40" s="40" t="str">
        <f>A28</f>
        <v>Source: U.S. Census Bureau, ACS16-20 (5-Year Estimates), Tables B25071, B25092</v>
      </c>
    </row>
    <row r="41" spans="1:9" ht="12.6" customHeight="1" x14ac:dyDescent="0.3">
      <c r="A41" s="64"/>
      <c r="B41" s="64"/>
      <c r="C41" s="64"/>
      <c r="D41" s="64"/>
      <c r="E41" s="64"/>
      <c r="F41" s="64"/>
      <c r="G41" s="64"/>
      <c r="H41" s="253"/>
      <c r="I41" s="269" t="s">
        <v>2546</v>
      </c>
    </row>
    <row r="42" spans="1:9" ht="12.6" customHeight="1" x14ac:dyDescent="0.3">
      <c r="A42" s="64"/>
      <c r="B42" s="64"/>
      <c r="C42" s="64"/>
      <c r="D42" s="64"/>
      <c r="E42" s="64"/>
      <c r="F42" s="64"/>
      <c r="G42" s="64"/>
      <c r="H42" s="253"/>
    </row>
    <row r="43" spans="1:9" ht="12.6" customHeight="1" x14ac:dyDescent="0.3">
      <c r="A43" s="64"/>
      <c r="B43" s="64"/>
      <c r="C43" s="64"/>
      <c r="D43" s="64"/>
      <c r="E43" s="64"/>
      <c r="F43" s="64"/>
      <c r="G43" s="64"/>
      <c r="H43" s="253"/>
    </row>
    <row r="44" spans="1:9" ht="12.6" customHeight="1" x14ac:dyDescent="0.3">
      <c r="A44" s="64"/>
      <c r="B44" s="64"/>
      <c r="C44" s="64"/>
      <c r="D44" s="64"/>
      <c r="E44" s="64"/>
      <c r="F44" s="64"/>
      <c r="G44" s="64"/>
      <c r="H44" s="253"/>
    </row>
    <row r="45" spans="1:9" ht="12.6" customHeight="1" x14ac:dyDescent="0.3">
      <c r="A45" s="1" t="s">
        <v>2527</v>
      </c>
      <c r="E45" s="64"/>
      <c r="F45" s="64"/>
      <c r="G45" s="64"/>
      <c r="H45" s="253"/>
      <c r="I45" s="59" t="s">
        <v>2535</v>
      </c>
    </row>
    <row r="46" spans="1:9" ht="25.2" customHeight="1" x14ac:dyDescent="0.3">
      <c r="A46" s="46"/>
      <c r="B46" s="74" t="str">
        <f>B3</f>
        <v>Unincorporated Tulare County</v>
      </c>
      <c r="C46" s="74" t="str">
        <f>B4</f>
        <v>Tulare County</v>
      </c>
      <c r="D46" s="74" t="s">
        <v>168</v>
      </c>
      <c r="E46" s="64"/>
      <c r="F46" s="64"/>
      <c r="G46" s="64"/>
      <c r="H46" s="253"/>
      <c r="I46" s="35"/>
    </row>
    <row r="47" spans="1:9" ht="12.6" customHeight="1" x14ac:dyDescent="0.3">
      <c r="A47" s="11" t="s">
        <v>1416</v>
      </c>
      <c r="B47" s="288"/>
      <c r="C47" s="288">
        <f>'Ref. ACS-5-YR'!R840</f>
        <v>64453</v>
      </c>
      <c r="D47" s="288">
        <f>'Ref. ACS-5-YR'!AB840</f>
        <v>90496</v>
      </c>
      <c r="E47" s="64"/>
      <c r="F47" s="64"/>
      <c r="G47" s="64"/>
      <c r="H47" s="253"/>
      <c r="I47" s="35"/>
    </row>
    <row r="48" spans="1:9" ht="12.6" customHeight="1" x14ac:dyDescent="0.3">
      <c r="A48" s="11" t="s">
        <v>2528</v>
      </c>
      <c r="B48" s="288"/>
      <c r="C48" s="288">
        <f>'Ref. ACS-5-YR'!R816</f>
        <v>44708</v>
      </c>
      <c r="D48" s="288">
        <f>'Ref. ACS-5-YR'!AB816</f>
        <v>54976</v>
      </c>
      <c r="E48" s="64"/>
      <c r="F48" s="64"/>
      <c r="G48" s="64"/>
      <c r="H48" s="253"/>
      <c r="I48" s="35"/>
    </row>
    <row r="49" spans="1:9" ht="12.6" customHeight="1" x14ac:dyDescent="0.3">
      <c r="A49" s="11" t="s">
        <v>2529</v>
      </c>
      <c r="B49" s="288"/>
      <c r="C49" s="288">
        <f>'Ref. ACS-5-YR'!R820</f>
        <v>37632</v>
      </c>
      <c r="D49" s="288">
        <f>'Ref. ACS-5-YR'!AB820</f>
        <v>60182</v>
      </c>
      <c r="E49" s="64"/>
      <c r="F49" s="64"/>
      <c r="G49" s="64"/>
      <c r="H49" s="253"/>
      <c r="I49" s="35"/>
    </row>
    <row r="50" spans="1:9" ht="12.6" customHeight="1" x14ac:dyDescent="0.3">
      <c r="A50" s="11" t="s">
        <v>2530</v>
      </c>
      <c r="B50" s="288"/>
      <c r="C50" s="288">
        <f>'Ref. ACS-5-YR'!R824</f>
        <v>67396</v>
      </c>
      <c r="D50" s="288">
        <f>'Ref. ACS-5-YR'!AB824</f>
        <v>101380</v>
      </c>
      <c r="E50" s="64"/>
      <c r="F50" s="64"/>
      <c r="G50" s="64"/>
      <c r="H50" s="253"/>
      <c r="I50" s="35"/>
    </row>
    <row r="51" spans="1:9" ht="12.6" customHeight="1" x14ac:dyDescent="0.3">
      <c r="A51" s="11" t="s">
        <v>2531</v>
      </c>
      <c r="B51" s="288"/>
      <c r="C51" s="288" t="str">
        <f>'Ref. ACS-5-YR'!R828</f>
        <v xml:space="preserve"> </v>
      </c>
      <c r="D51" s="288">
        <f>'Ref. ACS-5-YR'!AB828</f>
        <v>81682</v>
      </c>
      <c r="E51" s="64"/>
      <c r="F51" s="64"/>
      <c r="G51" s="64"/>
      <c r="H51" s="253"/>
      <c r="I51" s="35"/>
    </row>
    <row r="52" spans="1:9" ht="12.6" customHeight="1" x14ac:dyDescent="0.3">
      <c r="A52" s="11" t="s">
        <v>2532</v>
      </c>
      <c r="B52" s="288"/>
      <c r="C52" s="288">
        <f>'Ref. ACS-5-YR'!R832</f>
        <v>47520</v>
      </c>
      <c r="D52" s="288">
        <f>'Ref. ACS-5-YR'!AB832</f>
        <v>59287</v>
      </c>
      <c r="E52" s="64"/>
      <c r="F52" s="64"/>
      <c r="G52" s="64"/>
      <c r="H52" s="253"/>
    </row>
    <row r="53" spans="1:9" ht="12.6" customHeight="1" x14ac:dyDescent="0.3">
      <c r="A53" s="11" t="s">
        <v>2533</v>
      </c>
      <c r="B53" s="288"/>
      <c r="C53" s="288">
        <f>'Ref. ACS-5-YR'!R836</f>
        <v>62159</v>
      </c>
      <c r="D53" s="288">
        <f>'Ref. ACS-5-YR'!AB836</f>
        <v>76733</v>
      </c>
      <c r="E53" s="64"/>
      <c r="F53" s="64"/>
      <c r="G53" s="64"/>
      <c r="H53" s="253"/>
      <c r="I53" s="35"/>
    </row>
    <row r="54" spans="1:9" ht="12.6" customHeight="1" x14ac:dyDescent="0.3">
      <c r="A54" s="11" t="s">
        <v>1417</v>
      </c>
      <c r="B54" s="288"/>
      <c r="C54" s="288">
        <f>'Ref. ACS-5-YR'!R844</f>
        <v>46063</v>
      </c>
      <c r="D54" s="288">
        <f>'Ref. ACS-5-YR'!AB844</f>
        <v>62330</v>
      </c>
      <c r="E54" s="64"/>
      <c r="F54" s="64"/>
      <c r="G54" s="64"/>
      <c r="H54" s="253"/>
      <c r="I54" s="35"/>
    </row>
    <row r="55" spans="1:9" ht="12.6" customHeight="1" x14ac:dyDescent="0.3">
      <c r="A55" t="s">
        <v>2534</v>
      </c>
      <c r="B55" s="289"/>
      <c r="C55" s="289"/>
      <c r="D55" s="289"/>
      <c r="E55" s="64"/>
      <c r="F55" s="64"/>
      <c r="G55" s="64"/>
      <c r="H55" s="253"/>
      <c r="I55" s="35"/>
    </row>
    <row r="56" spans="1:9" ht="12.6" customHeight="1" x14ac:dyDescent="0.3">
      <c r="A56" s="64"/>
      <c r="B56" s="64"/>
      <c r="C56" s="64"/>
      <c r="D56" s="64"/>
      <c r="E56" s="64"/>
      <c r="F56" s="64"/>
      <c r="G56" s="64"/>
      <c r="H56" s="253"/>
      <c r="I56" s="35"/>
    </row>
    <row r="57" spans="1:9" ht="12.6" customHeight="1" x14ac:dyDescent="0.3">
      <c r="A57" s="64" t="s">
        <v>1419</v>
      </c>
      <c r="B57" s="64"/>
      <c r="C57" s="64"/>
      <c r="D57" s="64"/>
      <c r="E57" s="64"/>
      <c r="F57" s="64"/>
      <c r="G57" s="64"/>
      <c r="H57" s="253"/>
      <c r="I57" s="35"/>
    </row>
    <row r="58" spans="1:9" x14ac:dyDescent="0.3">
      <c r="A58" s="1" t="s">
        <v>1418</v>
      </c>
      <c r="I58" s="35"/>
    </row>
    <row r="59" spans="1:9" ht="28.2" customHeight="1" x14ac:dyDescent="0.3">
      <c r="A59" s="46" t="s">
        <v>167</v>
      </c>
      <c r="B59" s="58" t="str">
        <f>B3</f>
        <v>Unincorporated Tulare County</v>
      </c>
      <c r="C59" s="58" t="s">
        <v>174</v>
      </c>
      <c r="D59" s="58" t="str">
        <f>B4</f>
        <v>Tulare County</v>
      </c>
      <c r="E59" s="58" t="s">
        <v>174</v>
      </c>
      <c r="F59" s="58" t="s">
        <v>168</v>
      </c>
      <c r="G59" s="58" t="s">
        <v>174</v>
      </c>
      <c r="I59" s="35"/>
    </row>
    <row r="60" spans="1:9" x14ac:dyDescent="0.3">
      <c r="A60" s="11" t="s">
        <v>1419</v>
      </c>
      <c r="B60" s="14">
        <f>'Ref. ACS-5-YR'!H745</f>
        <v>7269</v>
      </c>
      <c r="C60" s="53">
        <f>'Ref. ACS-5-YR'!I745</f>
        <v>0.22467777331313954</v>
      </c>
      <c r="D60" s="14">
        <f>'Ref. ACS-5-YR'!R745</f>
        <v>19951</v>
      </c>
      <c r="E60" s="53">
        <f>'Ref. ACS-5-YR'!S745</f>
        <v>0.18417214385939001</v>
      </c>
      <c r="F60" s="14">
        <f>'Ref. ACS-5-YR'!AB745</f>
        <v>806599</v>
      </c>
      <c r="G60" s="53">
        <f>'Ref. ACS-5-YR'!AC745</f>
        <v>0.09</v>
      </c>
      <c r="I60" s="35"/>
    </row>
    <row r="61" spans="1:9" x14ac:dyDescent="0.3">
      <c r="A61" t="s">
        <v>1420</v>
      </c>
      <c r="I61" s="35"/>
    </row>
    <row r="62" spans="1:9" x14ac:dyDescent="0.3">
      <c r="I62" s="35"/>
    </row>
    <row r="63" spans="1:9" x14ac:dyDescent="0.3">
      <c r="I63" s="35" t="str">
        <f>A55</f>
        <v>Source: U.S. Census Bureau, ACS16-20 (5-year Estimates), Table B19013.</v>
      </c>
    </row>
    <row r="64" spans="1:9" ht="72.599999999999994" customHeight="1" x14ac:dyDescent="0.3">
      <c r="I64" s="79" t="s">
        <v>2388</v>
      </c>
    </row>
    <row r="65" spans="1:9" x14ac:dyDescent="0.3">
      <c r="A65" s="1" t="s">
        <v>1421</v>
      </c>
      <c r="I65" s="90"/>
    </row>
    <row r="66" spans="1:9" x14ac:dyDescent="0.3">
      <c r="A66" s="55"/>
      <c r="B66" s="74">
        <v>2010</v>
      </c>
      <c r="C66" s="74">
        <v>2015</v>
      </c>
      <c r="D66" s="74">
        <v>2020</v>
      </c>
      <c r="I66" s="59" t="s">
        <v>1422</v>
      </c>
    </row>
    <row r="67" spans="1:9" ht="28.95" customHeight="1" x14ac:dyDescent="0.3">
      <c r="A67" s="11" t="s">
        <v>1423</v>
      </c>
      <c r="B67" s="14">
        <f>'Ref. ACS-5-YR'!B745</f>
        <v>7573</v>
      </c>
      <c r="C67" s="14">
        <f>'Ref. ACS-5-YR'!E745</f>
        <v>9431</v>
      </c>
      <c r="D67" s="14">
        <f>'Ref. ACS-5-YR'!H745</f>
        <v>7269</v>
      </c>
      <c r="H67" s="249"/>
      <c r="I67" s="35"/>
    </row>
    <row r="68" spans="1:9" x14ac:dyDescent="0.3">
      <c r="A68" s="11" t="s">
        <v>1289</v>
      </c>
      <c r="B68" s="14">
        <f>'Ref. ACS-5-YR'!B744</f>
        <v>32400</v>
      </c>
      <c r="C68" s="14">
        <f>'Ref. ACS-5-YR'!E744</f>
        <v>32558</v>
      </c>
      <c r="D68" s="14">
        <f>'Ref. ACS-5-YR'!H744</f>
        <v>32353</v>
      </c>
      <c r="E68" s="98"/>
      <c r="F68" s="98"/>
      <c r="G68" s="98"/>
      <c r="H68" s="250"/>
      <c r="I68" s="35"/>
    </row>
    <row r="69" spans="1:9" x14ac:dyDescent="0.3">
      <c r="A69" s="11" t="s">
        <v>1424</v>
      </c>
      <c r="B69" s="99">
        <f>B67/B68</f>
        <v>0.23373456790123456</v>
      </c>
      <c r="C69" s="99">
        <f t="shared" ref="C69" si="0">C67/C68</f>
        <v>0.28966767000429999</v>
      </c>
      <c r="D69" s="99">
        <f>D67/D68</f>
        <v>0.22467777331313943</v>
      </c>
      <c r="H69" s="250"/>
      <c r="I69" s="35"/>
    </row>
    <row r="70" spans="1:9" x14ac:dyDescent="0.3">
      <c r="A70" s="11" t="s">
        <v>1425</v>
      </c>
      <c r="B70" s="99"/>
      <c r="C70" s="99">
        <f>(C68-B68)/B68</f>
        <v>4.8765432098765429E-3</v>
      </c>
      <c r="D70" s="99">
        <f>(D68-C68)/C68</f>
        <v>-6.2964555562380984E-3</v>
      </c>
      <c r="H70" s="250"/>
      <c r="I70" s="35"/>
    </row>
    <row r="71" spans="1:9" x14ac:dyDescent="0.3">
      <c r="A71" t="s">
        <v>1420</v>
      </c>
      <c r="H71" s="250"/>
      <c r="I71" s="35"/>
    </row>
    <row r="72" spans="1:9" x14ac:dyDescent="0.3">
      <c r="H72" s="250"/>
    </row>
    <row r="73" spans="1:9" x14ac:dyDescent="0.3">
      <c r="H73" s="250"/>
      <c r="I73" s="35"/>
    </row>
    <row r="74" spans="1:9" x14ac:dyDescent="0.3">
      <c r="H74" s="250"/>
    </row>
    <row r="75" spans="1:9" x14ac:dyDescent="0.3">
      <c r="H75" s="250"/>
      <c r="I75" s="40" t="str">
        <f>A71</f>
        <v>Source: U.S. Census Bureau, ACS16-20 (5-year Estimates), Table B17019.</v>
      </c>
    </row>
    <row r="76" spans="1:9" x14ac:dyDescent="0.3">
      <c r="H76" s="250"/>
      <c r="I76" s="35"/>
    </row>
    <row r="77" spans="1:9" x14ac:dyDescent="0.3">
      <c r="A77" s="1" t="s">
        <v>1426</v>
      </c>
      <c r="I77" s="59" t="s">
        <v>2424</v>
      </c>
    </row>
    <row r="78" spans="1:9" ht="24" customHeight="1" x14ac:dyDescent="0.3">
      <c r="A78" s="55" t="s">
        <v>167</v>
      </c>
      <c r="B78" s="58" t="str">
        <f>B3</f>
        <v>Unincorporated Tulare County</v>
      </c>
      <c r="C78" s="58" t="s">
        <v>174</v>
      </c>
      <c r="D78" s="58" t="str">
        <f>B4</f>
        <v>Tulare County</v>
      </c>
      <c r="E78" s="58" t="s">
        <v>174</v>
      </c>
      <c r="F78" s="58" t="s">
        <v>168</v>
      </c>
      <c r="G78" s="58" t="s">
        <v>174</v>
      </c>
    </row>
    <row r="79" spans="1:9" x14ac:dyDescent="0.3">
      <c r="A79" s="11" t="s">
        <v>175</v>
      </c>
      <c r="B79" s="14">
        <f>'Ref. ACS-5-YR'!H305</f>
        <v>7269</v>
      </c>
      <c r="C79" s="53"/>
      <c r="D79" s="14">
        <f>'Ref. ACS-5-YR'!R305</f>
        <v>19951</v>
      </c>
      <c r="E79" s="53"/>
      <c r="F79" s="14">
        <f>'Ref. ACS-5-YR'!AB305</f>
        <v>806599</v>
      </c>
      <c r="G79" s="53"/>
    </row>
    <row r="80" spans="1:9" x14ac:dyDescent="0.3">
      <c r="A80" s="11" t="s">
        <v>1416</v>
      </c>
      <c r="B80" s="14">
        <f>'Ref. ACS-5-YR'!H657</f>
        <v>793</v>
      </c>
      <c r="C80" s="53">
        <f>'Ref. ACS-5-YR'!I657</f>
        <v>7.86628310683464E-2</v>
      </c>
      <c r="D80" s="14">
        <f>'Ref. ACS-5-YR'!R657</f>
        <v>3146</v>
      </c>
      <c r="E80" s="53">
        <f>'Ref. ACS-5-YR'!S657</f>
        <v>8.7872185911401599E-2</v>
      </c>
      <c r="F80" s="14">
        <f>'Ref. ACS-5-YR'!AB657</f>
        <v>184715</v>
      </c>
      <c r="G80" s="53">
        <f>'Ref. ACS-5-YR'!AC657</f>
        <v>4.9000000000000002E-2</v>
      </c>
      <c r="I80" s="35"/>
    </row>
    <row r="81" spans="1:9" x14ac:dyDescent="0.3">
      <c r="A81" s="11" t="s">
        <v>1427</v>
      </c>
      <c r="B81" s="14">
        <f>'Ref. ACS-5-YR'!H393</f>
        <v>0</v>
      </c>
      <c r="C81" s="53">
        <f>'Ref. ACS-5-YR'!I393</f>
        <v>0</v>
      </c>
      <c r="D81" s="14">
        <f>'Ref. ACS-5-YR'!R393</f>
        <v>200</v>
      </c>
      <c r="E81" s="53">
        <f>'Ref. ACS-5-YR'!S393</f>
        <v>0.13054830287206268</v>
      </c>
      <c r="F81" s="14">
        <f>'Ref. ACS-5-YR'!AB393</f>
        <v>71144</v>
      </c>
      <c r="G81" s="53">
        <f>'Ref. ACS-5-YR'!AC393</f>
        <v>0.15</v>
      </c>
      <c r="H81" s="249"/>
      <c r="I81" s="35"/>
    </row>
    <row r="82" spans="1:9" x14ac:dyDescent="0.3">
      <c r="A82" s="11" t="s">
        <v>1428</v>
      </c>
      <c r="B82" s="14">
        <f>'Ref. ACS-5-YR'!H437</f>
        <v>201</v>
      </c>
      <c r="C82" s="53">
        <f>'Ref. ACS-5-YR'!I437</f>
        <v>0.39960238568588469</v>
      </c>
      <c r="D82" s="14">
        <f>'Ref. ACS-5-YR'!R437</f>
        <v>451</v>
      </c>
      <c r="E82" s="53">
        <f>'Ref. ACS-5-YR'!S437</f>
        <v>0.32563176895306861</v>
      </c>
      <c r="F82" s="14">
        <f>'Ref. ACS-5-YR'!AB437</f>
        <v>9939</v>
      </c>
      <c r="G82" s="53">
        <f>'Ref. ACS-5-YR'!AC437</f>
        <v>0.14299999999999999</v>
      </c>
      <c r="H82" s="250"/>
    </row>
    <row r="83" spans="1:9" x14ac:dyDescent="0.3">
      <c r="A83" s="11" t="s">
        <v>1429</v>
      </c>
      <c r="B83" s="14">
        <f>'Ref. ACS-5-YR'!H481</f>
        <v>47</v>
      </c>
      <c r="C83" s="53">
        <f>'Ref. ACS-5-YR'!I481</f>
        <v>6.1277705345501955E-2</v>
      </c>
      <c r="D83" s="14">
        <f>'Ref. ACS-5-YR'!R481</f>
        <v>587</v>
      </c>
      <c r="E83" s="53">
        <f>'Ref. ACS-5-YR'!S481</f>
        <v>0.16047020229633679</v>
      </c>
      <c r="F83" s="14">
        <f>'Ref. ACS-5-YR'!AB481</f>
        <v>96657</v>
      </c>
      <c r="G83" s="53">
        <f>'Ref. ACS-5-YR'!AC481</f>
        <v>7.0000000000000007E-2</v>
      </c>
      <c r="H83" s="250"/>
      <c r="I83" s="35"/>
    </row>
    <row r="84" spans="1:9" x14ac:dyDescent="0.3">
      <c r="A84" s="11" t="s">
        <v>1430</v>
      </c>
      <c r="B84" s="14">
        <f>'Ref. ACS-5-YR'!H525</f>
        <v>3</v>
      </c>
      <c r="C84" s="53">
        <f>'Ref. ACS-5-YR'!I525</f>
        <v>7.8947368421052627E-2</v>
      </c>
      <c r="D84" s="14">
        <f>'Ref. ACS-5-YR'!R525</f>
        <v>63</v>
      </c>
      <c r="E84" s="53">
        <f>'Ref. ACS-5-YR'!S525</f>
        <v>0.3772455089820359</v>
      </c>
      <c r="F84" s="14">
        <f>'Ref. ACS-5-YR'!AB525</f>
        <v>2702</v>
      </c>
      <c r="G84" s="53">
        <f>'Ref. ACS-5-YR'!AC525</f>
        <v>8.6999999999999994E-2</v>
      </c>
      <c r="H84" s="250"/>
      <c r="I84" s="35"/>
    </row>
    <row r="85" spans="1:9" x14ac:dyDescent="0.3">
      <c r="A85" s="11" t="s">
        <v>1431</v>
      </c>
      <c r="B85" s="14">
        <f>'Ref. ACS-5-YR'!H569</f>
        <v>1781</v>
      </c>
      <c r="C85" s="53">
        <f>'Ref. ACS-5-YR'!I569</f>
        <v>0.28804787320071162</v>
      </c>
      <c r="D85" s="14">
        <f>'Ref. ACS-5-YR'!R569</f>
        <v>4613</v>
      </c>
      <c r="E85" s="53">
        <f>'Ref. ACS-5-YR'!S569</f>
        <v>0.2393876491956409</v>
      </c>
      <c r="F85" s="14">
        <f>'Ref. ACS-5-YR'!AB569</f>
        <v>172587</v>
      </c>
      <c r="G85" s="53">
        <f>'Ref. ACS-5-YR'!AC569</f>
        <v>0.151</v>
      </c>
      <c r="I85" s="35"/>
    </row>
    <row r="86" spans="1:9" x14ac:dyDescent="0.3">
      <c r="A86" s="11" t="s">
        <v>1432</v>
      </c>
      <c r="B86" s="14">
        <f>'Ref. ACS-5-YR'!H613</f>
        <v>371</v>
      </c>
      <c r="C86" s="53">
        <f>'Ref. ACS-5-YR'!I613</f>
        <v>0.18947906026557712</v>
      </c>
      <c r="D86" s="14">
        <f>'Ref. ACS-5-YR'!R613</f>
        <v>897</v>
      </c>
      <c r="E86" s="53">
        <f>'Ref. ACS-5-YR'!S613</f>
        <v>0.12175919641645175</v>
      </c>
      <c r="F86" s="14">
        <f>'Ref. ACS-5-YR'!AB613</f>
        <v>49254</v>
      </c>
      <c r="G86" s="53">
        <f>'Ref. ACS-5-YR'!AC613</f>
        <v>9.5000000000000001E-2</v>
      </c>
      <c r="I86" s="35"/>
    </row>
    <row r="87" spans="1:9" x14ac:dyDescent="0.3">
      <c r="A87" s="11" t="s">
        <v>1417</v>
      </c>
      <c r="B87" s="14">
        <f>'Ref. ACS-5-YR'!H701</f>
        <v>6261</v>
      </c>
      <c r="C87" s="53">
        <f>'Ref. ACS-5-YR'!I701</f>
        <v>0.30596686702829495</v>
      </c>
      <c r="D87" s="14">
        <f>'Ref. ACS-5-YR'!R701</f>
        <v>15688</v>
      </c>
      <c r="E87" s="53">
        <f>'Ref. ACS-5-YR'!S701</f>
        <v>0.23983733622785158</v>
      </c>
      <c r="F87" s="14">
        <f>'Ref. ACS-5-YR'!AB701</f>
        <v>432193</v>
      </c>
      <c r="G87" s="53">
        <f>'Ref. ACS-5-YR'!AC701</f>
        <v>0.14000000000000001</v>
      </c>
      <c r="I87" s="35"/>
    </row>
    <row r="88" spans="1:9" x14ac:dyDescent="0.3">
      <c r="A88" t="s">
        <v>1433</v>
      </c>
      <c r="C88" s="52"/>
    </row>
    <row r="92" spans="1:9" x14ac:dyDescent="0.3">
      <c r="I92" s="35"/>
    </row>
    <row r="93" spans="1:9" x14ac:dyDescent="0.3">
      <c r="I93" s="35"/>
    </row>
    <row r="94" spans="1:9" x14ac:dyDescent="0.3">
      <c r="I94" s="35" t="str">
        <f>A88</f>
        <v>Source: U.S. Census Bureau, ACS16-20 (5-year Estimates), Table B17010A.</v>
      </c>
    </row>
    <row r="95" spans="1:9" ht="57.6" customHeight="1" x14ac:dyDescent="0.3">
      <c r="I95" s="79" t="s">
        <v>2420</v>
      </c>
    </row>
    <row r="96" spans="1:9" x14ac:dyDescent="0.3">
      <c r="I96"/>
    </row>
    <row r="97" spans="1:9" x14ac:dyDescent="0.3">
      <c r="A97" s="1"/>
      <c r="H97" s="250"/>
      <c r="I97"/>
    </row>
    <row r="98" spans="1:9" ht="28.8" x14ac:dyDescent="0.3">
      <c r="A98" s="202" t="s">
        <v>1434</v>
      </c>
      <c r="H98" s="250"/>
      <c r="I98" s="59" t="str">
        <f>_xlfn.CONCAT(B3," Worker Population for Workplace Geography Over Time (2010 to 2020)")</f>
        <v>Unincorporated Tulare County Worker Population for Workplace Geography Over Time (2010 to 2020)</v>
      </c>
    </row>
    <row r="99" spans="1:9" x14ac:dyDescent="0.3">
      <c r="A99" s="55" t="s">
        <v>167</v>
      </c>
      <c r="B99" s="58">
        <v>2010</v>
      </c>
      <c r="C99" s="58">
        <v>2015</v>
      </c>
      <c r="D99" s="58">
        <v>2020</v>
      </c>
      <c r="H99" s="250"/>
      <c r="I99"/>
    </row>
    <row r="100" spans="1:9" x14ac:dyDescent="0.3">
      <c r="A100" s="11" t="str">
        <f>B3</f>
        <v>Unincorporated Tulare County</v>
      </c>
      <c r="B100" s="14">
        <f>'Ref. ACS-5-YR Add.'!B28</f>
        <v>45026</v>
      </c>
      <c r="C100" s="14">
        <f>'Ref. ACS-5-YR Add.'!E28</f>
        <v>51395</v>
      </c>
      <c r="D100" s="14">
        <f>'Ref. ACS-5-YR Add.'!H28</f>
        <v>48738</v>
      </c>
      <c r="H100" s="250"/>
      <c r="I100"/>
    </row>
    <row r="101" spans="1:9" x14ac:dyDescent="0.3">
      <c r="A101" s="11" t="str">
        <f>_xlfn.CONCAT(A100," Percent Change")</f>
        <v>Unincorporated Tulare County Percent Change</v>
      </c>
      <c r="B101" s="14"/>
      <c r="C101" s="5">
        <f>(C100-B100)/B100</f>
        <v>0.14145160573890642</v>
      </c>
      <c r="D101" s="5">
        <f>(D100-C100)/C100</f>
        <v>-5.1697635956805134E-2</v>
      </c>
      <c r="H101" s="250"/>
      <c r="I101"/>
    </row>
    <row r="102" spans="1:9" x14ac:dyDescent="0.3">
      <c r="A102" s="11" t="str">
        <f>B4</f>
        <v>Tulare County</v>
      </c>
      <c r="B102" s="14">
        <f>'Ref. ACS-5-YR Add.'!L28</f>
        <v>154967</v>
      </c>
      <c r="C102" s="14">
        <f>'Ref. ACS-5-YR Add.'!O28</f>
        <v>156043</v>
      </c>
      <c r="D102" s="14">
        <f>'Ref. ACS-5-YR Add.'!R28</f>
        <v>169630</v>
      </c>
      <c r="H102" s="250"/>
      <c r="I102"/>
    </row>
    <row r="103" spans="1:9" x14ac:dyDescent="0.3">
      <c r="A103" s="11" t="str">
        <f>_xlfn.CONCAT(A102," Percent Change")</f>
        <v>Tulare County Percent Change</v>
      </c>
      <c r="B103" s="14"/>
      <c r="C103" s="5">
        <f>(C102-B102)/B102</f>
        <v>6.9434137590583802E-3</v>
      </c>
      <c r="D103" s="5">
        <f>(D102-C102)/C102</f>
        <v>8.707215318854418E-2</v>
      </c>
      <c r="H103" s="250"/>
      <c r="I103"/>
    </row>
    <row r="104" spans="1:9" x14ac:dyDescent="0.3">
      <c r="A104" s="11" t="s">
        <v>168</v>
      </c>
      <c r="B104" s="14">
        <f>'Ref. ACS-5-YR Add.'!V28</f>
        <v>16272337</v>
      </c>
      <c r="C104" s="14">
        <f>'Ref. ACS-5-YR Add.'!Y28</f>
        <v>16864403</v>
      </c>
      <c r="D104" s="14">
        <f>'Ref. ACS-5-YR Add.'!AB28</f>
        <v>18246043</v>
      </c>
      <c r="H104" s="250"/>
      <c r="I104"/>
    </row>
    <row r="105" spans="1:9" x14ac:dyDescent="0.3">
      <c r="A105" s="11" t="str">
        <f>_xlfn.CONCAT(A104," Percent Change")</f>
        <v>California Percent Change</v>
      </c>
      <c r="B105" s="14"/>
      <c r="C105" s="5">
        <f>(C104-B104)/B104</f>
        <v>3.6384816759879049E-2</v>
      </c>
      <c r="D105" s="5">
        <f>(D104-C104)/C104</f>
        <v>8.1926410321195478E-2</v>
      </c>
      <c r="H105" s="250"/>
      <c r="I105"/>
    </row>
    <row r="106" spans="1:9" x14ac:dyDescent="0.3">
      <c r="A106" t="s">
        <v>1435</v>
      </c>
      <c r="H106" s="250"/>
      <c r="I106"/>
    </row>
    <row r="107" spans="1:9" x14ac:dyDescent="0.3">
      <c r="H107" s="250"/>
      <c r="I107"/>
    </row>
    <row r="108" spans="1:9" x14ac:dyDescent="0.3">
      <c r="H108" s="250"/>
      <c r="I108"/>
    </row>
    <row r="109" spans="1:9" x14ac:dyDescent="0.3">
      <c r="H109" s="250"/>
      <c r="I109"/>
    </row>
    <row r="110" spans="1:9" x14ac:dyDescent="0.3">
      <c r="H110" s="250"/>
      <c r="I110"/>
    </row>
    <row r="111" spans="1:9" x14ac:dyDescent="0.3">
      <c r="H111" s="250"/>
      <c r="I111" s="35" t="str">
        <f>A106</f>
        <v>Source: U.S. Census Bureau, ACS 06-10, 11-15, 16-20 (5-year Estimates), Table B08604.</v>
      </c>
    </row>
    <row r="112" spans="1:9" x14ac:dyDescent="0.3">
      <c r="H112" s="250"/>
      <c r="I112"/>
    </row>
    <row r="113" spans="1:9" x14ac:dyDescent="0.3">
      <c r="H113" s="250"/>
      <c r="I113" s="59" t="str">
        <f>_xlfn.CONCAT(B4," Worker Population for Workplace Geography Over Time (2010 to 2020)")</f>
        <v>Tulare County Worker Population for Workplace Geography Over Time (2010 to 2020)</v>
      </c>
    </row>
    <row r="114" spans="1:9" x14ac:dyDescent="0.3">
      <c r="H114" s="250"/>
      <c r="I114"/>
    </row>
    <row r="115" spans="1:9" x14ac:dyDescent="0.3">
      <c r="H115" s="250"/>
      <c r="I115"/>
    </row>
    <row r="116" spans="1:9" x14ac:dyDescent="0.3">
      <c r="H116" s="250"/>
      <c r="I116"/>
    </row>
    <row r="117" spans="1:9" x14ac:dyDescent="0.3">
      <c r="H117" s="250"/>
      <c r="I117"/>
    </row>
    <row r="118" spans="1:9" x14ac:dyDescent="0.3">
      <c r="H118" s="250"/>
      <c r="I118"/>
    </row>
    <row r="119" spans="1:9" x14ac:dyDescent="0.3">
      <c r="H119" s="250"/>
      <c r="I119"/>
    </row>
    <row r="120" spans="1:9" x14ac:dyDescent="0.3">
      <c r="H120" s="250"/>
      <c r="I120"/>
    </row>
    <row r="121" spans="1:9" x14ac:dyDescent="0.3">
      <c r="H121" s="250"/>
      <c r="I121"/>
    </row>
    <row r="122" spans="1:9" x14ac:dyDescent="0.3">
      <c r="H122" s="250"/>
      <c r="I122"/>
    </row>
    <row r="123" spans="1:9" x14ac:dyDescent="0.3">
      <c r="I123"/>
    </row>
    <row r="124" spans="1:9" x14ac:dyDescent="0.3">
      <c r="H124" s="259"/>
      <c r="I124"/>
    </row>
    <row r="125" spans="1:9" x14ac:dyDescent="0.3">
      <c r="I125"/>
    </row>
    <row r="126" spans="1:9" x14ac:dyDescent="0.3">
      <c r="H126" s="260"/>
      <c r="I126" t="str">
        <f>A106</f>
        <v>Source: U.S. Census Bureau, ACS 06-10, 11-15, 16-20 (5-year Estimates), Table B08604.</v>
      </c>
    </row>
    <row r="127" spans="1:9" x14ac:dyDescent="0.3">
      <c r="H127" s="250"/>
      <c r="I127"/>
    </row>
    <row r="128" spans="1:9" x14ac:dyDescent="0.3">
      <c r="A128" s="1" t="s">
        <v>1436</v>
      </c>
      <c r="H128" s="250"/>
      <c r="I128" s="59" t="s">
        <v>2573</v>
      </c>
    </row>
    <row r="129" spans="1:9" ht="44.4" customHeight="1" x14ac:dyDescent="0.3">
      <c r="A129" s="55" t="s">
        <v>167</v>
      </c>
      <c r="B129" s="58" t="str">
        <f>B3</f>
        <v>Unincorporated Tulare County</v>
      </c>
      <c r="C129" s="58" t="str">
        <f>B4</f>
        <v>Tulare County</v>
      </c>
      <c r="D129" s="58" t="s">
        <v>2480</v>
      </c>
      <c r="E129" s="58" t="s">
        <v>168</v>
      </c>
      <c r="F129" s="58" t="s">
        <v>2513</v>
      </c>
      <c r="H129" s="250"/>
      <c r="I129" s="35"/>
    </row>
    <row r="130" spans="1:9" x14ac:dyDescent="0.3">
      <c r="A130" s="67" t="s">
        <v>1436</v>
      </c>
      <c r="B130" s="61"/>
      <c r="C130" s="61">
        <f>'Ref. ACS-5-YR'!R920</f>
        <v>0.4602</v>
      </c>
      <c r="D130" s="53"/>
      <c r="E130" s="61">
        <f>'Ref. ACS-5-YR'!AB920</f>
        <v>0.49</v>
      </c>
      <c r="F130" s="53">
        <f>B130/E130</f>
        <v>0</v>
      </c>
      <c r="H130" s="250"/>
      <c r="I130" s="35"/>
    </row>
    <row r="131" spans="1:9" x14ac:dyDescent="0.3">
      <c r="A131" s="360" t="s">
        <v>2525</v>
      </c>
      <c r="B131" s="360"/>
      <c r="H131" s="250"/>
      <c r="I131" s="35"/>
    </row>
    <row r="132" spans="1:9" x14ac:dyDescent="0.3">
      <c r="H132" s="250"/>
      <c r="I132" s="35"/>
    </row>
    <row r="133" spans="1:9" x14ac:dyDescent="0.3">
      <c r="A133" s="1" t="s">
        <v>2572</v>
      </c>
      <c r="H133" s="250"/>
      <c r="I133" s="35"/>
    </row>
    <row r="134" spans="1:9" x14ac:dyDescent="0.3">
      <c r="A134" s="46"/>
      <c r="B134" s="74">
        <v>2010</v>
      </c>
      <c r="C134" s="74">
        <v>2015</v>
      </c>
      <c r="D134" s="74">
        <v>2020</v>
      </c>
      <c r="H134" s="250"/>
      <c r="I134" s="35"/>
    </row>
    <row r="135" spans="1:9" x14ac:dyDescent="0.3">
      <c r="A135" s="67" t="s">
        <v>1436</v>
      </c>
      <c r="B135" s="287">
        <f>'Ref. ACS-5-YR'!L920</f>
        <v>0.44500000000000001</v>
      </c>
      <c r="C135" s="287">
        <f>'Ref. ACS-5-YR'!O920</f>
        <v>0.4632</v>
      </c>
      <c r="D135" s="287">
        <f>'Ref. ACS-5-YR'!R920</f>
        <v>0.4602</v>
      </c>
      <c r="H135" s="250"/>
      <c r="I135" s="35"/>
    </row>
    <row r="136" spans="1:9" x14ac:dyDescent="0.3">
      <c r="A136" s="67" t="s">
        <v>172</v>
      </c>
      <c r="B136" s="287"/>
      <c r="C136" s="5">
        <f>(C135-B135)/B135</f>
        <v>4.0898876404494369E-2</v>
      </c>
      <c r="D136" s="5">
        <f>(D135-C135)/C135</f>
        <v>-6.4766839378238399E-3</v>
      </c>
      <c r="H136" s="250"/>
      <c r="I136" s="35"/>
    </row>
    <row r="137" spans="1:9" x14ac:dyDescent="0.3">
      <c r="A137" t="s">
        <v>2526</v>
      </c>
      <c r="H137" s="250"/>
      <c r="I137"/>
    </row>
    <row r="138" spans="1:9" x14ac:dyDescent="0.3">
      <c r="H138" s="250"/>
      <c r="I138" s="35"/>
    </row>
    <row r="139" spans="1:9" x14ac:dyDescent="0.3">
      <c r="H139" s="250"/>
      <c r="I139"/>
    </row>
    <row r="140" spans="1:9" x14ac:dyDescent="0.3">
      <c r="B140" s="2"/>
      <c r="H140" s="250"/>
      <c r="I140" t="str">
        <f>A137</f>
        <v>Source: U.S. Census Bureau, ACS 06-10, 11-15, 16-20 (5-year Estimates), Table B19083</v>
      </c>
    </row>
    <row r="141" spans="1:9" x14ac:dyDescent="0.3">
      <c r="B141" s="2"/>
      <c r="H141" s="250"/>
      <c r="I141"/>
    </row>
    <row r="142" spans="1:9" x14ac:dyDescent="0.3">
      <c r="A142" s="1" t="s">
        <v>1437</v>
      </c>
      <c r="C142" t="s">
        <v>174</v>
      </c>
      <c r="E142" t="s">
        <v>174</v>
      </c>
      <c r="G142" t="s">
        <v>174</v>
      </c>
      <c r="I142" s="59" t="s">
        <v>1438</v>
      </c>
    </row>
    <row r="143" spans="1:9" ht="28.95" customHeight="1" x14ac:dyDescent="0.3">
      <c r="A143" s="46" t="s">
        <v>167</v>
      </c>
      <c r="B143" s="49" t="str">
        <f>B3</f>
        <v>Unincorporated Tulare County</v>
      </c>
      <c r="C143" s="49" t="str">
        <f>B3</f>
        <v>Unincorporated Tulare County</v>
      </c>
      <c r="D143" s="49" t="str">
        <f>B4</f>
        <v>Tulare County</v>
      </c>
      <c r="E143" s="49" t="str">
        <f>B4</f>
        <v>Tulare County</v>
      </c>
      <c r="F143" s="49" t="s">
        <v>168</v>
      </c>
      <c r="G143" s="49" t="s">
        <v>168</v>
      </c>
      <c r="I143" s="35"/>
    </row>
    <row r="144" spans="1:9" x14ac:dyDescent="0.3">
      <c r="A144" s="11" t="s">
        <v>175</v>
      </c>
      <c r="B144" s="14">
        <f>'Ref. ACS-5-YR'!H106</f>
        <v>49846</v>
      </c>
      <c r="C144" s="53"/>
      <c r="D144" s="14">
        <f>'Ref. ACS-5-YR'!R106</f>
        <v>179001</v>
      </c>
      <c r="E144" s="53"/>
      <c r="F144" s="14">
        <f>'Ref. ACS-5-YR'!AB106</f>
        <v>18239892</v>
      </c>
      <c r="G144" s="53"/>
      <c r="I144" s="35"/>
    </row>
    <row r="145" spans="1:9" x14ac:dyDescent="0.3">
      <c r="A145" s="11" t="s">
        <v>1439</v>
      </c>
      <c r="B145" s="14">
        <f>'Ref. ACS-5-YR'!H107</f>
        <v>45445</v>
      </c>
      <c r="C145" s="53">
        <f>'Ref. ACS-5-YR'!I107</f>
        <v>0.91170806082734823</v>
      </c>
      <c r="D145" s="14">
        <f>'Ref. ACS-5-YR'!R107</f>
        <v>165016</v>
      </c>
      <c r="E145" s="53">
        <f>'Ref. ACS-5-YR'!S107</f>
        <v>0.9218719448494701</v>
      </c>
      <c r="F145" s="14">
        <f>'Ref. ACS-5-YR'!AB107</f>
        <v>14963132</v>
      </c>
      <c r="G145" s="53">
        <f>'Ref. ACS-5-YR'!AC107</f>
        <v>0.82</v>
      </c>
      <c r="H145" s="246"/>
      <c r="I145" s="35"/>
    </row>
    <row r="146" spans="1:9" x14ac:dyDescent="0.3">
      <c r="A146" s="7" t="s">
        <v>1440</v>
      </c>
      <c r="B146" s="14">
        <f>'Ref. ACS-5-YR'!H108</f>
        <v>36910</v>
      </c>
      <c r="C146" s="53">
        <f>'Ref. ACS-5-YR'!I108</f>
        <v>0.74048068049592741</v>
      </c>
      <c r="D146" s="14">
        <f>'Ref. ACS-5-YR'!R108</f>
        <v>140970</v>
      </c>
      <c r="E146" s="53">
        <f>'Ref. ACS-5-YR'!S108</f>
        <v>0.78753749979050391</v>
      </c>
      <c r="F146" s="14">
        <f>'Ref. ACS-5-YR'!AB108</f>
        <v>13146038</v>
      </c>
      <c r="G146" s="53">
        <f>'Ref. ACS-5-YR'!AC108</f>
        <v>0.72099999999999997</v>
      </c>
      <c r="H146" s="250"/>
      <c r="I146" s="35"/>
    </row>
    <row r="147" spans="1:9" x14ac:dyDescent="0.3">
      <c r="A147" s="7" t="s">
        <v>1441</v>
      </c>
      <c r="B147" s="14">
        <f>'Ref. ACS-5-YR'!H109</f>
        <v>8535</v>
      </c>
      <c r="C147" s="53">
        <f>'Ref. ACS-5-YR'!I109</f>
        <v>0.17122738033142088</v>
      </c>
      <c r="D147" s="14">
        <f>'Ref. ACS-5-YR'!R109</f>
        <v>24046</v>
      </c>
      <c r="E147" s="53">
        <f>'Ref. ACS-5-YR'!S109</f>
        <v>0.13433444505896616</v>
      </c>
      <c r="F147" s="14">
        <f>'Ref. ACS-5-YR'!AB109</f>
        <v>1817094</v>
      </c>
      <c r="G147" s="53">
        <f>'Ref. ACS-5-YR'!AC109</f>
        <v>0.1</v>
      </c>
      <c r="H147" s="250"/>
      <c r="I147" s="35"/>
    </row>
    <row r="148" spans="1:9" x14ac:dyDescent="0.3">
      <c r="A148" s="11" t="s">
        <v>1442</v>
      </c>
      <c r="B148" s="14">
        <f>'Ref. ACS-5-YR'!H110</f>
        <v>5330</v>
      </c>
      <c r="C148" s="53">
        <f>'Ref. ACS-5-YR'!I110</f>
        <v>0.10692934237451347</v>
      </c>
      <c r="D148" s="14">
        <f>'Ref. ACS-5-YR'!R110</f>
        <v>15542</v>
      </c>
      <c r="E148" s="53">
        <f>'Ref. ACS-5-YR'!S110</f>
        <v>8.682633057915877E-2</v>
      </c>
      <c r="F148" s="14">
        <f>'Ref. ACS-5-YR'!AB110</f>
        <v>1325863</v>
      </c>
      <c r="G148" s="53">
        <f>'Ref. ACS-5-YR'!AC110</f>
        <v>7.2999999999999995E-2</v>
      </c>
      <c r="H148" s="250"/>
      <c r="I148" s="35"/>
    </row>
    <row r="149" spans="1:9" x14ac:dyDescent="0.3">
      <c r="A149" s="11" t="s">
        <v>1443</v>
      </c>
      <c r="B149" s="14">
        <f>'Ref. ACS-5-YR'!H111</f>
        <v>1971</v>
      </c>
      <c r="C149" s="53">
        <f>'Ref. ACS-5-YR'!I111</f>
        <v>3.954178870922441E-2</v>
      </c>
      <c r="D149" s="14">
        <f>'Ref. ACS-5-YR'!R111</f>
        <v>4415</v>
      </c>
      <c r="E149" s="53">
        <f>'Ref. ACS-5-YR'!S111</f>
        <v>2.466466667783979E-2</v>
      </c>
      <c r="F149" s="14">
        <f>'Ref. ACS-5-YR'!AB111</f>
        <v>284797</v>
      </c>
      <c r="G149" s="53">
        <f>'Ref. ACS-5-YR'!AC111</f>
        <v>1.6E-2</v>
      </c>
      <c r="H149" s="250"/>
      <c r="I149" s="35"/>
    </row>
    <row r="150" spans="1:9" x14ac:dyDescent="0.3">
      <c r="A150" s="11" t="s">
        <v>1444</v>
      </c>
      <c r="B150" s="14">
        <f>'Ref. ACS-5-YR'!H112</f>
        <v>822</v>
      </c>
      <c r="C150" s="53">
        <f>'Ref. ACS-5-YR'!I112</f>
        <v>1.6490791638245791E-2</v>
      </c>
      <c r="D150" s="14">
        <f>'Ref. ACS-5-YR'!R112</f>
        <v>2294</v>
      </c>
      <c r="E150" s="53">
        <f>'Ref. ACS-5-YR'!S112</f>
        <v>1.2815570862732611E-2</v>
      </c>
      <c r="F150" s="14">
        <f>'Ref. ACS-5-YR'!AB112</f>
        <v>111224</v>
      </c>
      <c r="G150" s="53">
        <f>'Ref. ACS-5-YR'!AC112</f>
        <v>6.0000000000000001E-3</v>
      </c>
      <c r="H150" s="250"/>
      <c r="I150" s="35"/>
    </row>
    <row r="151" spans="1:9" x14ac:dyDescent="0.3">
      <c r="A151" s="11" t="s">
        <v>1445</v>
      </c>
      <c r="B151" s="14">
        <f>'Ref. ACS-5-YR'!H113</f>
        <v>325</v>
      </c>
      <c r="C151" s="53">
        <f>'Ref. ACS-5-YR'!I113</f>
        <v>6.5200818521044838E-3</v>
      </c>
      <c r="D151" s="14">
        <f>'Ref. ACS-5-YR'!R113</f>
        <v>1185</v>
      </c>
      <c r="E151" s="53">
        <f>'Ref. ACS-5-YR'!S113</f>
        <v>6.6200747481857643E-3</v>
      </c>
      <c r="F151" s="14">
        <f>'Ref. ACS-5-YR'!AB113</f>
        <v>60986</v>
      </c>
      <c r="G151" s="53">
        <f>'Ref. ACS-5-YR'!AC113</f>
        <v>3.0000000000000001E-3</v>
      </c>
      <c r="H151" s="250"/>
      <c r="I151" s="35"/>
    </row>
    <row r="152" spans="1:9" x14ac:dyDescent="0.3">
      <c r="A152" s="11" t="s">
        <v>1446</v>
      </c>
      <c r="B152" s="14">
        <f>'Ref. ACS-5-YR'!H114</f>
        <v>87</v>
      </c>
      <c r="C152" s="53">
        <f>'Ref. ACS-5-YR'!I114</f>
        <v>1.7453757573325838E-3</v>
      </c>
      <c r="D152" s="14">
        <f>'Ref. ACS-5-YR'!R114</f>
        <v>610</v>
      </c>
      <c r="E152" s="53">
        <f>'Ref. ACS-5-YR'!S114</f>
        <v>3.4078021910492122E-3</v>
      </c>
      <c r="F152" s="14">
        <f>'Ref. ACS-5-YR'!AB114</f>
        <v>34224</v>
      </c>
      <c r="G152" s="53">
        <f>'Ref. ACS-5-YR'!AC114</f>
        <v>2E-3</v>
      </c>
      <c r="H152" s="250"/>
      <c r="I152" s="35"/>
    </row>
    <row r="153" spans="1:9" x14ac:dyDescent="0.3">
      <c r="A153" s="7" t="s">
        <v>1447</v>
      </c>
      <c r="B153" s="14">
        <f>'Ref. ACS-5-YR'!H115</f>
        <v>119</v>
      </c>
      <c r="C153" s="53">
        <f>'Ref. ACS-5-YR'!I115</f>
        <v>2.3873530473859485E-3</v>
      </c>
      <c r="D153" s="14">
        <f>'Ref. ACS-5-YR'!R115</f>
        <v>1120</v>
      </c>
      <c r="E153" s="53">
        <f>'Ref. ACS-5-YR'!S115</f>
        <v>6.2569482852051104E-3</v>
      </c>
      <c r="F153" s="14">
        <f>'Ref. ACS-5-YR'!AB115</f>
        <v>843498</v>
      </c>
      <c r="G153" s="53">
        <f>'Ref. ACS-5-YR'!AC115</f>
        <v>4.5999999999999999E-2</v>
      </c>
      <c r="H153" s="250"/>
      <c r="I153" s="35"/>
    </row>
    <row r="154" spans="1:9" x14ac:dyDescent="0.3">
      <c r="A154" s="11" t="s">
        <v>1448</v>
      </c>
      <c r="B154" s="14">
        <f>'Ref. ACS-5-YR'!H116</f>
        <v>119</v>
      </c>
      <c r="C154" s="53">
        <f>'Ref. ACS-5-YR'!I116</f>
        <v>2.3873530473859485E-3</v>
      </c>
      <c r="D154" s="14">
        <f>'Ref. ACS-5-YR'!R116</f>
        <v>1087</v>
      </c>
      <c r="E154" s="53">
        <f>'Ref. ACS-5-YR'!S116</f>
        <v>6.072591773230317E-3</v>
      </c>
      <c r="F154" s="14">
        <f>'Ref. ACS-5-YR'!AB116</f>
        <v>525023</v>
      </c>
      <c r="G154" s="53">
        <f>'Ref. ACS-5-YR'!AC116</f>
        <v>2.9000000000000001E-2</v>
      </c>
      <c r="H154" s="250"/>
      <c r="I154" s="35"/>
    </row>
    <row r="155" spans="1:9" x14ac:dyDescent="0.3">
      <c r="A155" s="11" t="s">
        <v>1449</v>
      </c>
      <c r="B155" s="14">
        <f>'Ref. ACS-5-YR'!H117</f>
        <v>0</v>
      </c>
      <c r="C155" s="53">
        <f>'Ref. ACS-5-YR'!I117</f>
        <v>0</v>
      </c>
      <c r="D155" s="14">
        <f>'Ref. ACS-5-YR'!R117</f>
        <v>9</v>
      </c>
      <c r="E155" s="53">
        <f>'Ref. ACS-5-YR'!S117</f>
        <v>5.027904872039821E-5</v>
      </c>
      <c r="F155" s="14">
        <f>'Ref. ACS-5-YR'!AB117</f>
        <v>198976</v>
      </c>
      <c r="G155" s="53">
        <f>'Ref. ACS-5-YR'!AC117</f>
        <v>1.0999999999999999E-2</v>
      </c>
      <c r="H155" s="250"/>
      <c r="I155" s="35"/>
    </row>
    <row r="156" spans="1:9" x14ac:dyDescent="0.3">
      <c r="A156" s="11" t="s">
        <v>1450</v>
      </c>
      <c r="B156" s="14">
        <f>'Ref. ACS-5-YR'!H118</f>
        <v>0</v>
      </c>
      <c r="C156" s="53">
        <f>'Ref. ACS-5-YR'!I118</f>
        <v>0</v>
      </c>
      <c r="D156" s="14">
        <f>'Ref. ACS-5-YR'!R118</f>
        <v>16</v>
      </c>
      <c r="E156" s="53">
        <f>'Ref. ACS-5-YR'!S118</f>
        <v>8.9384975502930153E-5</v>
      </c>
      <c r="F156" s="14">
        <f>'Ref. ACS-5-YR'!AB118</f>
        <v>77897</v>
      </c>
      <c r="G156" s="53">
        <f>'Ref. ACS-5-YR'!AC118</f>
        <v>4.0000000000000001E-3</v>
      </c>
      <c r="H156" s="250"/>
      <c r="I156" s="35"/>
    </row>
    <row r="157" spans="1:9" x14ac:dyDescent="0.3">
      <c r="A157" s="11" t="s">
        <v>1451</v>
      </c>
      <c r="B157" s="14">
        <f>'Ref. ACS-5-YR'!H119</f>
        <v>0</v>
      </c>
      <c r="C157" s="53">
        <f>'Ref. ACS-5-YR'!I119</f>
        <v>0</v>
      </c>
      <c r="D157" s="14">
        <f>'Ref. ACS-5-YR'!R119</f>
        <v>8</v>
      </c>
      <c r="E157" s="53">
        <f>'Ref. ACS-5-YR'!S119</f>
        <v>4.4692487751465077E-5</v>
      </c>
      <c r="F157" s="14">
        <f>'Ref. ACS-5-YR'!AB119</f>
        <v>29447</v>
      </c>
      <c r="G157" s="53">
        <f>'Ref. ACS-5-YR'!AC119</f>
        <v>2E-3</v>
      </c>
      <c r="H157" s="250"/>
      <c r="I157" s="35"/>
    </row>
    <row r="158" spans="1:9" x14ac:dyDescent="0.3">
      <c r="A158" s="11" t="s">
        <v>1452</v>
      </c>
      <c r="B158" s="14">
        <f>'Ref. ACS-5-YR'!H120</f>
        <v>0</v>
      </c>
      <c r="C158" s="53" t="str">
        <f>'Ref. ACS-5-YR'!I120</f>
        <v/>
      </c>
      <c r="D158" s="14">
        <f>'Ref. ACS-5-YR'!R120</f>
        <v>0</v>
      </c>
      <c r="E158" s="53">
        <f>'Ref. ACS-5-YR'!S120</f>
        <v>0</v>
      </c>
      <c r="F158" s="14">
        <f>'Ref. ACS-5-YR'!AB120</f>
        <v>12155</v>
      </c>
      <c r="G158" s="53">
        <f>'Ref. ACS-5-YR'!AC120</f>
        <v>1E-3</v>
      </c>
      <c r="H158" s="250"/>
      <c r="I158" s="35"/>
    </row>
    <row r="159" spans="1:9" x14ac:dyDescent="0.3">
      <c r="A159" s="11" t="s">
        <v>1453</v>
      </c>
      <c r="B159" s="14">
        <f>'Ref. ACS-5-YR'!H121</f>
        <v>0</v>
      </c>
      <c r="C159" s="53">
        <f>'Ref. ACS-5-YR'!I121</f>
        <v>0</v>
      </c>
      <c r="D159" s="14">
        <f>'Ref. ACS-5-YR'!R121</f>
        <v>30</v>
      </c>
      <c r="E159" s="53">
        <f>'Ref. ACS-5-YR'!S121</f>
        <v>1.6759682906799403E-4</v>
      </c>
      <c r="F159" s="14">
        <f>'Ref. ACS-5-YR'!AB121</f>
        <v>36638</v>
      </c>
      <c r="G159" s="53">
        <f>'Ref. ACS-5-YR'!AC121</f>
        <v>2E-3</v>
      </c>
      <c r="I159" s="35"/>
    </row>
    <row r="160" spans="1:9" x14ac:dyDescent="0.3">
      <c r="A160" s="11" t="s">
        <v>1454</v>
      </c>
      <c r="B160" s="14">
        <f>'Ref. ACS-5-YR'!H122</f>
        <v>139</v>
      </c>
      <c r="C160" s="53">
        <f>'Ref. ACS-5-YR'!I122</f>
        <v>2.7885888536693022E-3</v>
      </c>
      <c r="D160" s="14">
        <f>'Ref. ACS-5-YR'!R122</f>
        <v>463</v>
      </c>
      <c r="E160" s="53">
        <f>'Ref. ACS-5-YR'!S122</f>
        <v>2.5865777286160413E-3</v>
      </c>
      <c r="F160" s="14">
        <f>'Ref. ACS-5-YR'!AB122</f>
        <v>52947</v>
      </c>
      <c r="G160" s="53">
        <f>'Ref. ACS-5-YR'!AC122</f>
        <v>3.0000000000000001E-3</v>
      </c>
      <c r="I160" s="35"/>
    </row>
    <row r="161" spans="1:9" x14ac:dyDescent="0.3">
      <c r="A161" s="11" t="s">
        <v>1455</v>
      </c>
      <c r="B161" s="14">
        <f>'Ref. ACS-5-YR'!H123</f>
        <v>65</v>
      </c>
      <c r="C161" s="53">
        <f>'Ref. ACS-5-YR'!I123</f>
        <v>1.3040163704208963E-3</v>
      </c>
      <c r="D161" s="14">
        <f>'Ref. ACS-5-YR'!R123</f>
        <v>441</v>
      </c>
      <c r="E161" s="53">
        <f>'Ref. ACS-5-YR'!S123</f>
        <v>2.4636733872995123E-3</v>
      </c>
      <c r="F161" s="14">
        <f>'Ref. ACS-5-YR'!AB123</f>
        <v>153669</v>
      </c>
      <c r="G161" s="53">
        <f>'Ref. ACS-5-YR'!AC123</f>
        <v>8.0000000000000002E-3</v>
      </c>
      <c r="I161" s="35"/>
    </row>
    <row r="162" spans="1:9" x14ac:dyDescent="0.3">
      <c r="A162" s="11" t="s">
        <v>1456</v>
      </c>
      <c r="B162" s="14">
        <f>'Ref. ACS-5-YR'!H124</f>
        <v>913</v>
      </c>
      <c r="C162" s="53">
        <f>'Ref. ACS-5-YR'!I124</f>
        <v>1.8316414556835053E-2</v>
      </c>
      <c r="D162" s="14">
        <f>'Ref. ACS-5-YR'!R124</f>
        <v>2538</v>
      </c>
      <c r="E162" s="53">
        <f>'Ref. ACS-5-YR'!S124</f>
        <v>1.4178691739152295E-2</v>
      </c>
      <c r="F162" s="14">
        <f>'Ref. ACS-5-YR'!AB124</f>
        <v>461980</v>
      </c>
      <c r="G162" s="53">
        <f>'Ref. ACS-5-YR'!AC124</f>
        <v>2.5000000000000001E-2</v>
      </c>
      <c r="I162"/>
    </row>
    <row r="163" spans="1:9" x14ac:dyDescent="0.3">
      <c r="A163" s="7" t="s">
        <v>1457</v>
      </c>
      <c r="B163" s="14">
        <f>B161+B162</f>
        <v>978</v>
      </c>
      <c r="C163" s="53">
        <f t="shared" ref="C163:G163" si="1">C161+C162</f>
        <v>1.962043092725595E-2</v>
      </c>
      <c r="D163" s="14">
        <f t="shared" si="1"/>
        <v>2979</v>
      </c>
      <c r="E163" s="53">
        <f t="shared" si="1"/>
        <v>1.6642365126451807E-2</v>
      </c>
      <c r="F163" s="14">
        <f t="shared" si="1"/>
        <v>615649</v>
      </c>
      <c r="G163" s="53">
        <f t="shared" si="1"/>
        <v>3.3000000000000002E-2</v>
      </c>
      <c r="I163"/>
    </row>
    <row r="164" spans="1:9" x14ac:dyDescent="0.3">
      <c r="A164" s="11" t="s">
        <v>1458</v>
      </c>
      <c r="B164" s="14">
        <f>'Ref. ACS-5-YR'!H125</f>
        <v>622</v>
      </c>
      <c r="C164" s="53">
        <f>'Ref. ACS-5-YR'!I125</f>
        <v>1.2478433575412265E-2</v>
      </c>
      <c r="D164" s="14">
        <f>'Ref. ACS-5-YR'!R125</f>
        <v>1738</v>
      </c>
      <c r="E164" s="53">
        <f>'Ref. ACS-5-YR'!S125</f>
        <v>9.7094429640057871E-3</v>
      </c>
      <c r="F164" s="14">
        <f>'Ref. ACS-5-YR'!AB125</f>
        <v>198331</v>
      </c>
      <c r="G164" s="53">
        <f>'Ref. ACS-5-YR'!AC125</f>
        <v>1.0999999999999999E-2</v>
      </c>
      <c r="I164"/>
    </row>
    <row r="165" spans="1:9" x14ac:dyDescent="0.3">
      <c r="A165" s="7" t="s">
        <v>1459</v>
      </c>
      <c r="B165" s="14">
        <f>B164+B160+B159</f>
        <v>761</v>
      </c>
      <c r="C165" s="53">
        <f t="shared" ref="C165:G165" si="2">C164+C160+C159</f>
        <v>1.5267022429081567E-2</v>
      </c>
      <c r="D165" s="14">
        <f t="shared" si="2"/>
        <v>2231</v>
      </c>
      <c r="E165" s="53">
        <f t="shared" si="2"/>
        <v>1.2463617521689823E-2</v>
      </c>
      <c r="F165" s="14">
        <f t="shared" si="2"/>
        <v>287916</v>
      </c>
      <c r="G165" s="53">
        <f t="shared" si="2"/>
        <v>1.6E-2</v>
      </c>
      <c r="I165"/>
    </row>
    <row r="166" spans="1:9" x14ac:dyDescent="0.3">
      <c r="A166" s="7" t="s">
        <v>1460</v>
      </c>
      <c r="B166" s="14">
        <f>'Ref. ACS-5-YR'!H126</f>
        <v>2543</v>
      </c>
      <c r="C166" s="53">
        <f>'Ref. ACS-5-YR'!I126</f>
        <v>5.1017132768928296E-2</v>
      </c>
      <c r="D166" s="14">
        <f>'Ref. ACS-5-YR'!R126</f>
        <v>7655</v>
      </c>
      <c r="E166" s="53">
        <f>'Ref. ACS-5-YR'!S126</f>
        <v>4.2765124217183141E-2</v>
      </c>
      <c r="F166" s="14">
        <f>'Ref. ACS-5-YR'!AB126</f>
        <v>1529697</v>
      </c>
      <c r="G166" s="53">
        <f>'Ref. ACS-5-YR'!AC126</f>
        <v>8.4000000000000005E-2</v>
      </c>
      <c r="I166"/>
    </row>
    <row r="167" spans="1:9" x14ac:dyDescent="0.3">
      <c r="A167" s="360" t="s">
        <v>1461</v>
      </c>
      <c r="B167" s="360"/>
      <c r="C167" s="360"/>
      <c r="D167" s="360"/>
      <c r="E167" s="360"/>
      <c r="F167" s="360"/>
      <c r="G167" s="360"/>
      <c r="I167" s="35" t="str">
        <f>A167</f>
        <v>Source: U.S. Census Bureau, ACS 16-20 (5-year Estimates), Table B08301.</v>
      </c>
    </row>
    <row r="168" spans="1:9" x14ac:dyDescent="0.3">
      <c r="B168" s="2"/>
      <c r="C168" s="52"/>
      <c r="D168" s="2"/>
      <c r="G168" s="15"/>
      <c r="I168"/>
    </row>
    <row r="169" spans="1:9" x14ac:dyDescent="0.3">
      <c r="A169" s="1" t="s">
        <v>1462</v>
      </c>
      <c r="C169" t="s">
        <v>174</v>
      </c>
      <c r="E169" t="s">
        <v>174</v>
      </c>
      <c r="G169" t="s">
        <v>174</v>
      </c>
      <c r="I169" s="59" t="s">
        <v>2423</v>
      </c>
    </row>
    <row r="170" spans="1:9" ht="28.2" customHeight="1" x14ac:dyDescent="0.3">
      <c r="A170" s="46" t="s">
        <v>167</v>
      </c>
      <c r="B170" s="49" t="str">
        <f>B3</f>
        <v>Unincorporated Tulare County</v>
      </c>
      <c r="C170" s="49" t="str">
        <f>B3</f>
        <v>Unincorporated Tulare County</v>
      </c>
      <c r="D170" s="49" t="str">
        <f>B4</f>
        <v>Tulare County</v>
      </c>
      <c r="E170" s="49" t="str">
        <f>B4</f>
        <v>Tulare County</v>
      </c>
      <c r="F170" s="49" t="s">
        <v>168</v>
      </c>
      <c r="G170" s="49" t="s">
        <v>168</v>
      </c>
      <c r="I170" s="35"/>
    </row>
    <row r="171" spans="1:9" x14ac:dyDescent="0.3">
      <c r="A171" s="11" t="s">
        <v>175</v>
      </c>
      <c r="B171" s="14">
        <f>'Ref. ACS-5-YR'!H130</f>
        <v>47303</v>
      </c>
      <c r="C171" s="53"/>
      <c r="D171" s="14">
        <f>'Ref. ACS-5-YR'!R130</f>
        <v>171346</v>
      </c>
      <c r="E171" s="53"/>
      <c r="F171" s="14">
        <f>'Ref. ACS-5-YR'!AB130</f>
        <v>16710195</v>
      </c>
      <c r="G171" s="53"/>
      <c r="I171" s="35"/>
    </row>
    <row r="172" spans="1:9" x14ac:dyDescent="0.3">
      <c r="A172" s="7" t="s">
        <v>1463</v>
      </c>
      <c r="B172" s="100">
        <f>SUM(B173:B175)</f>
        <v>14654</v>
      </c>
      <c r="C172" s="101">
        <f t="shared" ref="C172:G172" si="3">SUM(C173:C175)</f>
        <v>0.3097900767393188</v>
      </c>
      <c r="D172" s="100">
        <f t="shared" si="3"/>
        <v>64687</v>
      </c>
      <c r="E172" s="101">
        <f t="shared" si="3"/>
        <v>0.37752267342103107</v>
      </c>
      <c r="F172" s="100">
        <f t="shared" si="3"/>
        <v>3557264</v>
      </c>
      <c r="G172" s="101">
        <f t="shared" si="3"/>
        <v>0.21299999999999999</v>
      </c>
      <c r="I172" s="35"/>
    </row>
    <row r="173" spans="1:9" x14ac:dyDescent="0.3">
      <c r="A173" s="11" t="s">
        <v>1464</v>
      </c>
      <c r="B173" s="14">
        <f>'Ref. ACS-5-YR'!H131</f>
        <v>2763</v>
      </c>
      <c r="C173" s="53">
        <f>'Ref. ACS-5-YR'!I131</f>
        <v>5.841067162759235E-2</v>
      </c>
      <c r="D173" s="14">
        <f>'Ref. ACS-5-YR'!R131</f>
        <v>7113</v>
      </c>
      <c r="E173" s="53">
        <f>'Ref. ACS-5-YR'!S131</f>
        <v>4.151249518518086E-2</v>
      </c>
      <c r="F173" s="14">
        <f>'Ref. ACS-5-YR'!AB131</f>
        <v>303289</v>
      </c>
      <c r="G173" s="53">
        <f>'Ref. ACS-5-YR'!AC131</f>
        <v>1.7999999999999999E-2</v>
      </c>
      <c r="I173" s="35"/>
    </row>
    <row r="174" spans="1:9" x14ac:dyDescent="0.3">
      <c r="A174" s="11" t="s">
        <v>1465</v>
      </c>
      <c r="B174" s="14">
        <f>'Ref. ACS-5-YR'!H132</f>
        <v>4815</v>
      </c>
      <c r="C174" s="53">
        <f>'Ref. ACS-5-YR'!I132</f>
        <v>0.10179058410671628</v>
      </c>
      <c r="D174" s="14">
        <f>'Ref. ACS-5-YR'!R132</f>
        <v>23419</v>
      </c>
      <c r="E174" s="53">
        <f>'Ref. ACS-5-YR'!S132</f>
        <v>0.1366766659274217</v>
      </c>
      <c r="F174" s="14">
        <f>'Ref. ACS-5-YR'!AB132</f>
        <v>1229502</v>
      </c>
      <c r="G174" s="53">
        <f>'Ref. ACS-5-YR'!AC132</f>
        <v>7.3999999999999996E-2</v>
      </c>
      <c r="I174" s="35"/>
    </row>
    <row r="175" spans="1:9" x14ac:dyDescent="0.3">
      <c r="A175" s="11" t="s">
        <v>1466</v>
      </c>
      <c r="B175" s="14">
        <f>'Ref. ACS-5-YR'!H133</f>
        <v>7076</v>
      </c>
      <c r="C175" s="53">
        <f>'Ref. ACS-5-YR'!I133</f>
        <v>0.1495888210050102</v>
      </c>
      <c r="D175" s="14">
        <f>'Ref. ACS-5-YR'!R133</f>
        <v>34155</v>
      </c>
      <c r="E175" s="53">
        <f>'Ref. ACS-5-YR'!S133</f>
        <v>0.19933351230842855</v>
      </c>
      <c r="F175" s="14">
        <f>'Ref. ACS-5-YR'!AB133</f>
        <v>2024473</v>
      </c>
      <c r="G175" s="53">
        <f>'Ref. ACS-5-YR'!AC133</f>
        <v>0.121</v>
      </c>
      <c r="I175" s="35"/>
    </row>
    <row r="176" spans="1:9" x14ac:dyDescent="0.3">
      <c r="A176" s="7" t="s">
        <v>1467</v>
      </c>
      <c r="B176" s="100">
        <f>SUM(B177:B179)</f>
        <v>17774</v>
      </c>
      <c r="C176" s="101">
        <f t="shared" ref="C176:G176" si="4">SUM(C177:C179)</f>
        <v>0.37574783840348402</v>
      </c>
      <c r="D176" s="100">
        <f t="shared" si="4"/>
        <v>59755</v>
      </c>
      <c r="E176" s="101">
        <f t="shared" si="4"/>
        <v>0.34873880919309463</v>
      </c>
      <c r="F176" s="100">
        <f t="shared" si="4"/>
        <v>5816131</v>
      </c>
      <c r="G176" s="101">
        <f t="shared" si="4"/>
        <v>0.34800000000000003</v>
      </c>
      <c r="I176" s="35"/>
    </row>
    <row r="177" spans="1:9" x14ac:dyDescent="0.3">
      <c r="A177" s="11" t="s">
        <v>1468</v>
      </c>
      <c r="B177" s="14">
        <f>'Ref. ACS-5-YR'!H134</f>
        <v>8229</v>
      </c>
      <c r="C177" s="53">
        <f>'Ref. ACS-5-YR'!I134</f>
        <v>0.17396359638923536</v>
      </c>
      <c r="D177" s="14">
        <f>'Ref. ACS-5-YR'!R134</f>
        <v>28018</v>
      </c>
      <c r="E177" s="53">
        <f>'Ref. ACS-5-YR'!S134</f>
        <v>0.16351709406697559</v>
      </c>
      <c r="F177" s="14">
        <f>'Ref. ACS-5-YR'!AB134</f>
        <v>2448694</v>
      </c>
      <c r="G177" s="53">
        <f>'Ref. ACS-5-YR'!AC134</f>
        <v>0.14699999999999999</v>
      </c>
      <c r="I177" s="35"/>
    </row>
    <row r="178" spans="1:9" x14ac:dyDescent="0.3">
      <c r="A178" s="11" t="s">
        <v>1469</v>
      </c>
      <c r="B178" s="14">
        <f>'Ref. ACS-5-YR'!H135</f>
        <v>7079</v>
      </c>
      <c r="C178" s="53">
        <f>'Ref. ACS-5-YR'!I135</f>
        <v>0.14965224192968743</v>
      </c>
      <c r="D178" s="14">
        <f>'Ref. ACS-5-YR'!R135</f>
        <v>22870</v>
      </c>
      <c r="E178" s="53">
        <f>'Ref. ACS-5-YR'!S135</f>
        <v>0.13347262264657478</v>
      </c>
      <c r="F178" s="14">
        <f>'Ref. ACS-5-YR'!AB135</f>
        <v>2347020</v>
      </c>
      <c r="G178" s="53">
        <f>'Ref. ACS-5-YR'!AC135</f>
        <v>0.14000000000000001</v>
      </c>
      <c r="I178" s="35"/>
    </row>
    <row r="179" spans="1:9" x14ac:dyDescent="0.3">
      <c r="A179" s="11" t="s">
        <v>1470</v>
      </c>
      <c r="B179" s="14">
        <f>'Ref. ACS-5-YR'!H136</f>
        <v>2466</v>
      </c>
      <c r="C179" s="53">
        <f>'Ref. ACS-5-YR'!I136</f>
        <v>5.2132000084561217E-2</v>
      </c>
      <c r="D179" s="14">
        <f>'Ref. ACS-5-YR'!R136</f>
        <v>8867</v>
      </c>
      <c r="E179" s="53">
        <f>'Ref. ACS-5-YR'!S136</f>
        <v>5.1749092479544311E-2</v>
      </c>
      <c r="F179" s="14">
        <f>'Ref. ACS-5-YR'!AB136</f>
        <v>1020417</v>
      </c>
      <c r="G179" s="53">
        <f>'Ref. ACS-5-YR'!AC136</f>
        <v>6.0999999999999999E-2</v>
      </c>
      <c r="I179" s="35"/>
    </row>
    <row r="180" spans="1:9" x14ac:dyDescent="0.3">
      <c r="A180" s="7" t="s">
        <v>1471</v>
      </c>
      <c r="B180" s="100">
        <f>SUM(B181:B184)</f>
        <v>12164</v>
      </c>
      <c r="C180" s="101">
        <f t="shared" ref="C180:G180" si="5">SUM(C181:C184)</f>
        <v>0.25715070925734096</v>
      </c>
      <c r="D180" s="100">
        <f t="shared" si="5"/>
        <v>37770</v>
      </c>
      <c r="E180" s="101">
        <f t="shared" si="5"/>
        <v>0.22043117434897808</v>
      </c>
      <c r="F180" s="100">
        <f t="shared" si="5"/>
        <v>5218958</v>
      </c>
      <c r="G180" s="101">
        <f t="shared" si="5"/>
        <v>0.31199999999999994</v>
      </c>
      <c r="I180" s="35"/>
    </row>
    <row r="181" spans="1:9" x14ac:dyDescent="0.3">
      <c r="A181" s="11" t="s">
        <v>1472</v>
      </c>
      <c r="B181" s="14">
        <f>'Ref. ACS-5-YR'!H137</f>
        <v>6652</v>
      </c>
      <c r="C181" s="53">
        <f>'Ref. ACS-5-YR'!I137</f>
        <v>0.14062533031731597</v>
      </c>
      <c r="D181" s="14">
        <f>'Ref. ACS-5-YR'!R137</f>
        <v>18586</v>
      </c>
      <c r="E181" s="53">
        <f>'Ref. ACS-5-YR'!S137</f>
        <v>0.10847057999603142</v>
      </c>
      <c r="F181" s="14">
        <f>'Ref. ACS-5-YR'!AB137</f>
        <v>2508520</v>
      </c>
      <c r="G181" s="53">
        <f>'Ref. ACS-5-YR'!AC137</f>
        <v>0.15</v>
      </c>
      <c r="I181" s="35"/>
    </row>
    <row r="182" spans="1:9" x14ac:dyDescent="0.3">
      <c r="A182" s="11" t="s">
        <v>1473</v>
      </c>
      <c r="B182" s="14">
        <f>'Ref. ACS-5-YR'!H138</f>
        <v>1059</v>
      </c>
      <c r="C182" s="53">
        <f>'Ref. ACS-5-YR'!I138</f>
        <v>2.2387586411009866E-2</v>
      </c>
      <c r="D182" s="14">
        <f>'Ref. ACS-5-YR'!R138</f>
        <v>3470</v>
      </c>
      <c r="E182" s="53">
        <f>'Ref. ACS-5-YR'!S138</f>
        <v>2.0251421101163729E-2</v>
      </c>
      <c r="F182" s="14">
        <f>'Ref. ACS-5-YR'!AB138</f>
        <v>471835</v>
      </c>
      <c r="G182" s="53">
        <f>'Ref. ACS-5-YR'!AC138</f>
        <v>2.8000000000000001E-2</v>
      </c>
    </row>
    <row r="183" spans="1:9" x14ac:dyDescent="0.3">
      <c r="A183" s="11" t="s">
        <v>1474</v>
      </c>
      <c r="B183" s="14">
        <f>'Ref. ACS-5-YR'!H139</f>
        <v>1271</v>
      </c>
      <c r="C183" s="53">
        <f>'Ref. ACS-5-YR'!I139</f>
        <v>2.6869331754856986E-2</v>
      </c>
      <c r="D183" s="14">
        <f>'Ref. ACS-5-YR'!R139</f>
        <v>4254</v>
      </c>
      <c r="E183" s="53">
        <f>'Ref. ACS-5-YR'!S139</f>
        <v>2.4826958318256626E-2</v>
      </c>
      <c r="F183" s="14">
        <f>'Ref. ACS-5-YR'!AB139</f>
        <v>728996</v>
      </c>
      <c r="G183" s="53">
        <f>'Ref. ACS-5-YR'!AC139</f>
        <v>4.3999999999999997E-2</v>
      </c>
      <c r="I183" s="35"/>
    </row>
    <row r="184" spans="1:9" x14ac:dyDescent="0.3">
      <c r="A184" s="11" t="s">
        <v>1475</v>
      </c>
      <c r="B184" s="14">
        <f>'Ref. ACS-5-YR'!H140</f>
        <v>3182</v>
      </c>
      <c r="C184" s="53">
        <f>'Ref. ACS-5-YR'!I140</f>
        <v>6.7268460774158143E-2</v>
      </c>
      <c r="D184" s="14">
        <f>'Ref. ACS-5-YR'!R140</f>
        <v>11460</v>
      </c>
      <c r="E184" s="53">
        <f>'Ref. ACS-5-YR'!S140</f>
        <v>6.6882214933526321E-2</v>
      </c>
      <c r="F184" s="14">
        <f>'Ref. ACS-5-YR'!AB140</f>
        <v>1509607</v>
      </c>
      <c r="G184" s="53">
        <f>'Ref. ACS-5-YR'!AC140</f>
        <v>0.09</v>
      </c>
      <c r="I184" s="35"/>
    </row>
    <row r="185" spans="1:9" x14ac:dyDescent="0.3">
      <c r="A185" s="7" t="s">
        <v>1476</v>
      </c>
      <c r="B185" s="100">
        <f>B186+B187</f>
        <v>2711</v>
      </c>
      <c r="C185" s="101">
        <f t="shared" ref="C185:G185" si="6">C186+C187</f>
        <v>5.7311375599856246E-2</v>
      </c>
      <c r="D185" s="100">
        <f t="shared" si="6"/>
        <v>9134</v>
      </c>
      <c r="E185" s="101">
        <f t="shared" si="6"/>
        <v>5.3307343036896104E-2</v>
      </c>
      <c r="F185" s="100">
        <f t="shared" si="6"/>
        <v>2117842</v>
      </c>
      <c r="G185" s="101">
        <f t="shared" si="6"/>
        <v>0.127</v>
      </c>
      <c r="I185" s="35" t="str">
        <f>A188</f>
        <v>Source: U.S. Census Bureau, ACS16-20 (5-year Estimates), Table B08303.</v>
      </c>
    </row>
    <row r="186" spans="1:9" x14ac:dyDescent="0.3">
      <c r="A186" s="11" t="s">
        <v>1477</v>
      </c>
      <c r="B186" s="14">
        <f>'Ref. ACS-5-YR'!H141</f>
        <v>1770</v>
      </c>
      <c r="C186" s="53">
        <f>'Ref. ACS-5-YR'!I141</f>
        <v>3.7418345559478247E-2</v>
      </c>
      <c r="D186" s="14">
        <f>'Ref. ACS-5-YR'!R141</f>
        <v>6179</v>
      </c>
      <c r="E186" s="53">
        <f>'Ref. ACS-5-YR'!S141</f>
        <v>3.6061536306654374E-2</v>
      </c>
      <c r="F186" s="14">
        <f>'Ref. ACS-5-YR'!AB141</f>
        <v>1404642</v>
      </c>
      <c r="G186" s="53">
        <f>'Ref. ACS-5-YR'!AC141</f>
        <v>8.4000000000000005E-2</v>
      </c>
      <c r="I186" s="79" t="s">
        <v>2421</v>
      </c>
    </row>
    <row r="187" spans="1:9" x14ac:dyDescent="0.3">
      <c r="A187" s="11" t="s">
        <v>1478</v>
      </c>
      <c r="B187" s="14">
        <f>'Ref. ACS-5-YR'!H142</f>
        <v>941</v>
      </c>
      <c r="C187" s="53">
        <f>'Ref. ACS-5-YR'!I142</f>
        <v>1.9893030040377995E-2</v>
      </c>
      <c r="D187" s="14">
        <f>'Ref. ACS-5-YR'!R142</f>
        <v>2955</v>
      </c>
      <c r="E187" s="53">
        <f>'Ref. ACS-5-YR'!S142</f>
        <v>1.7245806730241734E-2</v>
      </c>
      <c r="F187" s="14">
        <f>'Ref. ACS-5-YR'!AB142</f>
        <v>713200</v>
      </c>
      <c r="G187" s="53">
        <f>'Ref. ACS-5-YR'!AC142</f>
        <v>4.2999999999999997E-2</v>
      </c>
      <c r="I187"/>
    </row>
    <row r="188" spans="1:9" x14ac:dyDescent="0.3">
      <c r="A188" s="45" t="s">
        <v>1479</v>
      </c>
      <c r="I188"/>
    </row>
    <row r="189" spans="1:9" x14ac:dyDescent="0.3">
      <c r="A189" s="45"/>
      <c r="I189"/>
    </row>
    <row r="190" spans="1:9" x14ac:dyDescent="0.3">
      <c r="A190" s="1" t="s">
        <v>1480</v>
      </c>
      <c r="B190" s="56"/>
      <c r="C190" s="69" t="s">
        <v>174</v>
      </c>
      <c r="E190" t="s">
        <v>174</v>
      </c>
      <c r="G190" t="s">
        <v>174</v>
      </c>
      <c r="I190" s="59" t="s">
        <v>2422</v>
      </c>
    </row>
    <row r="191" spans="1:9" x14ac:dyDescent="0.3">
      <c r="A191" s="54"/>
      <c r="B191" s="206">
        <v>2010</v>
      </c>
      <c r="C191" s="74">
        <v>2010</v>
      </c>
      <c r="D191" s="206">
        <v>2015</v>
      </c>
      <c r="E191" s="74">
        <v>2015</v>
      </c>
      <c r="F191" s="206">
        <v>2020</v>
      </c>
      <c r="G191" s="74">
        <v>2020</v>
      </c>
      <c r="I191"/>
    </row>
    <row r="192" spans="1:9" x14ac:dyDescent="0.3">
      <c r="A192" s="11" t="s">
        <v>169</v>
      </c>
      <c r="B192" s="14">
        <f>'Ref. ACS-5-YR'!B130</f>
        <v>48330</v>
      </c>
      <c r="C192" s="53"/>
      <c r="D192" s="14">
        <f>'Ref. ACS-5-YR'!E130</f>
        <v>46952</v>
      </c>
      <c r="E192" s="53"/>
      <c r="F192" s="14">
        <f>'Ref. ACS-5-YR'!H130</f>
        <v>47303</v>
      </c>
      <c r="G192" s="53"/>
      <c r="I192"/>
    </row>
    <row r="193" spans="1:9" x14ac:dyDescent="0.3">
      <c r="A193" s="7" t="s">
        <v>1463</v>
      </c>
      <c r="B193" s="100">
        <f>SUM(B194:B196)</f>
        <v>16317</v>
      </c>
      <c r="C193" s="101">
        <f t="shared" ref="C193:G193" si="7">SUM(C194:C196)</f>
        <v>0.33761638733705773</v>
      </c>
      <c r="D193" s="100">
        <f t="shared" si="7"/>
        <v>13837</v>
      </c>
      <c r="E193" s="101">
        <f t="shared" si="7"/>
        <v>0.29470523087408418</v>
      </c>
      <c r="F193" s="100">
        <f t="shared" si="7"/>
        <v>14654</v>
      </c>
      <c r="G193" s="101">
        <f t="shared" si="7"/>
        <v>0.3097900767393188</v>
      </c>
      <c r="I193"/>
    </row>
    <row r="194" spans="1:9" x14ac:dyDescent="0.3">
      <c r="A194" s="11" t="s">
        <v>1481</v>
      </c>
      <c r="B194" s="14">
        <f>'Ref. ACS-5-YR'!B131</f>
        <v>3217</v>
      </c>
      <c r="C194" s="53">
        <f>'Ref. ACS-5-YR'!C131</f>
        <v>6.656321125594869E-2</v>
      </c>
      <c r="D194" s="14">
        <f>'Ref. ACS-5-YR'!E131</f>
        <v>2656</v>
      </c>
      <c r="E194" s="53">
        <f>'Ref. ACS-5-YR'!F131</f>
        <v>5.6568410291361393E-2</v>
      </c>
      <c r="F194" s="14">
        <f>'Ref. ACS-5-YR'!H131</f>
        <v>2763</v>
      </c>
      <c r="G194" s="53">
        <f>'Ref. ACS-5-YR'!I131</f>
        <v>5.841067162759235E-2</v>
      </c>
      <c r="I194"/>
    </row>
    <row r="195" spans="1:9" x14ac:dyDescent="0.3">
      <c r="A195" s="11" t="s">
        <v>1482</v>
      </c>
      <c r="B195" s="14">
        <f>'Ref. ACS-5-YR'!B132</f>
        <v>6252</v>
      </c>
      <c r="C195" s="53">
        <f>'Ref. ACS-5-YR'!C132</f>
        <v>0.12936064556176288</v>
      </c>
      <c r="D195" s="14">
        <f>'Ref. ACS-5-YR'!E132</f>
        <v>4959</v>
      </c>
      <c r="E195" s="53">
        <f>'Ref. ACS-5-YR'!F132</f>
        <v>0.10561850400408929</v>
      </c>
      <c r="F195" s="14">
        <f>'Ref. ACS-5-YR'!H132</f>
        <v>4815</v>
      </c>
      <c r="G195" s="53">
        <f>'Ref. ACS-5-YR'!I132</f>
        <v>0.10179058410671628</v>
      </c>
      <c r="I195"/>
    </row>
    <row r="196" spans="1:9" x14ac:dyDescent="0.3">
      <c r="A196" s="11" t="s">
        <v>1483</v>
      </c>
      <c r="B196" s="14">
        <f>'Ref. ACS-5-YR'!B133</f>
        <v>6848</v>
      </c>
      <c r="C196" s="53">
        <f>'Ref. ACS-5-YR'!C133</f>
        <v>0.14169253051934616</v>
      </c>
      <c r="D196" s="14">
        <f>'Ref. ACS-5-YR'!E133</f>
        <v>6222</v>
      </c>
      <c r="E196" s="53">
        <f>'Ref. ACS-5-YR'!F133</f>
        <v>0.1325183165786335</v>
      </c>
      <c r="F196" s="14">
        <f>'Ref. ACS-5-YR'!H133</f>
        <v>7076</v>
      </c>
      <c r="G196" s="53">
        <f>'Ref. ACS-5-YR'!I133</f>
        <v>0.1495888210050102</v>
      </c>
    </row>
    <row r="197" spans="1:9" x14ac:dyDescent="0.3">
      <c r="A197" s="7" t="s">
        <v>1467</v>
      </c>
      <c r="B197" s="100">
        <f>SUM(B198:B200)</f>
        <v>16971</v>
      </c>
      <c r="C197" s="101">
        <f t="shared" ref="C197:G197" si="8">SUM(C198:C200)</f>
        <v>0.35114835505896952</v>
      </c>
      <c r="D197" s="100">
        <f t="shared" si="8"/>
        <v>16715</v>
      </c>
      <c r="E197" s="101">
        <f t="shared" si="8"/>
        <v>0.35600187425455782</v>
      </c>
      <c r="F197" s="100">
        <f t="shared" si="8"/>
        <v>17774</v>
      </c>
      <c r="G197" s="101">
        <f t="shared" si="8"/>
        <v>0.37574783840348402</v>
      </c>
    </row>
    <row r="198" spans="1:9" x14ac:dyDescent="0.3">
      <c r="A198" s="11" t="s">
        <v>1484</v>
      </c>
      <c r="B198" s="14">
        <f>'Ref. ACS-5-YR'!B134</f>
        <v>8622</v>
      </c>
      <c r="C198" s="53">
        <f>'Ref. ACS-5-YR'!C134</f>
        <v>0.17839851024208567</v>
      </c>
      <c r="D198" s="14">
        <f>'Ref. ACS-5-YR'!E134</f>
        <v>6954</v>
      </c>
      <c r="E198" s="53">
        <f>'Ref. ACS-5-YR'!F134</f>
        <v>0.14810870676435509</v>
      </c>
      <c r="F198" s="14">
        <f>'Ref. ACS-5-YR'!H134</f>
        <v>8229</v>
      </c>
      <c r="G198" s="53">
        <f>'Ref. ACS-5-YR'!I134</f>
        <v>0.17396359638923536</v>
      </c>
      <c r="I198" s="35"/>
    </row>
    <row r="199" spans="1:9" x14ac:dyDescent="0.3">
      <c r="A199" s="11" t="s">
        <v>1485</v>
      </c>
      <c r="B199" s="14">
        <f>'Ref. ACS-5-YR'!B135</f>
        <v>6346</v>
      </c>
      <c r="C199" s="53">
        <f>'Ref. ACS-5-YR'!C135</f>
        <v>0.13130560728326091</v>
      </c>
      <c r="D199" s="14">
        <f>'Ref. ACS-5-YR'!E135</f>
        <v>6883</v>
      </c>
      <c r="E199" s="53">
        <f>'Ref. ACS-5-YR'!F135</f>
        <v>0.14659652410972909</v>
      </c>
      <c r="F199" s="14">
        <f>'Ref. ACS-5-YR'!H135</f>
        <v>7079</v>
      </c>
      <c r="G199" s="53">
        <f>'Ref. ACS-5-YR'!I135</f>
        <v>0.14965224192968743</v>
      </c>
      <c r="I199" s="35"/>
    </row>
    <row r="200" spans="1:9" x14ac:dyDescent="0.3">
      <c r="A200" s="11" t="s">
        <v>1486</v>
      </c>
      <c r="B200" s="14">
        <f>'Ref. ACS-5-YR'!B136</f>
        <v>2003</v>
      </c>
      <c r="C200" s="53">
        <f>'Ref. ACS-5-YR'!C136</f>
        <v>4.1444237533622995E-2</v>
      </c>
      <c r="D200" s="14">
        <f>'Ref. ACS-5-YR'!E136</f>
        <v>2878</v>
      </c>
      <c r="E200" s="53">
        <f>'Ref. ACS-5-YR'!F136</f>
        <v>6.1296643380473657E-2</v>
      </c>
      <c r="F200" s="14">
        <f>'Ref. ACS-5-YR'!H136</f>
        <v>2466</v>
      </c>
      <c r="G200" s="53">
        <f>'Ref. ACS-5-YR'!I136</f>
        <v>5.2132000084561217E-2</v>
      </c>
      <c r="I200" s="35"/>
    </row>
    <row r="201" spans="1:9" x14ac:dyDescent="0.3">
      <c r="A201" s="7" t="s">
        <v>1471</v>
      </c>
      <c r="B201" s="100">
        <f>SUM(B202:B205)</f>
        <v>11899</v>
      </c>
      <c r="C201" s="101">
        <f t="shared" ref="C201:G201" si="9">SUM(C202:C205)</f>
        <v>0.24620318642665012</v>
      </c>
      <c r="D201" s="100">
        <f t="shared" si="9"/>
        <v>11898</v>
      </c>
      <c r="E201" s="101">
        <f t="shared" si="9"/>
        <v>0.25340773555972063</v>
      </c>
      <c r="F201" s="100">
        <f t="shared" si="9"/>
        <v>12164</v>
      </c>
      <c r="G201" s="101">
        <f t="shared" si="9"/>
        <v>0.25715070925734096</v>
      </c>
      <c r="I201" s="35"/>
    </row>
    <row r="202" spans="1:9" x14ac:dyDescent="0.3">
      <c r="A202" s="11" t="s">
        <v>1487</v>
      </c>
      <c r="B202" s="14">
        <f>'Ref. ACS-5-YR'!B137</f>
        <v>6849</v>
      </c>
      <c r="C202" s="53">
        <f>'Ref. ACS-5-YR'!C137</f>
        <v>0.14171322160148975</v>
      </c>
      <c r="D202" s="14">
        <f>'Ref. ACS-5-YR'!E137</f>
        <v>6269</v>
      </c>
      <c r="E202" s="53">
        <f>'Ref. ACS-5-YR'!F137</f>
        <v>0.13351933889930145</v>
      </c>
      <c r="F202" s="14">
        <f>'Ref. ACS-5-YR'!H137</f>
        <v>6652</v>
      </c>
      <c r="G202" s="53">
        <f>'Ref. ACS-5-YR'!I137</f>
        <v>0.14062533031731597</v>
      </c>
      <c r="I202" s="35"/>
    </row>
    <row r="203" spans="1:9" x14ac:dyDescent="0.3">
      <c r="A203" s="11" t="s">
        <v>1488</v>
      </c>
      <c r="B203" s="14">
        <f>'Ref. ACS-5-YR'!B138</f>
        <v>986</v>
      </c>
      <c r="C203" s="53">
        <f>'Ref. ACS-5-YR'!C138</f>
        <v>2.0401406993585766E-2</v>
      </c>
      <c r="D203" s="14">
        <f>'Ref. ACS-5-YR'!E138</f>
        <v>807</v>
      </c>
      <c r="E203" s="53">
        <f>'Ref. ACS-5-YR'!F138</f>
        <v>1.7187766229340599E-2</v>
      </c>
      <c r="F203" s="14">
        <f>'Ref. ACS-5-YR'!H138</f>
        <v>1059</v>
      </c>
      <c r="G203" s="53">
        <f>'Ref. ACS-5-YR'!I138</f>
        <v>2.2387586411009866E-2</v>
      </c>
      <c r="I203" s="35"/>
    </row>
    <row r="204" spans="1:9" x14ac:dyDescent="0.3">
      <c r="A204" s="11" t="s">
        <v>1489</v>
      </c>
      <c r="B204" s="14">
        <f>'Ref. ACS-5-YR'!B139</f>
        <v>1351</v>
      </c>
      <c r="C204" s="53">
        <f>'Ref. ACS-5-YR'!C139</f>
        <v>2.7953651975998344E-2</v>
      </c>
      <c r="D204" s="14">
        <f>'Ref. ACS-5-YR'!E139</f>
        <v>1655</v>
      </c>
      <c r="E204" s="53">
        <f>'Ref. ACS-5-YR'!F139</f>
        <v>3.5248764695859615E-2</v>
      </c>
      <c r="F204" s="14">
        <f>'Ref. ACS-5-YR'!H139</f>
        <v>1271</v>
      </c>
      <c r="G204" s="53">
        <f>'Ref. ACS-5-YR'!I139</f>
        <v>2.6869331754856986E-2</v>
      </c>
      <c r="I204" s="35"/>
    </row>
    <row r="205" spans="1:9" x14ac:dyDescent="0.3">
      <c r="A205" s="11" t="s">
        <v>1490</v>
      </c>
      <c r="B205" s="14">
        <f>'Ref. ACS-5-YR'!B140</f>
        <v>2713</v>
      </c>
      <c r="C205" s="53">
        <f>'Ref. ACS-5-YR'!C140</f>
        <v>5.6134905855576248E-2</v>
      </c>
      <c r="D205" s="14">
        <f>'Ref. ACS-5-YR'!E140</f>
        <v>3167</v>
      </c>
      <c r="E205" s="53">
        <f>'Ref. ACS-5-YR'!F140</f>
        <v>6.7451865735218941E-2</v>
      </c>
      <c r="F205" s="14">
        <f>'Ref. ACS-5-YR'!H140</f>
        <v>3182</v>
      </c>
      <c r="G205" s="53">
        <f>'Ref. ACS-5-YR'!I140</f>
        <v>6.7268460774158143E-2</v>
      </c>
      <c r="I205" s="35"/>
    </row>
    <row r="206" spans="1:9" x14ac:dyDescent="0.3">
      <c r="A206" s="7" t="s">
        <v>1476</v>
      </c>
      <c r="B206" s="100">
        <f>SUM(B207:B208)</f>
        <v>3143</v>
      </c>
      <c r="C206" s="101">
        <f t="shared" ref="C206:G206" si="10">SUM(C207:C208)</f>
        <v>6.503207117732257E-2</v>
      </c>
      <c r="D206" s="100">
        <f t="shared" si="10"/>
        <v>4502</v>
      </c>
      <c r="E206" s="101">
        <f t="shared" si="10"/>
        <v>9.5885159311637408E-2</v>
      </c>
      <c r="F206" s="100">
        <f t="shared" si="10"/>
        <v>2711</v>
      </c>
      <c r="G206" s="101">
        <f t="shared" si="10"/>
        <v>5.7311375599856246E-2</v>
      </c>
      <c r="I206" s="35"/>
    </row>
    <row r="207" spans="1:9" x14ac:dyDescent="0.3">
      <c r="A207" s="11" t="s">
        <v>1491</v>
      </c>
      <c r="B207" s="14">
        <f>'Ref. ACS-5-YR'!B141</f>
        <v>2180</v>
      </c>
      <c r="C207" s="53">
        <f>'Ref. ACS-5-YR'!C141</f>
        <v>4.5106559073039523E-2</v>
      </c>
      <c r="D207" s="14">
        <f>'Ref. ACS-5-YR'!E141</f>
        <v>3186</v>
      </c>
      <c r="E207" s="53">
        <f>'Ref. ACS-5-YR'!F141</f>
        <v>6.7856534332935758E-2</v>
      </c>
      <c r="F207" s="14">
        <f>'Ref. ACS-5-YR'!H141</f>
        <v>1770</v>
      </c>
      <c r="G207" s="53">
        <f>'Ref. ACS-5-YR'!I141</f>
        <v>3.7418345559478247E-2</v>
      </c>
      <c r="I207" s="35"/>
    </row>
    <row r="208" spans="1:9" x14ac:dyDescent="0.3">
      <c r="A208" s="11" t="s">
        <v>1492</v>
      </c>
      <c r="B208" s="14">
        <f>'Ref. ACS-5-YR'!B142</f>
        <v>963</v>
      </c>
      <c r="C208" s="53">
        <f>'Ref. ACS-5-YR'!C142</f>
        <v>1.9925512104283054E-2</v>
      </c>
      <c r="D208" s="14">
        <f>'Ref. ACS-5-YR'!E142</f>
        <v>1316</v>
      </c>
      <c r="E208" s="53">
        <f>'Ref. ACS-5-YR'!F142</f>
        <v>2.8028624978701653E-2</v>
      </c>
      <c r="F208" s="14">
        <f>'Ref. ACS-5-YR'!H142</f>
        <v>941</v>
      </c>
      <c r="G208" s="53">
        <f>'Ref. ACS-5-YR'!I142</f>
        <v>1.9893030040377995E-2</v>
      </c>
      <c r="I208" s="35"/>
    </row>
    <row r="209" spans="1:9" x14ac:dyDescent="0.3">
      <c r="A209" s="45" t="s">
        <v>1493</v>
      </c>
      <c r="C209" s="52"/>
      <c r="E209" s="45"/>
      <c r="I209" s="35"/>
    </row>
    <row r="210" spans="1:9" x14ac:dyDescent="0.3">
      <c r="A210" s="45"/>
      <c r="E210" s="45"/>
      <c r="I210" s="35"/>
    </row>
    <row r="211" spans="1:9" x14ac:dyDescent="0.3">
      <c r="A211" s="45"/>
      <c r="E211" s="45"/>
      <c r="I211" s="35" t="str">
        <f>A209</f>
        <v>Source: U.S. Census Bureau, ACS 06-10, 11-15, 16-20 (5-year Estimates), Table B08303.</v>
      </c>
    </row>
    <row r="212" spans="1:9" x14ac:dyDescent="0.3">
      <c r="I212" s="79" t="s">
        <v>2421</v>
      </c>
    </row>
    <row r="213" spans="1:9" x14ac:dyDescent="0.3">
      <c r="I213"/>
    </row>
    <row r="214" spans="1:9" x14ac:dyDescent="0.3">
      <c r="I214" s="35"/>
    </row>
    <row r="215" spans="1:9" x14ac:dyDescent="0.3">
      <c r="I215"/>
    </row>
    <row r="216" spans="1:9" x14ac:dyDescent="0.3">
      <c r="I216"/>
    </row>
    <row r="217" spans="1:9" x14ac:dyDescent="0.3">
      <c r="I217" s="35"/>
    </row>
    <row r="218" spans="1:9" x14ac:dyDescent="0.3">
      <c r="I218" s="35"/>
    </row>
    <row r="219" spans="1:9" x14ac:dyDescent="0.3">
      <c r="I219" s="35"/>
    </row>
    <row r="220" spans="1:9" x14ac:dyDescent="0.3">
      <c r="I220" s="35"/>
    </row>
    <row r="221" spans="1:9" x14ac:dyDescent="0.3">
      <c r="I221" s="35"/>
    </row>
    <row r="222" spans="1:9" x14ac:dyDescent="0.3">
      <c r="I222" s="35"/>
    </row>
  </sheetData>
  <mergeCells count="8">
    <mergeCell ref="J1:J4"/>
    <mergeCell ref="A167:G167"/>
    <mergeCell ref="A1:I1"/>
    <mergeCell ref="A2:H2"/>
    <mergeCell ref="A131:B131"/>
    <mergeCell ref="A9:B9"/>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2" width="16.6640625" customWidth="1"/>
    <col min="3" max="3" width="17.33203125" customWidth="1"/>
    <col min="4" max="4" width="14.88671875" customWidth="1"/>
    <col min="5" max="5" width="16.88671875" customWidth="1"/>
    <col min="6" max="7" width="14.88671875" customWidth="1"/>
    <col min="8" max="8" width="11.33203125" customWidth="1"/>
    <col min="9" max="11" width="12.88671875" customWidth="1"/>
    <col min="12" max="12" width="11.33203125" style="109" customWidth="1"/>
    <col min="13" max="13" width="90.44140625" style="40" customWidth="1"/>
  </cols>
  <sheetData>
    <row r="1" spans="1:14" s="45" customFormat="1" ht="31.2" customHeight="1" x14ac:dyDescent="0.3">
      <c r="A1" s="365" t="s">
        <v>1494</v>
      </c>
      <c r="B1" s="362"/>
      <c r="C1" s="362"/>
      <c r="D1" s="362"/>
      <c r="E1" s="362"/>
      <c r="F1" s="362"/>
      <c r="G1" s="362"/>
      <c r="H1" s="362"/>
      <c r="I1" s="362"/>
      <c r="J1" s="362"/>
      <c r="K1" s="362"/>
      <c r="L1" s="362"/>
      <c r="M1" s="362"/>
      <c r="N1" s="348" t="s">
        <v>164</v>
      </c>
    </row>
    <row r="2" spans="1:14" x14ac:dyDescent="0.3">
      <c r="A2" s="349" t="s">
        <v>5</v>
      </c>
      <c r="B2" s="350"/>
      <c r="C2" s="350"/>
      <c r="D2" s="350"/>
      <c r="E2" s="350"/>
      <c r="F2" s="350"/>
      <c r="G2" s="350"/>
      <c r="H2" s="350"/>
      <c r="I2" s="350"/>
      <c r="J2" s="350"/>
      <c r="K2" s="350"/>
      <c r="L2" s="351"/>
      <c r="M2" s="265" t="s">
        <v>6</v>
      </c>
      <c r="N2" s="348"/>
    </row>
    <row r="3" spans="1:14" x14ac:dyDescent="0.3">
      <c r="A3" s="72" t="s">
        <v>0</v>
      </c>
      <c r="B3" s="72" t="str">
        <f>Population!B3</f>
        <v>Unincorporated Tulare County</v>
      </c>
      <c r="C3" s="63"/>
      <c r="D3" s="63"/>
      <c r="E3" s="63"/>
      <c r="F3" s="63"/>
      <c r="G3" s="63"/>
      <c r="H3" s="63"/>
      <c r="I3" s="63"/>
      <c r="J3" s="63"/>
      <c r="K3" s="63"/>
      <c r="L3" s="252"/>
      <c r="M3" s="71"/>
      <c r="N3" s="348"/>
    </row>
    <row r="4" spans="1:14" x14ac:dyDescent="0.3">
      <c r="A4" s="72" t="s">
        <v>2</v>
      </c>
      <c r="B4" s="72" t="str">
        <f>Population!B4</f>
        <v>Tulare County</v>
      </c>
      <c r="C4" s="63"/>
      <c r="D4" s="63"/>
      <c r="E4" s="63"/>
      <c r="F4" s="63"/>
      <c r="G4" s="63"/>
      <c r="H4" s="63"/>
      <c r="I4" s="63"/>
      <c r="J4" s="63"/>
      <c r="K4" s="63"/>
      <c r="L4" s="252"/>
      <c r="M4" s="71"/>
      <c r="N4" s="348"/>
    </row>
    <row r="5" spans="1:14" x14ac:dyDescent="0.3">
      <c r="A5" s="64"/>
      <c r="B5" s="64"/>
      <c r="C5" s="64"/>
      <c r="D5" s="64"/>
      <c r="E5" s="64"/>
      <c r="F5" s="64"/>
      <c r="G5" s="64"/>
      <c r="H5" s="64"/>
      <c r="I5" s="64"/>
      <c r="J5" s="64"/>
      <c r="K5" s="64"/>
      <c r="L5" s="253"/>
      <c r="M5" s="70"/>
    </row>
    <row r="6" spans="1:14" x14ac:dyDescent="0.3">
      <c r="A6" s="1" t="s">
        <v>1495</v>
      </c>
      <c r="M6" s="59" t="s">
        <v>1496</v>
      </c>
    </row>
    <row r="7" spans="1:14" ht="40.200000000000003" customHeight="1" x14ac:dyDescent="0.3">
      <c r="A7" s="46" t="s">
        <v>167</v>
      </c>
      <c r="B7" s="58" t="str">
        <f>B3</f>
        <v>Unincorporated Tulare County</v>
      </c>
      <c r="C7" s="58" t="s">
        <v>174</v>
      </c>
      <c r="D7" s="58" t="str">
        <f>B4</f>
        <v>Tulare County</v>
      </c>
      <c r="E7" s="58" t="s">
        <v>2480</v>
      </c>
      <c r="F7" s="58" t="s">
        <v>168</v>
      </c>
      <c r="G7" s="58" t="s">
        <v>2391</v>
      </c>
      <c r="H7" s="56"/>
      <c r="I7" s="56"/>
      <c r="J7" s="56"/>
      <c r="K7" s="56"/>
      <c r="L7" s="251"/>
    </row>
    <row r="8" spans="1:14" x14ac:dyDescent="0.3">
      <c r="A8" s="7" t="s">
        <v>1497</v>
      </c>
      <c r="B8" s="14">
        <f>'Ref. ACS-5-YR'!H924</f>
        <v>46403</v>
      </c>
      <c r="C8" s="53"/>
      <c r="D8" s="14">
        <f>'Ref. ACS-5-YR'!R924</f>
        <v>150079</v>
      </c>
      <c r="E8" s="53">
        <f>B8/D8</f>
        <v>0.30919049300701629</v>
      </c>
      <c r="F8" s="14">
        <f>'Ref. ACS-5-YR'!AB924</f>
        <v>14210945</v>
      </c>
      <c r="G8" s="53">
        <f>D8/F8</f>
        <v>1.0560803662247655E-2</v>
      </c>
      <c r="H8" s="52"/>
      <c r="I8" s="52"/>
      <c r="J8" s="52"/>
      <c r="K8" s="52"/>
      <c r="L8" s="250"/>
    </row>
    <row r="9" spans="1:14" x14ac:dyDescent="0.3">
      <c r="A9" t="s">
        <v>1498</v>
      </c>
    </row>
    <row r="11" spans="1:14" x14ac:dyDescent="0.3">
      <c r="A11" s="1" t="s">
        <v>1499</v>
      </c>
    </row>
    <row r="12" spans="1:14" x14ac:dyDescent="0.3">
      <c r="A12" s="75"/>
      <c r="B12" s="86">
        <v>1980</v>
      </c>
      <c r="C12" s="58">
        <v>1990</v>
      </c>
      <c r="D12" s="58">
        <v>2000</v>
      </c>
      <c r="E12" s="58">
        <v>2010</v>
      </c>
      <c r="F12" s="58">
        <v>2020</v>
      </c>
      <c r="H12" s="21"/>
      <c r="I12" s="21"/>
      <c r="J12" s="21"/>
      <c r="K12" s="21"/>
      <c r="L12" s="261"/>
    </row>
    <row r="13" spans="1:14" x14ac:dyDescent="0.3">
      <c r="A13" s="76" t="s">
        <v>1497</v>
      </c>
      <c r="B13" s="14">
        <f>'Ref. DC-1980'!B13</f>
        <v>37578</v>
      </c>
      <c r="C13" s="14">
        <f>'Ref. DC-1990'!B11</f>
        <v>43988</v>
      </c>
      <c r="D13" s="14">
        <f>'Ref. DC-2000'!B40</f>
        <v>45195</v>
      </c>
      <c r="E13" s="14">
        <f>'Ref. DC-2010'!B48</f>
        <v>44440</v>
      </c>
      <c r="F13" s="14">
        <f>'Ref. ACS-5-YR'!H924</f>
        <v>46403</v>
      </c>
      <c r="H13" s="2"/>
      <c r="I13" s="2"/>
      <c r="J13" s="2"/>
      <c r="K13" s="2"/>
      <c r="L13" s="247"/>
    </row>
    <row r="14" spans="1:14" x14ac:dyDescent="0.3">
      <c r="A14" s="11" t="s">
        <v>172</v>
      </c>
      <c r="B14" s="3"/>
      <c r="C14" s="4">
        <f>(C13-B13)/B13</f>
        <v>0.17057852999095216</v>
      </c>
      <c r="D14" s="4">
        <f>(D13-C13)/C13</f>
        <v>2.7439301627716649E-2</v>
      </c>
      <c r="E14" s="4">
        <f>(E13-D13)/D13</f>
        <v>-1.67053877641332E-2</v>
      </c>
      <c r="F14" s="4">
        <f>(F13-E13)/E13</f>
        <v>4.4171917191719173E-2</v>
      </c>
      <c r="H14" s="17"/>
      <c r="I14" s="17"/>
      <c r="J14" s="17"/>
      <c r="K14" s="17"/>
      <c r="L14" s="248"/>
    </row>
    <row r="15" spans="1:14" x14ac:dyDescent="0.3">
      <c r="A15" t="s">
        <v>1500</v>
      </c>
    </row>
    <row r="19" spans="1:13" ht="28.8" x14ac:dyDescent="0.3">
      <c r="M19" s="40" t="str">
        <f>A15</f>
        <v>Source: U.S. Census Bureau, Census 1980(STF1:T65), 1990(STF1:H1), 2000(SF1:H1); ACS 16-20 (5-year Estimates), Table B2001</v>
      </c>
    </row>
    <row r="20" spans="1:13" ht="57.6" x14ac:dyDescent="0.3">
      <c r="M20" s="79" t="s">
        <v>2428</v>
      </c>
    </row>
    <row r="22" spans="1:13" x14ac:dyDescent="0.3">
      <c r="A22" s="1" t="s">
        <v>1501</v>
      </c>
      <c r="M22" s="59" t="s">
        <v>1502</v>
      </c>
    </row>
    <row r="23" spans="1:13" ht="28.95" customHeight="1" x14ac:dyDescent="0.3">
      <c r="A23" s="46" t="s">
        <v>167</v>
      </c>
      <c r="B23" s="58" t="str">
        <f>B3</f>
        <v>Unincorporated Tulare County</v>
      </c>
      <c r="C23" s="58" t="s">
        <v>174</v>
      </c>
      <c r="D23" s="58" t="str">
        <f>B4</f>
        <v>Tulare County</v>
      </c>
      <c r="E23" s="58" t="s">
        <v>174</v>
      </c>
      <c r="F23" s="58" t="s">
        <v>168</v>
      </c>
      <c r="G23" s="58" t="s">
        <v>174</v>
      </c>
      <c r="H23" s="77"/>
      <c r="I23" s="56"/>
      <c r="J23" s="56"/>
      <c r="K23" s="56"/>
      <c r="L23" s="251"/>
    </row>
    <row r="24" spans="1:13" x14ac:dyDescent="0.3">
      <c r="A24" s="7" t="s">
        <v>169</v>
      </c>
      <c r="B24" s="14">
        <f>'Ref. ACS-5-YR'!H1095</f>
        <v>46403</v>
      </c>
      <c r="C24" s="53"/>
      <c r="D24" s="14">
        <f>'Ref. ACS-5-YR'!R1095</f>
        <v>150079</v>
      </c>
      <c r="E24" s="53"/>
      <c r="F24" s="14">
        <f>'Ref. ACS-5-YR'!AB1095</f>
        <v>14210945</v>
      </c>
      <c r="G24" s="53"/>
      <c r="H24" s="52"/>
      <c r="I24" s="52"/>
      <c r="J24" s="52"/>
      <c r="K24" s="52"/>
      <c r="L24" s="250"/>
    </row>
    <row r="25" spans="1:13" x14ac:dyDescent="0.3">
      <c r="A25" s="11" t="s">
        <v>1503</v>
      </c>
      <c r="B25" s="14">
        <f>'Ref. ACS-5-YR'!H1096</f>
        <v>36147</v>
      </c>
      <c r="C25" s="53">
        <f>'Ref. ACS-5-YR'!I1096</f>
        <v>0.77897980734004268</v>
      </c>
      <c r="D25" s="14">
        <f>'Ref. ACS-5-YR'!R1096</f>
        <v>112528</v>
      </c>
      <c r="E25" s="53">
        <f>'Ref. ACS-5-YR'!S1096</f>
        <v>0.74979177633113225</v>
      </c>
      <c r="F25" s="14">
        <f>'Ref. ACS-5-YR'!AB1096</f>
        <v>8206621</v>
      </c>
      <c r="G25" s="53">
        <f>'Ref. ACS-5-YR'!AC1096</f>
        <v>0.57699999999999996</v>
      </c>
      <c r="H25" s="52"/>
      <c r="I25" s="52"/>
      <c r="J25" s="52"/>
      <c r="K25" s="52"/>
      <c r="L25" s="250"/>
    </row>
    <row r="26" spans="1:13" x14ac:dyDescent="0.3">
      <c r="A26" s="11" t="s">
        <v>1504</v>
      </c>
      <c r="B26" s="14">
        <f>'Ref. ACS-5-YR'!H1097</f>
        <v>1254</v>
      </c>
      <c r="C26" s="53">
        <f>'Ref. ACS-5-YR'!I1097</f>
        <v>2.7024114820162488E-2</v>
      </c>
      <c r="D26" s="14">
        <f>'Ref. ACS-5-YR'!R1097</f>
        <v>4416</v>
      </c>
      <c r="E26" s="53">
        <f>'Ref. ACS-5-YR'!S1097</f>
        <v>2.9424503095036615E-2</v>
      </c>
      <c r="F26" s="14">
        <f>'Ref. ACS-5-YR'!AB1097</f>
        <v>1009488</v>
      </c>
      <c r="G26" s="53">
        <f>'Ref. ACS-5-YR'!AC1097</f>
        <v>7.0999999999999994E-2</v>
      </c>
      <c r="H26" s="52"/>
      <c r="I26" s="52"/>
      <c r="J26" s="52"/>
      <c r="K26" s="52"/>
      <c r="L26" s="250"/>
    </row>
    <row r="27" spans="1:13" x14ac:dyDescent="0.3">
      <c r="A27" s="11" t="s">
        <v>1505</v>
      </c>
      <c r="B27" s="14">
        <f>'Ref. ACS-5-YR'!H1098</f>
        <v>405</v>
      </c>
      <c r="C27" s="53">
        <f>'Ref. ACS-5-YR'!I1098</f>
        <v>8.7278839730189888E-3</v>
      </c>
      <c r="D27" s="14">
        <f>'Ref. ACS-5-YR'!R1098</f>
        <v>3704</v>
      </c>
      <c r="E27" s="53">
        <f>'Ref. ACS-5-YR'!S1098</f>
        <v>2.468033502355426E-2</v>
      </c>
      <c r="F27" s="14">
        <f>'Ref. ACS-5-YR'!AB1098</f>
        <v>339846</v>
      </c>
      <c r="G27" s="53">
        <f>'Ref. ACS-5-YR'!AC1098</f>
        <v>2.4E-2</v>
      </c>
      <c r="H27" s="52"/>
      <c r="I27" s="52"/>
      <c r="J27" s="52"/>
      <c r="K27" s="52"/>
      <c r="L27" s="250"/>
    </row>
    <row r="28" spans="1:13" x14ac:dyDescent="0.3">
      <c r="A28" s="11" t="s">
        <v>1506</v>
      </c>
      <c r="B28" s="14">
        <f>'Ref. ACS-5-YR'!H1099</f>
        <v>1168</v>
      </c>
      <c r="C28" s="53">
        <f>'Ref. ACS-5-YR'!I1099</f>
        <v>2.5170786371570796E-2</v>
      </c>
      <c r="D28" s="14">
        <f>'Ref. ACS-5-YR'!R1099</f>
        <v>7936</v>
      </c>
      <c r="E28" s="53">
        <f>'Ref. ACS-5-YR'!S1099</f>
        <v>5.2878817156297685E-2</v>
      </c>
      <c r="F28" s="14">
        <f>'Ref. ACS-5-YR'!AB1099</f>
        <v>773994</v>
      </c>
      <c r="G28" s="53">
        <f>'Ref. ACS-5-YR'!AC1099</f>
        <v>5.3999999999999999E-2</v>
      </c>
      <c r="H28" s="52"/>
      <c r="I28" s="52"/>
      <c r="J28" s="52"/>
      <c r="K28" s="52"/>
      <c r="L28" s="250"/>
    </row>
    <row r="29" spans="1:13" x14ac:dyDescent="0.3">
      <c r="A29" s="11" t="s">
        <v>1507</v>
      </c>
      <c r="B29" s="14">
        <f>'Ref. ACS-5-YR'!H1100</f>
        <v>554</v>
      </c>
      <c r="C29" s="53">
        <f>'Ref. ACS-5-YR'!I1100</f>
        <v>1.1938883261858069E-2</v>
      </c>
      <c r="D29" s="14">
        <f>'Ref. ACS-5-YR'!R1100</f>
        <v>4077</v>
      </c>
      <c r="E29" s="53">
        <f>'Ref. ACS-5-YR'!S1100</f>
        <v>2.7165692735159484E-2</v>
      </c>
      <c r="F29" s="14">
        <f>'Ref. ACS-5-YR'!AB1100</f>
        <v>840296</v>
      </c>
      <c r="G29" s="53">
        <f>'Ref. ACS-5-YR'!AC1100</f>
        <v>5.8999999999999997E-2</v>
      </c>
      <c r="H29" s="52"/>
      <c r="I29" s="52"/>
      <c r="J29" s="52"/>
      <c r="K29" s="52"/>
      <c r="L29" s="250"/>
    </row>
    <row r="30" spans="1:13" x14ac:dyDescent="0.3">
      <c r="A30" s="11" t="s">
        <v>1508</v>
      </c>
      <c r="B30" s="14">
        <f>'Ref. ACS-5-YR'!H1101</f>
        <v>208</v>
      </c>
      <c r="C30" s="53">
        <f>'Ref. ACS-5-YR'!I1101</f>
        <v>4.4824688058961708E-3</v>
      </c>
      <c r="D30" s="14">
        <f>'Ref. ACS-5-YR'!R1101</f>
        <v>2262</v>
      </c>
      <c r="E30" s="53">
        <f>'Ref. ACS-5-YR'!S1101</f>
        <v>1.5072062047321744E-2</v>
      </c>
      <c r="F30" s="14">
        <f>'Ref. ACS-5-YR'!AB1101</f>
        <v>721132</v>
      </c>
      <c r="G30" s="53">
        <f>'Ref. ACS-5-YR'!AC1101</f>
        <v>5.0999999999999997E-2</v>
      </c>
      <c r="H30" s="52"/>
      <c r="I30" s="52"/>
      <c r="J30" s="52"/>
      <c r="K30" s="52"/>
      <c r="L30" s="250"/>
    </row>
    <row r="31" spans="1:13" x14ac:dyDescent="0.3">
      <c r="A31" s="11" t="s">
        <v>1509</v>
      </c>
      <c r="B31" s="14">
        <f>'Ref. ACS-5-YR'!H1102</f>
        <v>303</v>
      </c>
      <c r="C31" s="53">
        <f>'Ref. ACS-5-YR'!I1102</f>
        <v>6.5297502316660544E-3</v>
      </c>
      <c r="D31" s="14">
        <f>'Ref. ACS-5-YR'!R1102</f>
        <v>2362</v>
      </c>
      <c r="E31" s="53">
        <f>'Ref. ACS-5-YR'!S1102</f>
        <v>1.5738377787698477E-2</v>
      </c>
      <c r="F31" s="14">
        <f>'Ref. ACS-5-YR'!AB1102</f>
        <v>705450</v>
      </c>
      <c r="G31" s="53">
        <f>'Ref. ACS-5-YR'!AC1102</f>
        <v>0.05</v>
      </c>
      <c r="H31" s="52"/>
      <c r="I31" s="52"/>
      <c r="J31" s="52"/>
      <c r="K31" s="52"/>
      <c r="L31" s="250"/>
    </row>
    <row r="32" spans="1:13" x14ac:dyDescent="0.3">
      <c r="A32" s="11" t="s">
        <v>1510</v>
      </c>
      <c r="B32" s="14">
        <f>'Ref. ACS-5-YR'!H1103</f>
        <v>342</v>
      </c>
      <c r="C32" s="53">
        <f>'Ref. ACS-5-YR'!I1103</f>
        <v>7.3702131327715885E-3</v>
      </c>
      <c r="D32" s="14">
        <f>'Ref. ACS-5-YR'!R1103</f>
        <v>3535</v>
      </c>
      <c r="E32" s="53">
        <f>'Ref. ACS-5-YR'!S1103</f>
        <v>2.355426142231758E-2</v>
      </c>
      <c r="F32" s="14">
        <f>'Ref. ACS-5-YR'!AB1103</f>
        <v>1083247</v>
      </c>
      <c r="G32" s="53">
        <f>'Ref. ACS-5-YR'!AC1103</f>
        <v>7.5999999999999998E-2</v>
      </c>
      <c r="H32" s="52"/>
      <c r="I32" s="52"/>
      <c r="J32" s="52"/>
      <c r="K32" s="52"/>
      <c r="L32" s="250"/>
    </row>
    <row r="33" spans="1:12" x14ac:dyDescent="0.3">
      <c r="A33" s="11" t="s">
        <v>1511</v>
      </c>
      <c r="B33" s="14">
        <f>'Ref. ACS-5-YR'!H1104</f>
        <v>5885</v>
      </c>
      <c r="C33" s="53">
        <f>'Ref. ACS-5-YR'!I1104</f>
        <v>0.12682369674374502</v>
      </c>
      <c r="D33" s="14">
        <f>'Ref. ACS-5-YR'!R1104</f>
        <v>9096</v>
      </c>
      <c r="E33" s="53">
        <f>'Ref. ACS-5-YR'!S1104</f>
        <v>6.0608079744667809E-2</v>
      </c>
      <c r="F33" s="14">
        <f>'Ref. ACS-5-YR'!AB1104</f>
        <v>515666</v>
      </c>
      <c r="G33" s="53">
        <f>'Ref. ACS-5-YR'!AC1104</f>
        <v>3.5999999999999997E-2</v>
      </c>
      <c r="H33" s="52"/>
      <c r="I33" s="52"/>
      <c r="J33" s="52"/>
      <c r="K33" s="52"/>
      <c r="L33" s="250"/>
    </row>
    <row r="34" spans="1:12" x14ac:dyDescent="0.3">
      <c r="A34" s="11" t="s">
        <v>1512</v>
      </c>
      <c r="B34" s="14">
        <f>'Ref. ACS-5-YR'!H1105</f>
        <v>137</v>
      </c>
      <c r="C34" s="53">
        <f>'Ref. ACS-5-YR'!I1105</f>
        <v>2.9523953192681506E-3</v>
      </c>
      <c r="D34" s="14">
        <f>'Ref. ACS-5-YR'!R1105</f>
        <v>163</v>
      </c>
      <c r="E34" s="53">
        <f>'Ref. ACS-5-YR'!S1105</f>
        <v>1.0860946568140779E-3</v>
      </c>
      <c r="F34" s="14">
        <f>'Ref. ACS-5-YR'!AB1105</f>
        <v>15205</v>
      </c>
      <c r="G34" s="53">
        <f>'Ref. ACS-5-YR'!AC1105</f>
        <v>1E-3</v>
      </c>
      <c r="H34" s="52"/>
      <c r="I34" s="52"/>
      <c r="J34" s="52"/>
      <c r="K34" s="52"/>
      <c r="L34" s="250"/>
    </row>
    <row r="35" spans="1:12" x14ac:dyDescent="0.3">
      <c r="A35" t="s">
        <v>1513</v>
      </c>
    </row>
    <row r="47" spans="1:12" x14ac:dyDescent="0.3">
      <c r="A47" s="1" t="s">
        <v>1514</v>
      </c>
    </row>
    <row r="48" spans="1:12" x14ac:dyDescent="0.3">
      <c r="A48" s="75"/>
      <c r="B48" s="49">
        <v>2010</v>
      </c>
      <c r="C48" s="58" t="s">
        <v>174</v>
      </c>
      <c r="D48" s="58">
        <v>2015</v>
      </c>
      <c r="E48" s="58" t="s">
        <v>174</v>
      </c>
      <c r="F48" s="58">
        <v>2020</v>
      </c>
      <c r="G48" s="58" t="s">
        <v>174</v>
      </c>
      <c r="H48" s="78"/>
      <c r="I48" s="78"/>
      <c r="J48" s="78"/>
      <c r="K48" s="78"/>
      <c r="L48" s="262"/>
    </row>
    <row r="49" spans="1:13" x14ac:dyDescent="0.3">
      <c r="A49" s="7" t="s">
        <v>169</v>
      </c>
      <c r="B49" s="14">
        <f>'Ref. ACS-5-YR'!B1095</f>
        <v>44255</v>
      </c>
      <c r="C49" s="53"/>
      <c r="D49" s="14">
        <f>'Ref. ACS-5-YR'!E1095</f>
        <v>45605</v>
      </c>
      <c r="E49" s="53"/>
      <c r="F49" s="14">
        <f>'Ref. ACS-5-YR'!H1095</f>
        <v>46403</v>
      </c>
      <c r="G49" s="53"/>
      <c r="H49" s="52"/>
      <c r="I49" s="52"/>
      <c r="J49" s="52"/>
      <c r="K49" s="52"/>
      <c r="L49" s="250"/>
    </row>
    <row r="50" spans="1:13" x14ac:dyDescent="0.3">
      <c r="A50" s="11" t="s">
        <v>1503</v>
      </c>
      <c r="B50" s="14">
        <f>'Ref. ACS-5-YR'!B1096</f>
        <v>34369</v>
      </c>
      <c r="C50" s="53">
        <f>'Ref. ACS-5-YR'!C1096</f>
        <v>0.77661281211162581</v>
      </c>
      <c r="D50" s="14">
        <f>'Ref. ACS-5-YR'!E1096</f>
        <v>35200</v>
      </c>
      <c r="E50" s="53">
        <f>'Ref. ACS-5-YR'!F1096</f>
        <v>0.77184519241311256</v>
      </c>
      <c r="F50" s="14">
        <f>'Ref. ACS-5-YR'!H1096</f>
        <v>36147</v>
      </c>
      <c r="G50" s="53">
        <f>'Ref. ACS-5-YR'!I1096</f>
        <v>0.77897980734004268</v>
      </c>
      <c r="H50" s="52"/>
      <c r="I50" s="52"/>
      <c r="J50" s="52"/>
      <c r="K50" s="52"/>
      <c r="L50" s="250"/>
      <c r="M50" s="40" t="str">
        <f>A35</f>
        <v>Source: U.S. Census Bureau, ACS 16-20 (5-year Estimates), Table B25024</v>
      </c>
    </row>
    <row r="51" spans="1:13" x14ac:dyDescent="0.3">
      <c r="A51" s="11" t="s">
        <v>1504</v>
      </c>
      <c r="B51" s="14">
        <f>'Ref. ACS-5-YR'!B1097</f>
        <v>819</v>
      </c>
      <c r="C51" s="53">
        <f>'Ref. ACS-5-YR'!C1097</f>
        <v>1.8506383459496102E-2</v>
      </c>
      <c r="D51" s="14">
        <f>'Ref. ACS-5-YR'!E1097</f>
        <v>876</v>
      </c>
      <c r="E51" s="53">
        <f>'Ref. ACS-5-YR'!F1097</f>
        <v>1.9208420129371781E-2</v>
      </c>
      <c r="F51" s="14">
        <f>'Ref. ACS-5-YR'!H1097</f>
        <v>1254</v>
      </c>
      <c r="G51" s="53">
        <f>'Ref. ACS-5-YR'!I1097</f>
        <v>2.7024114820162488E-2</v>
      </c>
      <c r="H51" s="52"/>
      <c r="I51" s="52"/>
      <c r="J51" s="52"/>
      <c r="K51" s="52"/>
      <c r="L51" s="250"/>
    </row>
    <row r="52" spans="1:13" x14ac:dyDescent="0.3">
      <c r="A52" s="11" t="s">
        <v>1505</v>
      </c>
      <c r="B52" s="14">
        <f>'Ref. ACS-5-YR'!B1098</f>
        <v>601</v>
      </c>
      <c r="C52" s="53">
        <f>'Ref. ACS-5-YR'!C1098</f>
        <v>1.3580386397017287E-2</v>
      </c>
      <c r="D52" s="14">
        <f>'Ref. ACS-5-YR'!E1098</f>
        <v>675</v>
      </c>
      <c r="E52" s="53">
        <f>'Ref. ACS-5-YR'!F1098</f>
        <v>1.4801008661330994E-2</v>
      </c>
      <c r="F52" s="14">
        <f>'Ref. ACS-5-YR'!H1098</f>
        <v>405</v>
      </c>
      <c r="G52" s="53">
        <f>'Ref. ACS-5-YR'!I1098</f>
        <v>8.7278839730189888E-3</v>
      </c>
      <c r="H52" s="52"/>
      <c r="I52" s="52"/>
      <c r="J52" s="52"/>
      <c r="K52" s="52"/>
      <c r="L52" s="250"/>
    </row>
    <row r="53" spans="1:13" x14ac:dyDescent="0.3">
      <c r="A53" s="11" t="s">
        <v>1506</v>
      </c>
      <c r="B53" s="14">
        <f>'Ref. ACS-5-YR'!B1099</f>
        <v>1101</v>
      </c>
      <c r="C53" s="53">
        <f>'Ref. ACS-5-YR'!C1099</f>
        <v>2.4878544797198057E-2</v>
      </c>
      <c r="D53" s="14">
        <f>'Ref. ACS-5-YR'!E1099</f>
        <v>992</v>
      </c>
      <c r="E53" s="53">
        <f>'Ref. ACS-5-YR'!F1099</f>
        <v>2.1752000877096816E-2</v>
      </c>
      <c r="F53" s="14">
        <f>'Ref. ACS-5-YR'!H1099</f>
        <v>1168</v>
      </c>
      <c r="G53" s="53">
        <f>'Ref. ACS-5-YR'!I1099</f>
        <v>2.5170786371570796E-2</v>
      </c>
      <c r="H53" s="52"/>
      <c r="I53" s="52"/>
      <c r="J53" s="52"/>
      <c r="K53" s="52"/>
      <c r="L53" s="250"/>
    </row>
    <row r="54" spans="1:13" x14ac:dyDescent="0.3">
      <c r="A54" s="11" t="s">
        <v>1507</v>
      </c>
      <c r="B54" s="14">
        <f>'Ref. ACS-5-YR'!B1100</f>
        <v>568</v>
      </c>
      <c r="C54" s="53">
        <f>'Ref. ACS-5-YR'!C1100</f>
        <v>1.2834707942605356E-2</v>
      </c>
      <c r="D54" s="14">
        <f>'Ref. ACS-5-YR'!E1100</f>
        <v>727</v>
      </c>
      <c r="E54" s="53">
        <f>'Ref. ACS-5-YR'!F1100</f>
        <v>1.594123451375945E-2</v>
      </c>
      <c r="F54" s="14">
        <f>'Ref. ACS-5-YR'!H1100</f>
        <v>554</v>
      </c>
      <c r="G54" s="53">
        <f>'Ref. ACS-5-YR'!I1100</f>
        <v>1.1938883261858069E-2</v>
      </c>
      <c r="H54" s="52"/>
      <c r="I54" s="52"/>
      <c r="J54" s="52"/>
      <c r="K54" s="52"/>
      <c r="L54" s="250"/>
    </row>
    <row r="55" spans="1:13" x14ac:dyDescent="0.3">
      <c r="A55" s="11" t="s">
        <v>1508</v>
      </c>
      <c r="B55" s="14">
        <f>'Ref. ACS-5-YR'!B1101</f>
        <v>196</v>
      </c>
      <c r="C55" s="53">
        <f>'Ref. ACS-5-YR'!C1101</f>
        <v>4.4288780928708619E-3</v>
      </c>
      <c r="D55" s="14">
        <f>'Ref. ACS-5-YR'!E1101</f>
        <v>240</v>
      </c>
      <c r="E55" s="53">
        <f>'Ref. ACS-5-YR'!F1101</f>
        <v>5.2625808573621312E-3</v>
      </c>
      <c r="F55" s="14">
        <f>'Ref. ACS-5-YR'!H1101</f>
        <v>208</v>
      </c>
      <c r="G55" s="53">
        <f>'Ref. ACS-5-YR'!I1101</f>
        <v>4.4824688058961708E-3</v>
      </c>
      <c r="H55" s="52"/>
      <c r="I55" s="52"/>
      <c r="J55" s="52"/>
      <c r="K55" s="52"/>
      <c r="L55" s="250"/>
    </row>
    <row r="56" spans="1:13" x14ac:dyDescent="0.3">
      <c r="A56" s="11" t="s">
        <v>1509</v>
      </c>
      <c r="B56" s="14">
        <f>'Ref. ACS-5-YR'!B1102</f>
        <v>175</v>
      </c>
      <c r="C56" s="53">
        <f>'Ref. ACS-5-YR'!C1102</f>
        <v>3.9543554400632694E-3</v>
      </c>
      <c r="D56" s="14">
        <f>'Ref. ACS-5-YR'!E1102</f>
        <v>157</v>
      </c>
      <c r="E56" s="53">
        <f>'Ref. ACS-5-YR'!F1102</f>
        <v>3.442604977524394E-3</v>
      </c>
      <c r="F56" s="14">
        <f>'Ref. ACS-5-YR'!H1102</f>
        <v>303</v>
      </c>
      <c r="G56" s="53">
        <f>'Ref. ACS-5-YR'!I1102</f>
        <v>6.5297502316660544E-3</v>
      </c>
      <c r="H56" s="52"/>
      <c r="I56" s="52"/>
      <c r="J56" s="52"/>
      <c r="K56" s="52"/>
      <c r="L56" s="250"/>
    </row>
    <row r="57" spans="1:13" x14ac:dyDescent="0.3">
      <c r="A57" s="11" t="s">
        <v>1510</v>
      </c>
      <c r="B57" s="14">
        <f>'Ref. ACS-5-YR'!B1103</f>
        <v>161</v>
      </c>
      <c r="C57" s="53">
        <f>'Ref. ACS-5-YR'!C1103</f>
        <v>3.638007004858208E-3</v>
      </c>
      <c r="D57" s="14">
        <f>'Ref. ACS-5-YR'!E1103</f>
        <v>172</v>
      </c>
      <c r="E57" s="53">
        <f>'Ref. ACS-5-YR'!F1103</f>
        <v>3.7715162811095275E-3</v>
      </c>
      <c r="F57" s="14">
        <f>'Ref. ACS-5-YR'!H1103</f>
        <v>342</v>
      </c>
      <c r="G57" s="53">
        <f>'Ref. ACS-5-YR'!I1103</f>
        <v>7.3702131327715885E-3</v>
      </c>
      <c r="H57" s="52"/>
      <c r="I57" s="52"/>
      <c r="J57" s="52"/>
      <c r="K57" s="52"/>
      <c r="L57" s="250"/>
      <c r="M57" s="59" t="s">
        <v>1515</v>
      </c>
    </row>
    <row r="58" spans="1:13" x14ac:dyDescent="0.3">
      <c r="A58" s="11" t="s">
        <v>1511</v>
      </c>
      <c r="B58" s="14">
        <f>'Ref. ACS-5-YR'!B1104</f>
        <v>6174</v>
      </c>
      <c r="C58" s="53">
        <f>'Ref. ACS-5-YR'!C1104</f>
        <v>0.13950965992543216</v>
      </c>
      <c r="D58" s="14">
        <f>'Ref. ACS-5-YR'!E1104</f>
        <v>6425</v>
      </c>
      <c r="E58" s="53">
        <f>'Ref. ACS-5-YR'!F1104</f>
        <v>0.14088367503563207</v>
      </c>
      <c r="F58" s="14">
        <f>'Ref. ACS-5-YR'!H1104</f>
        <v>5885</v>
      </c>
      <c r="G58" s="53">
        <f>'Ref. ACS-5-YR'!I1104</f>
        <v>0.12682369674374502</v>
      </c>
      <c r="H58" s="52"/>
      <c r="I58" s="52"/>
      <c r="J58" s="52"/>
      <c r="K58" s="52"/>
      <c r="L58" s="250"/>
    </row>
    <row r="59" spans="1:13" x14ac:dyDescent="0.3">
      <c r="A59" s="11" t="s">
        <v>1512</v>
      </c>
      <c r="B59" s="14">
        <f>'Ref. ACS-5-YR'!B1105</f>
        <v>91</v>
      </c>
      <c r="C59" s="53">
        <f>'Ref. ACS-5-YR'!C1105</f>
        <v>2.0562648288329002E-3</v>
      </c>
      <c r="D59" s="14">
        <f>'Ref. ACS-5-YR'!E1105</f>
        <v>141</v>
      </c>
      <c r="E59" s="53">
        <f>'Ref. ACS-5-YR'!F1105</f>
        <v>3.0917662537002523E-3</v>
      </c>
      <c r="F59" s="14">
        <f>'Ref. ACS-5-YR'!H1105</f>
        <v>137</v>
      </c>
      <c r="G59" s="53">
        <f>'Ref. ACS-5-YR'!I1105</f>
        <v>2.9523953192681506E-3</v>
      </c>
      <c r="H59" s="52"/>
      <c r="I59" s="52"/>
      <c r="J59" s="52"/>
      <c r="K59" s="52"/>
      <c r="L59" s="250"/>
    </row>
    <row r="60" spans="1:13" x14ac:dyDescent="0.3">
      <c r="A60" t="s">
        <v>1516</v>
      </c>
    </row>
    <row r="63" spans="1:13" x14ac:dyDescent="0.3">
      <c r="A63" s="1" t="s">
        <v>1517</v>
      </c>
    </row>
    <row r="64" spans="1:13" x14ac:dyDescent="0.3">
      <c r="A64" s="75"/>
      <c r="B64" s="84">
        <v>2010</v>
      </c>
      <c r="C64" s="49" t="s">
        <v>1518</v>
      </c>
      <c r="D64" s="84">
        <v>2015</v>
      </c>
      <c r="E64" s="49" t="s">
        <v>1518</v>
      </c>
      <c r="F64" s="84">
        <v>2020</v>
      </c>
      <c r="G64" s="49" t="s">
        <v>1518</v>
      </c>
      <c r="H64" s="50"/>
      <c r="I64" s="50"/>
      <c r="J64" s="50"/>
      <c r="K64" s="50"/>
      <c r="L64" s="249"/>
    </row>
    <row r="65" spans="1:13" x14ac:dyDescent="0.3">
      <c r="A65" s="11" t="s">
        <v>169</v>
      </c>
      <c r="B65" s="14">
        <f>'Ref. ACS-5-YR'!B1135</f>
        <v>44255</v>
      </c>
      <c r="C65" s="53"/>
      <c r="D65" s="14">
        <f>'Ref. ACS-5-YR'!E1135</f>
        <v>45605</v>
      </c>
      <c r="E65" s="53"/>
      <c r="F65" s="14">
        <f>'Ref. ACS-5-YR'!H1135</f>
        <v>46403</v>
      </c>
      <c r="G65" s="53"/>
      <c r="H65" s="52"/>
      <c r="I65" s="52"/>
      <c r="J65" s="52"/>
      <c r="K65" s="52"/>
      <c r="L65" s="250"/>
    </row>
    <row r="66" spans="1:13" x14ac:dyDescent="0.3">
      <c r="A66" s="11" t="s">
        <v>1519</v>
      </c>
      <c r="B66" s="14">
        <f>'Ref. ACS-5-YR'!B1136</f>
        <v>712</v>
      </c>
      <c r="C66" s="53">
        <f>'Ref. ACS-5-YR'!C1136</f>
        <v>1.6088577561857418E-2</v>
      </c>
      <c r="D66" s="14">
        <f>'Ref. ACS-5-YR'!E1136</f>
        <v>807</v>
      </c>
      <c r="E66" s="53">
        <f>'Ref. ACS-5-YR'!F1136</f>
        <v>1.7695428132880171E-2</v>
      </c>
      <c r="F66" s="14">
        <f>'Ref. ACS-5-YR'!H1136</f>
        <v>589</v>
      </c>
      <c r="G66" s="53">
        <f>'Ref. ACS-5-YR'!I1136</f>
        <v>1.2693144839773291E-2</v>
      </c>
      <c r="H66" s="52"/>
      <c r="I66" s="52"/>
      <c r="J66" s="52"/>
      <c r="K66" s="52"/>
      <c r="L66" s="250"/>
    </row>
    <row r="67" spans="1:13" x14ac:dyDescent="0.3">
      <c r="A67" s="11" t="s">
        <v>1520</v>
      </c>
      <c r="B67" s="14">
        <f>'Ref. ACS-5-YR'!B1137</f>
        <v>2899</v>
      </c>
      <c r="C67" s="53">
        <f>'Ref. ACS-5-YR'!C1137</f>
        <v>6.5506722404248083E-2</v>
      </c>
      <c r="D67" s="14">
        <f>'Ref. ACS-5-YR'!E1137</f>
        <v>2960</v>
      </c>
      <c r="E67" s="53">
        <f>'Ref. ACS-5-YR'!F1137</f>
        <v>6.4905163907466285E-2</v>
      </c>
      <c r="F67" s="14">
        <f>'Ref. ACS-5-YR'!H1137</f>
        <v>2829</v>
      </c>
      <c r="G67" s="53">
        <f>'Ref. ACS-5-YR'!I1137</f>
        <v>6.0965885826347432E-2</v>
      </c>
      <c r="H67" s="52"/>
      <c r="I67" s="52"/>
      <c r="J67" s="52"/>
      <c r="K67" s="52"/>
      <c r="L67" s="250"/>
    </row>
    <row r="68" spans="1:13" x14ac:dyDescent="0.3">
      <c r="A68" s="11" t="s">
        <v>1521</v>
      </c>
      <c r="B68" s="14">
        <f>'Ref. ACS-5-YR'!B1138</f>
        <v>12908</v>
      </c>
      <c r="C68" s="53">
        <f>'Ref. ACS-5-YR'!C1138</f>
        <v>0.29167325725906679</v>
      </c>
      <c r="D68" s="14">
        <f>'Ref. ACS-5-YR'!E1138</f>
        <v>11750</v>
      </c>
      <c r="E68" s="53">
        <f>'Ref. ACS-5-YR'!F1138</f>
        <v>0.25764718780835433</v>
      </c>
      <c r="F68" s="14">
        <f>'Ref. ACS-5-YR'!H1138</f>
        <v>12968</v>
      </c>
      <c r="G68" s="53">
        <f>'Ref. ACS-5-YR'!I1138</f>
        <v>0.27946468978298816</v>
      </c>
      <c r="H68" s="52"/>
      <c r="I68" s="52"/>
      <c r="J68" s="52"/>
      <c r="K68" s="52"/>
      <c r="L68" s="250"/>
    </row>
    <row r="69" spans="1:13" x14ac:dyDescent="0.3">
      <c r="A69" s="11" t="s">
        <v>1522</v>
      </c>
      <c r="B69" s="14">
        <f>'Ref. ACS-5-YR'!B1139</f>
        <v>21142</v>
      </c>
      <c r="C69" s="53">
        <f>'Ref. ACS-5-YR'!C1139</f>
        <v>0.47773132979324368</v>
      </c>
      <c r="D69" s="14">
        <f>'Ref. ACS-5-YR'!E1139</f>
        <v>22569</v>
      </c>
      <c r="E69" s="53">
        <f>'Ref. ACS-5-YR'!F1139</f>
        <v>0.49487994737419144</v>
      </c>
      <c r="F69" s="14">
        <f>'Ref. ACS-5-YR'!H1139</f>
        <v>21539</v>
      </c>
      <c r="G69" s="53">
        <f>'Ref. ACS-5-YR'!I1139</f>
        <v>0.46417257504902698</v>
      </c>
      <c r="H69" s="52"/>
      <c r="I69" s="52"/>
      <c r="J69" s="52"/>
      <c r="K69" s="52"/>
      <c r="L69" s="250"/>
    </row>
    <row r="70" spans="1:13" x14ac:dyDescent="0.3">
      <c r="A70" s="11" t="s">
        <v>1523</v>
      </c>
      <c r="B70" s="14">
        <f>'Ref. ACS-5-YR'!B1140</f>
        <v>5621</v>
      </c>
      <c r="C70" s="53">
        <f>'Ref. ACS-5-YR'!C1140</f>
        <v>0.12701389673483221</v>
      </c>
      <c r="D70" s="14">
        <f>'Ref. ACS-5-YR'!E1140</f>
        <v>6439</v>
      </c>
      <c r="E70" s="53">
        <f>'Ref. ACS-5-YR'!F1140</f>
        <v>0.1411906589189782</v>
      </c>
      <c r="F70" s="14">
        <f>'Ref. ACS-5-YR'!H1140</f>
        <v>7677</v>
      </c>
      <c r="G70" s="53">
        <f>'Ref. ACS-5-YR'!I1140</f>
        <v>0.16544188953300434</v>
      </c>
      <c r="H70" s="52"/>
      <c r="I70" s="52"/>
      <c r="J70" s="52"/>
      <c r="K70" s="52"/>
      <c r="L70" s="250"/>
    </row>
    <row r="71" spans="1:13" x14ac:dyDescent="0.3">
      <c r="A71" s="11" t="s">
        <v>1524</v>
      </c>
      <c r="B71" s="14">
        <f>'Ref. ACS-5-YR'!B1141</f>
        <v>973</v>
      </c>
      <c r="C71" s="53">
        <f>'Ref. ACS-5-YR'!C1141</f>
        <v>2.1986216246751778E-2</v>
      </c>
      <c r="D71" s="14">
        <f>'Ref. ACS-5-YR'!E1141</f>
        <v>1080</v>
      </c>
      <c r="E71" s="53">
        <f>'Ref. ACS-5-YR'!F1141</f>
        <v>2.3681613858129592E-2</v>
      </c>
      <c r="F71" s="14">
        <f>'Ref. ACS-5-YR'!H1141</f>
        <v>801</v>
      </c>
      <c r="G71" s="53">
        <f>'Ref. ACS-5-YR'!I1141</f>
        <v>1.7261814968859771E-2</v>
      </c>
      <c r="H71" s="52"/>
      <c r="I71" s="52"/>
      <c r="J71" s="52"/>
      <c r="K71" s="52"/>
      <c r="L71" s="250"/>
    </row>
    <row r="72" spans="1:13" x14ac:dyDescent="0.3">
      <c r="A72" t="s">
        <v>1525</v>
      </c>
      <c r="M72" s="40" t="str">
        <f>A72</f>
        <v>Source: U.S. Census Bureau, ACS 06-10, 11-15, 16-20 (5-year Estimates), Table B25041</v>
      </c>
    </row>
    <row r="75" spans="1:13" x14ac:dyDescent="0.3">
      <c r="A75" s="1" t="s">
        <v>1526</v>
      </c>
      <c r="M75" s="59" t="s">
        <v>1527</v>
      </c>
    </row>
    <row r="76" spans="1:13" ht="32.4" customHeight="1" x14ac:dyDescent="0.3">
      <c r="A76" s="75"/>
      <c r="B76" s="58" t="str">
        <f>B3</f>
        <v>Unincorporated Tulare County</v>
      </c>
      <c r="C76" s="58" t="s">
        <v>174</v>
      </c>
      <c r="D76" s="58" t="str">
        <f>B4</f>
        <v>Tulare County</v>
      </c>
      <c r="E76" s="58" t="s">
        <v>174</v>
      </c>
      <c r="F76" s="58" t="s">
        <v>168</v>
      </c>
      <c r="G76" s="58" t="s">
        <v>174</v>
      </c>
      <c r="H76" s="77"/>
      <c r="I76" s="56"/>
      <c r="J76" s="56"/>
      <c r="K76" s="56"/>
      <c r="L76" s="251"/>
    </row>
    <row r="77" spans="1:13" x14ac:dyDescent="0.3">
      <c r="A77" s="11" t="s">
        <v>175</v>
      </c>
      <c r="B77" s="14">
        <f>'Ref. ACS-5-YR'!H1551</f>
        <v>40586</v>
      </c>
      <c r="C77" s="53"/>
      <c r="D77" s="14">
        <f>'Ref. ACS-5-YR'!R1551</f>
        <v>139044</v>
      </c>
      <c r="E77" s="53"/>
      <c r="F77" s="14">
        <f>'Ref. ACS-5-YR'!AB1551</f>
        <v>13103114</v>
      </c>
      <c r="G77" s="53"/>
      <c r="H77" s="52"/>
      <c r="I77" s="52"/>
      <c r="J77" s="52"/>
      <c r="K77" s="52"/>
      <c r="L77" s="250"/>
    </row>
    <row r="78" spans="1:13" x14ac:dyDescent="0.3">
      <c r="A78" s="11" t="s">
        <v>1528</v>
      </c>
      <c r="B78" s="14">
        <f>'Ref. ACS-5-YR'!H1553+'Ref. ACS-5-YR'!H1564</f>
        <v>1041</v>
      </c>
      <c r="C78" s="53">
        <f>'Ref. ACS-5-YR'!I1553+'Ref. ACS-5-YR'!I1564</f>
        <v>2.5649238653722969E-2</v>
      </c>
      <c r="D78" s="14">
        <f>'Ref. ACS-5-YR'!R1553+'Ref. ACS-5-YR'!R1564</f>
        <v>5070</v>
      </c>
      <c r="E78" s="53">
        <f>'Ref. ACS-5-YR'!I1553+'Ref. ACS-5-YR'!I1564</f>
        <v>2.5649238653722969E-2</v>
      </c>
      <c r="F78" s="14">
        <f>'Ref. ACS-5-YR'!AB1553+'Ref. ACS-5-YR'!AB1564</f>
        <v>294667</v>
      </c>
      <c r="G78" s="53">
        <f>'Ref. ACS-5-YR'!AC1553+'Ref. ACS-5-YR'!AC1564</f>
        <v>2.1999999999999999E-2</v>
      </c>
      <c r="H78" s="52"/>
      <c r="I78" s="52"/>
      <c r="J78" s="52"/>
      <c r="K78" s="52"/>
      <c r="L78" s="250"/>
    </row>
    <row r="79" spans="1:13" x14ac:dyDescent="0.3">
      <c r="A79" s="11" t="s">
        <v>1529</v>
      </c>
      <c r="B79" s="14">
        <f>'Ref. ACS-5-YR'!H1554+'Ref. ACS-5-YR'!H1565</f>
        <v>892</v>
      </c>
      <c r="C79" s="53">
        <f>'Ref. ACS-5-YR'!I1554+'Ref. ACS-5-YR'!I1565</f>
        <v>2.1978021978021976E-2</v>
      </c>
      <c r="D79" s="14">
        <f>'Ref. ACS-5-YR'!R1554+'Ref. ACS-5-YR'!R1565</f>
        <v>4655</v>
      </c>
      <c r="E79" s="53">
        <f>'Ref. ACS-5-YR'!I1554+'Ref. ACS-5-YR'!I1565</f>
        <v>2.1978021978021976E-2</v>
      </c>
      <c r="F79" s="14">
        <f>'Ref. ACS-5-YR'!AB1554+'Ref. ACS-5-YR'!AB1565</f>
        <v>234646</v>
      </c>
      <c r="G79" s="53">
        <f>'Ref. ACS-5-YR'!AC1554+'Ref. ACS-5-YR'!AC1565</f>
        <v>1.7999999999999999E-2</v>
      </c>
      <c r="H79" s="52"/>
      <c r="I79" s="52"/>
      <c r="J79" s="52"/>
      <c r="K79" s="52"/>
      <c r="L79" s="250"/>
    </row>
    <row r="80" spans="1:13" x14ac:dyDescent="0.3">
      <c r="A80" s="11" t="s">
        <v>1530</v>
      </c>
      <c r="B80" s="14">
        <f>'Ref. ACS-5-YR'!H1555+'Ref. ACS-5-YR'!H1566</f>
        <v>4693</v>
      </c>
      <c r="C80" s="53">
        <f>'Ref. ACS-5-YR'!I1555+'Ref. ACS-5-YR'!I1566</f>
        <v>0.11563100576553492</v>
      </c>
      <c r="D80" s="14">
        <f>'Ref. ACS-5-YR'!R1555+'Ref. ACS-5-YR'!R1566</f>
        <v>22770</v>
      </c>
      <c r="E80" s="53">
        <f>'Ref. ACS-5-YR'!I1555+'Ref. ACS-5-YR'!I1566</f>
        <v>0.11563100576553492</v>
      </c>
      <c r="F80" s="14">
        <f>'Ref. ACS-5-YR'!AB1555+'Ref. ACS-5-YR'!AB1566</f>
        <v>1432955</v>
      </c>
      <c r="G80" s="53">
        <f>'Ref. ACS-5-YR'!AC1555+'Ref. ACS-5-YR'!AC1566</f>
        <v>0.10999999999999999</v>
      </c>
      <c r="H80" s="52"/>
      <c r="I80" s="52"/>
      <c r="J80" s="52"/>
      <c r="K80" s="52"/>
      <c r="L80" s="250"/>
    </row>
    <row r="81" spans="1:13" x14ac:dyDescent="0.3">
      <c r="A81" s="11" t="s">
        <v>1531</v>
      </c>
      <c r="B81" s="14">
        <f>'Ref. ACS-5-YR'!H1556+'Ref. ACS-5-YR'!H1567</f>
        <v>5859</v>
      </c>
      <c r="C81" s="53">
        <f>'Ref. ACS-5-YR'!I1556+'Ref. ACS-5-YR'!I1567</f>
        <v>0.14436012418075198</v>
      </c>
      <c r="D81" s="14">
        <f>'Ref. ACS-5-YR'!R1556+'Ref. ACS-5-YR'!R1567</f>
        <v>20677</v>
      </c>
      <c r="E81" s="53">
        <f>'Ref. ACS-5-YR'!I1556+'Ref. ACS-5-YR'!I1567</f>
        <v>0.14436012418075198</v>
      </c>
      <c r="F81" s="14">
        <f>'Ref. ACS-5-YR'!AB1556+'Ref. ACS-5-YR'!AB1567</f>
        <v>1448367</v>
      </c>
      <c r="G81" s="53">
        <f>'Ref. ACS-5-YR'!AC1556+'Ref. ACS-5-YR'!AC1567</f>
        <v>0.111</v>
      </c>
      <c r="H81" s="52"/>
      <c r="I81" s="52"/>
      <c r="J81" s="52"/>
      <c r="K81" s="52"/>
      <c r="L81" s="250"/>
    </row>
    <row r="82" spans="1:13" x14ac:dyDescent="0.3">
      <c r="A82" s="11" t="s">
        <v>1532</v>
      </c>
      <c r="B82" s="14">
        <f>'Ref. ACS-5-YR'!H1557+'Ref. ACS-5-YR'!H1568</f>
        <v>5677</v>
      </c>
      <c r="C82" s="53">
        <f>'Ref. ACS-5-YR'!I1557+'Ref. ACS-5-YR'!I1568</f>
        <v>0.13987581924801656</v>
      </c>
      <c r="D82" s="14">
        <f>'Ref. ACS-5-YR'!R1557+'Ref. ACS-5-YR'!R1568</f>
        <v>20078</v>
      </c>
      <c r="E82" s="53">
        <f>'Ref. ACS-5-YR'!I1557+'Ref. ACS-5-YR'!I1568</f>
        <v>0.13987581924801656</v>
      </c>
      <c r="F82" s="14">
        <f>'Ref. ACS-5-YR'!AB1557+'Ref. ACS-5-YR'!AB1568</f>
        <v>1967306</v>
      </c>
      <c r="G82" s="53">
        <f>'Ref. ACS-5-YR'!AC1557+'Ref. ACS-5-YR'!AC1568</f>
        <v>0.15100000000000002</v>
      </c>
      <c r="H82" s="52"/>
      <c r="I82" s="52"/>
      <c r="J82" s="52"/>
      <c r="K82" s="52"/>
      <c r="L82" s="250"/>
    </row>
    <row r="83" spans="1:13" x14ac:dyDescent="0.3">
      <c r="A83" s="11" t="s">
        <v>1533</v>
      </c>
      <c r="B83" s="14">
        <f>'Ref. ACS-5-YR'!H1558+'Ref. ACS-5-YR'!H1569</f>
        <v>7565</v>
      </c>
      <c r="C83" s="53">
        <f>'Ref. ACS-5-YR'!I1558+'Ref. ACS-5-YR'!I1569</f>
        <v>0.1863943231656236</v>
      </c>
      <c r="D83" s="14">
        <f>'Ref. ACS-5-YR'!R1558+'Ref. ACS-5-YR'!R1569</f>
        <v>25486</v>
      </c>
      <c r="E83" s="53">
        <f>'Ref. ACS-5-YR'!I1558+'Ref. ACS-5-YR'!I1569</f>
        <v>0.1863943231656236</v>
      </c>
      <c r="F83" s="14">
        <f>'Ref. ACS-5-YR'!AB1558+'Ref. ACS-5-YR'!AB1569</f>
        <v>2290081</v>
      </c>
      <c r="G83" s="53">
        <f>'Ref. ACS-5-YR'!AC1558+'Ref. ACS-5-YR'!AC1569</f>
        <v>0.17499999999999999</v>
      </c>
      <c r="H83" s="52"/>
      <c r="I83" s="52"/>
      <c r="J83" s="52"/>
      <c r="K83" s="52"/>
      <c r="L83" s="250"/>
    </row>
    <row r="84" spans="1:13" x14ac:dyDescent="0.3">
      <c r="A84" s="11" t="s">
        <v>1534</v>
      </c>
      <c r="B84" s="14">
        <f>'Ref. ACS-5-YR'!H1559+'Ref. ACS-5-YR'!H1570</f>
        <v>4823</v>
      </c>
      <c r="C84" s="53">
        <f>'Ref. ACS-5-YR'!I1559+'Ref. ACS-5-YR'!I1570</f>
        <v>0.11883408071748879</v>
      </c>
      <c r="D84" s="14">
        <f>'Ref. ACS-5-YR'!R1559+'Ref. ACS-5-YR'!R1570</f>
        <v>13063</v>
      </c>
      <c r="E84" s="53">
        <f>'Ref. ACS-5-YR'!I1559+'Ref. ACS-5-YR'!I1570</f>
        <v>0.11883408071748879</v>
      </c>
      <c r="F84" s="14">
        <f>'Ref. ACS-5-YR'!AB1559+'Ref. ACS-5-YR'!AB1570</f>
        <v>1740922</v>
      </c>
      <c r="G84" s="53">
        <f>'Ref. ACS-5-YR'!AC1559+'Ref. ACS-5-YR'!AC1570</f>
        <v>0.13300000000000001</v>
      </c>
      <c r="H84" s="52"/>
      <c r="I84" s="52"/>
      <c r="J84" s="52"/>
      <c r="K84" s="52"/>
      <c r="L84" s="250"/>
    </row>
    <row r="85" spans="1:13" x14ac:dyDescent="0.3">
      <c r="A85" s="11" t="s">
        <v>1535</v>
      </c>
      <c r="B85" s="14">
        <f>'Ref. ACS-5-YR'!H1560+'Ref. ACS-5-YR'!H1571</f>
        <v>4441</v>
      </c>
      <c r="C85" s="53">
        <f>'Ref. ACS-5-YR'!I1560+'Ref. ACS-5-YR'!I1571</f>
        <v>0.10942196816636278</v>
      </c>
      <c r="D85" s="14">
        <f>'Ref. ACS-5-YR'!R1560+'Ref. ACS-5-YR'!R1571</f>
        <v>12537</v>
      </c>
      <c r="E85" s="53">
        <f>'Ref. ACS-5-YR'!I1560+'Ref. ACS-5-YR'!I1571</f>
        <v>0.10942196816636278</v>
      </c>
      <c r="F85" s="14">
        <f>'Ref. ACS-5-YR'!AB1560+'Ref. ACS-5-YR'!AB1571</f>
        <v>1767353</v>
      </c>
      <c r="G85" s="53">
        <f>'Ref. ACS-5-YR'!AC1560+'Ref. ACS-5-YR'!AC1571</f>
        <v>0.13500000000000001</v>
      </c>
      <c r="H85" s="52"/>
      <c r="I85" s="52"/>
      <c r="J85" s="52"/>
      <c r="K85" s="52"/>
      <c r="L85" s="250"/>
    </row>
    <row r="86" spans="1:13" x14ac:dyDescent="0.3">
      <c r="A86" s="11" t="s">
        <v>1536</v>
      </c>
      <c r="B86" s="14">
        <f>'Ref. ACS-5-YR'!H1561+'Ref. ACS-5-YR'!H1572</f>
        <v>3061</v>
      </c>
      <c r="C86" s="53">
        <f>'Ref. ACS-5-YR'!I1561+'Ref. ACS-5-YR'!I1572</f>
        <v>7.5420095599467774E-2</v>
      </c>
      <c r="D86" s="14">
        <f>'Ref. ACS-5-YR'!R1561+'Ref. ACS-5-YR'!R1572</f>
        <v>7205</v>
      </c>
      <c r="E86" s="53">
        <f>'Ref. ACS-5-YR'!I1561+'Ref. ACS-5-YR'!I1572</f>
        <v>7.5420095599467774E-2</v>
      </c>
      <c r="F86" s="14">
        <f>'Ref. ACS-5-YR'!AB1561+'Ref. ACS-5-YR'!AB1572</f>
        <v>763029</v>
      </c>
      <c r="G86" s="53">
        <f>'Ref. ACS-5-YR'!AC1561+'Ref. ACS-5-YR'!AC1572</f>
        <v>5.8000000000000003E-2</v>
      </c>
      <c r="H86" s="52"/>
      <c r="I86" s="52"/>
      <c r="J86" s="52"/>
      <c r="K86" s="52"/>
      <c r="L86" s="250"/>
    </row>
    <row r="87" spans="1:13" x14ac:dyDescent="0.3">
      <c r="A87" s="11" t="s">
        <v>1537</v>
      </c>
      <c r="B87" s="14">
        <f>'Ref. ACS-5-YR'!H1562+'Ref. ACS-5-YR'!H1573</f>
        <v>2534</v>
      </c>
      <c r="C87" s="53">
        <f>'Ref. ACS-5-YR'!I1562+'Ref. ACS-5-YR'!I1573</f>
        <v>6.2435322525008621E-2</v>
      </c>
      <c r="D87" s="14">
        <f>'Ref. ACS-5-YR'!R1562+'Ref. ACS-5-YR'!R1573</f>
        <v>7503</v>
      </c>
      <c r="E87" s="53">
        <f>'Ref. ACS-5-YR'!I1562+'Ref. ACS-5-YR'!I1573</f>
        <v>6.2435322525008621E-2</v>
      </c>
      <c r="F87" s="14">
        <f>'Ref. ACS-5-YR'!AB1562+'Ref. ACS-5-YR'!AB1573</f>
        <v>1163788</v>
      </c>
      <c r="G87" s="53">
        <f>'Ref. ACS-5-YR'!AC1562+'Ref. ACS-5-YR'!AC1573</f>
        <v>8.8999999999999996E-2</v>
      </c>
      <c r="H87" s="52"/>
      <c r="I87" s="52"/>
      <c r="J87" s="52"/>
      <c r="K87" s="52"/>
      <c r="L87" s="250"/>
    </row>
    <row r="88" spans="1:13" x14ac:dyDescent="0.3">
      <c r="A88" t="s">
        <v>1538</v>
      </c>
      <c r="B88" s="2"/>
    </row>
    <row r="90" spans="1:13" x14ac:dyDescent="0.3">
      <c r="M90" s="40" t="str">
        <f>A88</f>
        <v>Source: U.S. Census Bureau, ACS 16-20 (5-year Estimates), Table B25036</v>
      </c>
    </row>
    <row r="91" spans="1:13" x14ac:dyDescent="0.3">
      <c r="A91" s="1" t="s">
        <v>1539</v>
      </c>
    </row>
    <row r="92" spans="1:13" ht="31.2" customHeight="1" x14ac:dyDescent="0.3">
      <c r="A92" s="75"/>
      <c r="B92" s="58" t="str">
        <f>B3</f>
        <v>Unincorporated Tulare County</v>
      </c>
      <c r="C92" s="58" t="s">
        <v>174</v>
      </c>
      <c r="D92" s="58" t="str">
        <f>B4</f>
        <v>Tulare County</v>
      </c>
      <c r="E92" s="58" t="s">
        <v>174</v>
      </c>
      <c r="F92" s="58" t="s">
        <v>168</v>
      </c>
      <c r="G92" s="58" t="s">
        <v>174</v>
      </c>
    </row>
    <row r="93" spans="1:13" x14ac:dyDescent="0.3">
      <c r="A93" s="11" t="s">
        <v>169</v>
      </c>
      <c r="B93" s="14">
        <f>'Ref. ACS-5-YR'!H1551</f>
        <v>40586</v>
      </c>
      <c r="C93" s="53"/>
      <c r="D93" s="14">
        <f>'Ref. ACS-5-YR'!R1551</f>
        <v>139044</v>
      </c>
      <c r="E93" s="53"/>
      <c r="F93" s="14">
        <f>'Ref. ACS-5-YR'!AB1551</f>
        <v>13103114</v>
      </c>
      <c r="G93" s="53"/>
    </row>
    <row r="94" spans="1:13" x14ac:dyDescent="0.3">
      <c r="A94" s="11" t="s">
        <v>1381</v>
      </c>
      <c r="B94" s="14">
        <f>'Ref. ACS-5-YR'!H1552</f>
        <v>23528</v>
      </c>
      <c r="C94" s="53">
        <f>'Ref. ACS-5-YR'!I1552</f>
        <v>0.57970728822746775</v>
      </c>
      <c r="D94" s="14">
        <f>'Ref. ACS-5-YR'!R1552</f>
        <v>79353</v>
      </c>
      <c r="E94" s="53">
        <f>'Ref. ACS-5-YR'!S1552</f>
        <v>0.57070423750755161</v>
      </c>
      <c r="F94" s="14">
        <f>'Ref. ACS-5-YR'!AB1552</f>
        <v>7241318</v>
      </c>
      <c r="G94" s="53">
        <f>'Ref. ACS-5-YR'!AC1552</f>
        <v>0.55300000000000005</v>
      </c>
    </row>
    <row r="95" spans="1:13" x14ac:dyDescent="0.3">
      <c r="A95" s="163" t="s">
        <v>1528</v>
      </c>
      <c r="B95" s="14">
        <f>'Ref. ACS-5-YR'!H1553</f>
        <v>706</v>
      </c>
      <c r="C95" s="53">
        <f>'Ref. ACS-5-YR'!I1553</f>
        <v>1.7395160892918746E-2</v>
      </c>
      <c r="D95" s="14">
        <f>'Ref. ACS-5-YR'!R1553</f>
        <v>3826</v>
      </c>
      <c r="E95" s="53">
        <f>'Ref. ACS-5-YR'!S1553</f>
        <v>2.7516469606743189E-2</v>
      </c>
      <c r="F95" s="14">
        <f>'Ref. ACS-5-YR'!AB1553</f>
        <v>160558</v>
      </c>
      <c r="G95" s="53">
        <f>'Ref. ACS-5-YR'!AC1553</f>
        <v>1.2E-2</v>
      </c>
    </row>
    <row r="96" spans="1:13" x14ac:dyDescent="0.3">
      <c r="A96" s="163" t="s">
        <v>1529</v>
      </c>
      <c r="B96" s="14">
        <f>'Ref. ACS-5-YR'!H1554</f>
        <v>473</v>
      </c>
      <c r="C96" s="53">
        <f>'Ref. ACS-5-YR'!I1554</f>
        <v>1.1654265017493717E-2</v>
      </c>
      <c r="D96" s="14">
        <f>'Ref. ACS-5-YR'!R1554</f>
        <v>2237</v>
      </c>
      <c r="E96" s="53">
        <f>'Ref. ACS-5-YR'!S1554</f>
        <v>1.6088432438652513E-2</v>
      </c>
      <c r="F96" s="14">
        <f>'Ref. ACS-5-YR'!AB1554</f>
        <v>112342</v>
      </c>
      <c r="G96" s="53">
        <f>'Ref. ACS-5-YR'!AC1554</f>
        <v>8.9999999999999993E-3</v>
      </c>
    </row>
    <row r="97" spans="1:7" x14ac:dyDescent="0.3">
      <c r="A97" s="163" t="s">
        <v>1530</v>
      </c>
      <c r="B97" s="14">
        <f>'Ref. ACS-5-YR'!H1555</f>
        <v>3104</v>
      </c>
      <c r="C97" s="53">
        <f>'Ref. ACS-5-YR'!I1555</f>
        <v>7.6479574237421771E-2</v>
      </c>
      <c r="D97" s="14">
        <f>'Ref. ACS-5-YR'!R1555</f>
        <v>15171</v>
      </c>
      <c r="E97" s="53">
        <f>'Ref. ACS-5-YR'!S1555</f>
        <v>0.10910934668162596</v>
      </c>
      <c r="F97" s="14">
        <f>'Ref. ACS-5-YR'!AB1555</f>
        <v>924495</v>
      </c>
      <c r="G97" s="53">
        <f>'Ref. ACS-5-YR'!AC1555</f>
        <v>7.0999999999999994E-2</v>
      </c>
    </row>
    <row r="98" spans="1:7" x14ac:dyDescent="0.3">
      <c r="A98" s="163" t="s">
        <v>1531</v>
      </c>
      <c r="B98" s="14">
        <f>'Ref. ACS-5-YR'!H1556</f>
        <v>3083</v>
      </c>
      <c r="C98" s="53">
        <f>'Ref. ACS-5-YR'!I1556</f>
        <v>7.5962154437490756E-2</v>
      </c>
      <c r="D98" s="14">
        <f>'Ref. ACS-5-YR'!R1556</f>
        <v>11426</v>
      </c>
      <c r="E98" s="53">
        <f>'Ref. ACS-5-YR'!S1556</f>
        <v>8.2175426483703004E-2</v>
      </c>
      <c r="F98" s="14">
        <f>'Ref. ACS-5-YR'!AB1556</f>
        <v>811147</v>
      </c>
      <c r="G98" s="53">
        <f>'Ref. ACS-5-YR'!AC1556</f>
        <v>6.2E-2</v>
      </c>
    </row>
    <row r="99" spans="1:7" x14ac:dyDescent="0.3">
      <c r="A99" s="163" t="s">
        <v>1532</v>
      </c>
      <c r="B99" s="14">
        <f>'Ref. ACS-5-YR'!H1557</f>
        <v>3213</v>
      </c>
      <c r="C99" s="53">
        <f>'Ref. ACS-5-YR'!I1557</f>
        <v>7.9165229389444633E-2</v>
      </c>
      <c r="D99" s="14">
        <f>'Ref. ACS-5-YR'!R1557</f>
        <v>10839</v>
      </c>
      <c r="E99" s="53">
        <f>'Ref. ACS-5-YR'!S1557</f>
        <v>7.7953741261758872E-2</v>
      </c>
      <c r="F99" s="14">
        <f>'Ref. ACS-5-YR'!AB1557</f>
        <v>1068601</v>
      </c>
      <c r="G99" s="53">
        <f>'Ref. ACS-5-YR'!AC1557</f>
        <v>8.2000000000000003E-2</v>
      </c>
    </row>
    <row r="100" spans="1:7" x14ac:dyDescent="0.3">
      <c r="A100" s="163" t="s">
        <v>1533</v>
      </c>
      <c r="B100" s="14">
        <f>'Ref. ACS-5-YR'!H1558</f>
        <v>4818</v>
      </c>
      <c r="C100" s="53">
        <f>'Ref. ACS-5-YR'!I1558</f>
        <v>0.11871088552702902</v>
      </c>
      <c r="D100" s="14">
        <f>'Ref. ACS-5-YR'!R1558</f>
        <v>14352</v>
      </c>
      <c r="E100" s="53">
        <f>'Ref. ACS-5-YR'!S1558</f>
        <v>0.10321912488133253</v>
      </c>
      <c r="F100" s="14">
        <f>'Ref. ACS-5-YR'!AB1558</f>
        <v>1175870</v>
      </c>
      <c r="G100" s="53">
        <f>'Ref. ACS-5-YR'!AC1558</f>
        <v>0.09</v>
      </c>
    </row>
    <row r="101" spans="1:7" x14ac:dyDescent="0.3">
      <c r="A101" s="163" t="s">
        <v>1534</v>
      </c>
      <c r="B101" s="14">
        <f>'Ref. ACS-5-YR'!H1559</f>
        <v>2595</v>
      </c>
      <c r="C101" s="53">
        <f>'Ref. ACS-5-YR'!I1559</f>
        <v>6.3938303848617747E-2</v>
      </c>
      <c r="D101" s="14">
        <f>'Ref. ACS-5-YR'!R1559</f>
        <v>6895</v>
      </c>
      <c r="E101" s="53">
        <f>'Ref. ACS-5-YR'!S1559</f>
        <v>4.9588619429820777E-2</v>
      </c>
      <c r="F101" s="14">
        <f>'Ref. ACS-5-YR'!AB1559</f>
        <v>906490</v>
      </c>
      <c r="G101" s="53">
        <f>'Ref. ACS-5-YR'!AC1559</f>
        <v>6.9000000000000006E-2</v>
      </c>
    </row>
    <row r="102" spans="1:7" x14ac:dyDescent="0.3">
      <c r="A102" s="163" t="s">
        <v>1535</v>
      </c>
      <c r="B102" s="14">
        <f>'Ref. ACS-5-YR'!H1560</f>
        <v>2648</v>
      </c>
      <c r="C102" s="53">
        <f>'Ref. ACS-5-YR'!I1560</f>
        <v>6.5244172867491249E-2</v>
      </c>
      <c r="D102" s="14">
        <f>'Ref. ACS-5-YR'!R1560</f>
        <v>7354</v>
      </c>
      <c r="E102" s="53">
        <f>'Ref. ACS-5-YR'!S1560</f>
        <v>5.2889732746468743E-2</v>
      </c>
      <c r="F102" s="14">
        <f>'Ref. ACS-5-YR'!AB1560</f>
        <v>1077380</v>
      </c>
      <c r="G102" s="53">
        <f>'Ref. ACS-5-YR'!AC1560</f>
        <v>8.2000000000000003E-2</v>
      </c>
    </row>
    <row r="103" spans="1:7" x14ac:dyDescent="0.3">
      <c r="A103" s="163" t="s">
        <v>1536</v>
      </c>
      <c r="B103" s="14">
        <f>'Ref. ACS-5-YR'!H1561</f>
        <v>1599</v>
      </c>
      <c r="C103" s="53">
        <f>'Ref. ACS-5-YR'!I1561</f>
        <v>3.9397821909032668E-2</v>
      </c>
      <c r="D103" s="14">
        <f>'Ref. ACS-5-YR'!R1561</f>
        <v>3787</v>
      </c>
      <c r="E103" s="53">
        <f>'Ref. ACS-5-YR'!S1561</f>
        <v>2.7235982854348265E-2</v>
      </c>
      <c r="F103" s="14">
        <f>'Ref. ACS-5-YR'!AB1561</f>
        <v>430809</v>
      </c>
      <c r="G103" s="53">
        <f>'Ref. ACS-5-YR'!AC1561</f>
        <v>3.3000000000000002E-2</v>
      </c>
    </row>
    <row r="104" spans="1:7" x14ac:dyDescent="0.3">
      <c r="A104" s="163" t="s">
        <v>1537</v>
      </c>
      <c r="B104" s="14">
        <f>'Ref. ACS-5-YR'!H1562</f>
        <v>1289</v>
      </c>
      <c r="C104" s="53">
        <f>'Ref. ACS-5-YR'!I1562</f>
        <v>3.1759720100527272E-2</v>
      </c>
      <c r="D104" s="14">
        <f>'Ref. ACS-5-YR'!R1562</f>
        <v>3466</v>
      </c>
      <c r="E104" s="53">
        <f>'Ref. ACS-5-YR'!S1562</f>
        <v>2.4927361123097725E-2</v>
      </c>
      <c r="F104" s="14">
        <f>'Ref. ACS-5-YR'!AB1562</f>
        <v>573626</v>
      </c>
      <c r="G104" s="53">
        <f>'Ref. ACS-5-YR'!AC1562</f>
        <v>4.3999999999999997E-2</v>
      </c>
    </row>
    <row r="105" spans="1:7" x14ac:dyDescent="0.3">
      <c r="A105" s="11" t="s">
        <v>1373</v>
      </c>
      <c r="B105" s="14">
        <f>'Ref. ACS-5-YR'!H1563</f>
        <v>17058</v>
      </c>
      <c r="C105" s="53">
        <f>'Ref. ACS-5-YR'!I1563</f>
        <v>0.42029271177253241</v>
      </c>
      <c r="D105" s="14">
        <f>'Ref. ACS-5-YR'!R1563</f>
        <v>59691</v>
      </c>
      <c r="E105" s="53">
        <f>'Ref. ACS-5-YR'!S1563</f>
        <v>0.42929576249244844</v>
      </c>
      <c r="F105" s="14">
        <f>'Ref. ACS-5-YR'!AB1563</f>
        <v>5861796</v>
      </c>
      <c r="G105" s="53">
        <f>'Ref. ACS-5-YR'!AC1563</f>
        <v>0.44700000000000001</v>
      </c>
    </row>
    <row r="106" spans="1:7" x14ac:dyDescent="0.3">
      <c r="A106" s="163" t="s">
        <v>1528</v>
      </c>
      <c r="B106" s="14">
        <f>'Ref. ACS-5-YR'!H1564</f>
        <v>335</v>
      </c>
      <c r="C106" s="53">
        <f>'Ref. ACS-5-YR'!I1564</f>
        <v>8.254077760804222E-3</v>
      </c>
      <c r="D106" s="14">
        <f>'Ref. ACS-5-YR'!R1564</f>
        <v>1244</v>
      </c>
      <c r="E106" s="53">
        <f>'Ref. ACS-5-YR'!S1564</f>
        <v>8.9468082045971054E-3</v>
      </c>
      <c r="F106" s="14">
        <f>'Ref. ACS-5-YR'!AB1564</f>
        <v>134109</v>
      </c>
      <c r="G106" s="53">
        <f>'Ref. ACS-5-YR'!AC1564</f>
        <v>0.01</v>
      </c>
    </row>
    <row r="107" spans="1:7" x14ac:dyDescent="0.3">
      <c r="A107" s="163" t="s">
        <v>1529</v>
      </c>
      <c r="B107" s="14">
        <f>'Ref. ACS-5-YR'!H1565</f>
        <v>419</v>
      </c>
      <c r="C107" s="53">
        <f>'Ref. ACS-5-YR'!I1565</f>
        <v>1.0323756960528261E-2</v>
      </c>
      <c r="D107" s="14">
        <f>'Ref. ACS-5-YR'!R1565</f>
        <v>2418</v>
      </c>
      <c r="E107" s="53">
        <f>'Ref. ACS-5-YR'!S1565</f>
        <v>1.7390178648485372E-2</v>
      </c>
      <c r="F107" s="14">
        <f>'Ref. ACS-5-YR'!AB1565</f>
        <v>122304</v>
      </c>
      <c r="G107" s="53">
        <f>'Ref. ACS-5-YR'!AC1565</f>
        <v>8.9999999999999993E-3</v>
      </c>
    </row>
    <row r="108" spans="1:7" x14ac:dyDescent="0.3">
      <c r="A108" s="163" t="s">
        <v>1530</v>
      </c>
      <c r="B108" s="14">
        <f>'Ref. ACS-5-YR'!H1566</f>
        <v>1589</v>
      </c>
      <c r="C108" s="53">
        <f>'Ref. ACS-5-YR'!I1566</f>
        <v>3.9151431528113144E-2</v>
      </c>
      <c r="D108" s="14">
        <f>'Ref. ACS-5-YR'!R1566</f>
        <v>7599</v>
      </c>
      <c r="E108" s="53">
        <f>'Ref. ACS-5-YR'!S1566</f>
        <v>5.4651764908949685E-2</v>
      </c>
      <c r="F108" s="14">
        <f>'Ref. ACS-5-YR'!AB1566</f>
        <v>508460</v>
      </c>
      <c r="G108" s="53">
        <f>'Ref. ACS-5-YR'!AC1566</f>
        <v>3.9E-2</v>
      </c>
    </row>
    <row r="109" spans="1:7" x14ac:dyDescent="0.3">
      <c r="A109" s="163" t="s">
        <v>1531</v>
      </c>
      <c r="B109" s="14">
        <f>'Ref. ACS-5-YR'!H1567</f>
        <v>2776</v>
      </c>
      <c r="C109" s="53">
        <f>'Ref. ACS-5-YR'!I1567</f>
        <v>6.8397969743261219E-2</v>
      </c>
      <c r="D109" s="14">
        <f>'Ref. ACS-5-YR'!R1567</f>
        <v>9251</v>
      </c>
      <c r="E109" s="53">
        <f>'Ref. ACS-5-YR'!S1567</f>
        <v>6.6532896061678323E-2</v>
      </c>
      <c r="F109" s="14">
        <f>'Ref. ACS-5-YR'!AB1567</f>
        <v>637220</v>
      </c>
      <c r="G109" s="53">
        <f>'Ref. ACS-5-YR'!AC1567</f>
        <v>4.9000000000000002E-2</v>
      </c>
    </row>
    <row r="110" spans="1:7" x14ac:dyDescent="0.3">
      <c r="A110" s="163" t="s">
        <v>1532</v>
      </c>
      <c r="B110" s="14">
        <f>'Ref. ACS-5-YR'!H1568</f>
        <v>2464</v>
      </c>
      <c r="C110" s="53">
        <f>'Ref. ACS-5-YR'!I1568</f>
        <v>6.0710589858571924E-2</v>
      </c>
      <c r="D110" s="14">
        <f>'Ref. ACS-5-YR'!R1568</f>
        <v>9239</v>
      </c>
      <c r="E110" s="53">
        <f>'Ref. ACS-5-YR'!S1568</f>
        <v>6.6446592445556799E-2</v>
      </c>
      <c r="F110" s="14">
        <f>'Ref. ACS-5-YR'!AB1568</f>
        <v>898705</v>
      </c>
      <c r="G110" s="53">
        <f>'Ref. ACS-5-YR'!AC1568</f>
        <v>6.9000000000000006E-2</v>
      </c>
    </row>
    <row r="111" spans="1:7" x14ac:dyDescent="0.3">
      <c r="A111" s="163" t="s">
        <v>1533</v>
      </c>
      <c r="B111" s="14">
        <f>'Ref. ACS-5-YR'!H1569</f>
        <v>2747</v>
      </c>
      <c r="C111" s="53">
        <f>'Ref. ACS-5-YR'!I1569</f>
        <v>6.7683437638594593E-2</v>
      </c>
      <c r="D111" s="14">
        <f>'Ref. ACS-5-YR'!R1569</f>
        <v>11134</v>
      </c>
      <c r="E111" s="53">
        <f>'Ref. ACS-5-YR'!S1569</f>
        <v>8.0075371824746125E-2</v>
      </c>
      <c r="F111" s="14">
        <f>'Ref. ACS-5-YR'!AB1569</f>
        <v>1114211</v>
      </c>
      <c r="G111" s="53">
        <f>'Ref. ACS-5-YR'!AC1569</f>
        <v>8.5000000000000006E-2</v>
      </c>
    </row>
    <row r="112" spans="1:7" x14ac:dyDescent="0.3">
      <c r="A112" s="163" t="s">
        <v>1534</v>
      </c>
      <c r="B112" s="14">
        <f>'Ref. ACS-5-YR'!H1570</f>
        <v>2228</v>
      </c>
      <c r="C112" s="53">
        <f>'Ref. ACS-5-YR'!I1570</f>
        <v>5.4895776868871038E-2</v>
      </c>
      <c r="D112" s="14">
        <f>'Ref. ACS-5-YR'!R1570</f>
        <v>6168</v>
      </c>
      <c r="E112" s="53">
        <f>'Ref. ACS-5-YR'!S1570</f>
        <v>4.436005868645896E-2</v>
      </c>
      <c r="F112" s="14">
        <f>'Ref. ACS-5-YR'!AB1570</f>
        <v>834432</v>
      </c>
      <c r="G112" s="53">
        <f>'Ref. ACS-5-YR'!AC1570</f>
        <v>6.4000000000000001E-2</v>
      </c>
    </row>
    <row r="113" spans="1:13" x14ac:dyDescent="0.3">
      <c r="A113" s="163" t="s">
        <v>1535</v>
      </c>
      <c r="B113" s="14">
        <f>'Ref. ACS-5-YR'!H1571</f>
        <v>1793</v>
      </c>
      <c r="C113" s="53">
        <f>'Ref. ACS-5-YR'!I1571</f>
        <v>4.4177795298871531E-2</v>
      </c>
      <c r="D113" s="14">
        <f>'Ref. ACS-5-YR'!R1571</f>
        <v>5183</v>
      </c>
      <c r="E113" s="53">
        <f>'Ref. ACS-5-YR'!S1571</f>
        <v>3.7275970196484563E-2</v>
      </c>
      <c r="F113" s="14">
        <f>'Ref. ACS-5-YR'!AB1571</f>
        <v>689973</v>
      </c>
      <c r="G113" s="53">
        <f>'Ref. ACS-5-YR'!AC1571</f>
        <v>5.2999999999999999E-2</v>
      </c>
    </row>
    <row r="114" spans="1:13" x14ac:dyDescent="0.3">
      <c r="A114" s="163" t="s">
        <v>1536</v>
      </c>
      <c r="B114" s="14">
        <f>'Ref. ACS-5-YR'!H1572</f>
        <v>1462</v>
      </c>
      <c r="C114" s="53">
        <f>'Ref. ACS-5-YR'!I1572</f>
        <v>3.6022273690435112E-2</v>
      </c>
      <c r="D114" s="14">
        <f>'Ref. ACS-5-YR'!R1572</f>
        <v>3418</v>
      </c>
      <c r="E114" s="53">
        <f>'Ref. ACS-5-YR'!S1572</f>
        <v>2.4582146658611661E-2</v>
      </c>
      <c r="F114" s="14">
        <f>'Ref. ACS-5-YR'!AB1572</f>
        <v>332220</v>
      </c>
      <c r="G114" s="53">
        <f>'Ref. ACS-5-YR'!AC1572</f>
        <v>2.5000000000000001E-2</v>
      </c>
    </row>
    <row r="115" spans="1:13" x14ac:dyDescent="0.3">
      <c r="A115" s="163" t="s">
        <v>1537</v>
      </c>
      <c r="B115" s="14">
        <f>'Ref. ACS-5-YR'!H1573</f>
        <v>1245</v>
      </c>
      <c r="C115" s="53">
        <f>'Ref. ACS-5-YR'!I1573</f>
        <v>3.0675602424481349E-2</v>
      </c>
      <c r="D115" s="14">
        <f>'Ref. ACS-5-YR'!R1573</f>
        <v>4037</v>
      </c>
      <c r="E115" s="53">
        <f>'Ref. ACS-5-YR'!S1573</f>
        <v>2.9033974856879835E-2</v>
      </c>
      <c r="F115" s="14">
        <f>'Ref. ACS-5-YR'!AB1573</f>
        <v>590162</v>
      </c>
      <c r="G115" s="53">
        <f>'Ref. ACS-5-YR'!AC1573</f>
        <v>4.4999999999999998E-2</v>
      </c>
    </row>
    <row r="116" spans="1:13" x14ac:dyDescent="0.3">
      <c r="A116" t="s">
        <v>1538</v>
      </c>
      <c r="B116" s="2"/>
    </row>
    <row r="117" spans="1:13" ht="30" customHeight="1" x14ac:dyDescent="0.3">
      <c r="A117" s="355" t="s">
        <v>2418</v>
      </c>
      <c r="B117" s="355"/>
      <c r="C117" s="355"/>
      <c r="D117" s="355"/>
      <c r="E117" s="355"/>
      <c r="F117" s="355"/>
      <c r="G117" s="355"/>
    </row>
    <row r="120" spans="1:13" x14ac:dyDescent="0.3">
      <c r="M120"/>
    </row>
    <row r="121" spans="1:13" x14ac:dyDescent="0.3">
      <c r="A121" s="1" t="s">
        <v>2409</v>
      </c>
      <c r="B121" s="96"/>
      <c r="C121" s="96" t="s">
        <v>174</v>
      </c>
      <c r="D121" s="96"/>
      <c r="E121" s="96" t="s">
        <v>174</v>
      </c>
      <c r="F121" s="96"/>
      <c r="G121" s="96" t="s">
        <v>174</v>
      </c>
    </row>
    <row r="122" spans="1:13" ht="26.4" customHeight="1" x14ac:dyDescent="0.3">
      <c r="A122" s="135"/>
      <c r="B122" s="58" t="str">
        <f>B3</f>
        <v>Unincorporated Tulare County</v>
      </c>
      <c r="C122" s="58" t="str">
        <f>B3</f>
        <v>Unincorporated Tulare County</v>
      </c>
      <c r="D122" s="58" t="str">
        <f>B4</f>
        <v>Tulare County</v>
      </c>
      <c r="E122" s="58" t="str">
        <f>B4</f>
        <v>Tulare County</v>
      </c>
      <c r="F122" s="58" t="s">
        <v>168</v>
      </c>
      <c r="G122" s="58" t="s">
        <v>168</v>
      </c>
      <c r="M122" s="59" t="s">
        <v>113</v>
      </c>
    </row>
    <row r="123" spans="1:13" x14ac:dyDescent="0.3">
      <c r="A123" s="11" t="s">
        <v>169</v>
      </c>
      <c r="B123" s="14">
        <f>'Ref. ACS-5-YR'!H1163</f>
        <v>40586</v>
      </c>
      <c r="C123" s="53" t="str">
        <f>'Ref. ACS-5-YR'!I1163</f>
        <v/>
      </c>
      <c r="D123" s="14">
        <f>'Ref. ACS-5-YR'!R1163</f>
        <v>139044</v>
      </c>
      <c r="E123" s="53" t="str">
        <f>'Ref. ACS-5-YR'!S1163</f>
        <v xml:space="preserve"> </v>
      </c>
      <c r="F123" s="14">
        <f>'Ref. ACS-5-YR'!AB1163</f>
        <v>13103114</v>
      </c>
      <c r="G123" s="53" t="str">
        <f>'Ref. ACS-5-YR'!AC1163</f>
        <v xml:space="preserve"> </v>
      </c>
    </row>
    <row r="124" spans="1:13" x14ac:dyDescent="0.3">
      <c r="A124" s="11" t="s">
        <v>1540</v>
      </c>
      <c r="B124" s="14">
        <f>'Ref. ACS-5-YR'!H1164</f>
        <v>23528</v>
      </c>
      <c r="C124" s="53">
        <f>'Ref. ACS-5-YR'!I1164</f>
        <v>0.57970728822746775</v>
      </c>
      <c r="D124" s="14">
        <f>'Ref. ACS-5-YR'!R1164</f>
        <v>79353</v>
      </c>
      <c r="E124" s="53">
        <f>'Ref. ACS-5-YR'!S1164</f>
        <v>0.57070423750755161</v>
      </c>
      <c r="F124" s="14">
        <f>'Ref. ACS-5-YR'!AB1164</f>
        <v>7241318</v>
      </c>
      <c r="G124" s="53">
        <f>'Ref. ACS-5-YR'!AC1164</f>
        <v>0.55300000000000005</v>
      </c>
    </row>
    <row r="125" spans="1:13" x14ac:dyDescent="0.3">
      <c r="A125" s="11" t="s">
        <v>1541</v>
      </c>
      <c r="B125" s="14">
        <f>'Ref. ACS-5-YR'!H1165</f>
        <v>23501</v>
      </c>
      <c r="C125" s="53">
        <f>'Ref. ACS-5-YR'!I1165</f>
        <v>0.57904203419898492</v>
      </c>
      <c r="D125" s="14">
        <f>'Ref. ACS-5-YR'!R1165</f>
        <v>79215</v>
      </c>
      <c r="E125" s="53">
        <f>'Ref. ACS-5-YR'!S1165</f>
        <v>0.56971174592215412</v>
      </c>
      <c r="F125" s="14">
        <f>'Ref. ACS-5-YR'!AB1165</f>
        <v>7223884</v>
      </c>
      <c r="G125" s="53">
        <f>'Ref. ACS-5-YR'!AC1165</f>
        <v>0.55100000000000005</v>
      </c>
    </row>
    <row r="126" spans="1:13" x14ac:dyDescent="0.3">
      <c r="A126" s="11" t="s">
        <v>1542</v>
      </c>
      <c r="B126" s="14">
        <f>'Ref. ACS-5-YR'!H1166</f>
        <v>27</v>
      </c>
      <c r="C126" s="53">
        <f>'Ref. ACS-5-YR'!I1166</f>
        <v>6.65254028482728E-4</v>
      </c>
      <c r="D126" s="14">
        <f>'Ref. ACS-5-YR'!R1166</f>
        <v>138</v>
      </c>
      <c r="E126" s="53">
        <f>'Ref. ACS-5-YR'!S1166</f>
        <v>9.9249158539742809E-4</v>
      </c>
      <c r="F126" s="14">
        <f>'Ref. ACS-5-YR'!AB1166</f>
        <v>17434</v>
      </c>
      <c r="G126" s="53">
        <f>'Ref. ACS-5-YR'!AC1166</f>
        <v>1E-3</v>
      </c>
    </row>
    <row r="127" spans="1:13" x14ac:dyDescent="0.3">
      <c r="A127" s="11" t="s">
        <v>1543</v>
      </c>
      <c r="B127" s="14">
        <f>'Ref. ACS-5-YR'!H1167</f>
        <v>17058</v>
      </c>
      <c r="C127" s="53">
        <f>'Ref. ACS-5-YR'!I1167</f>
        <v>0.42029271177253241</v>
      </c>
      <c r="D127" s="14">
        <f>'Ref. ACS-5-YR'!R1167</f>
        <v>59691</v>
      </c>
      <c r="E127" s="53">
        <f>'Ref. ACS-5-YR'!S1167</f>
        <v>0.42929576249244844</v>
      </c>
      <c r="F127" s="14">
        <f>'Ref. ACS-5-YR'!AB1167</f>
        <v>5861796</v>
      </c>
      <c r="G127" s="53">
        <f>'Ref. ACS-5-YR'!AC1167</f>
        <v>0.44700000000000001</v>
      </c>
    </row>
    <row r="128" spans="1:13" x14ac:dyDescent="0.3">
      <c r="A128" s="11" t="s">
        <v>1541</v>
      </c>
      <c r="B128" s="14">
        <f>'Ref. ACS-5-YR'!H1168</f>
        <v>16980</v>
      </c>
      <c r="C128" s="53">
        <f>'Ref. ACS-5-YR'!I1168</f>
        <v>0.4183708668013601</v>
      </c>
      <c r="D128" s="14">
        <f>'Ref. ACS-5-YR'!R1168</f>
        <v>59348</v>
      </c>
      <c r="E128" s="53">
        <f>'Ref. ACS-5-YR'!S1168</f>
        <v>0.42682891746497509</v>
      </c>
      <c r="F128" s="14">
        <f>'Ref. ACS-5-YR'!AB1168</f>
        <v>5824888</v>
      </c>
      <c r="G128" s="53">
        <f>'Ref. ACS-5-YR'!AC1168</f>
        <v>0.44500000000000001</v>
      </c>
    </row>
    <row r="129" spans="1:13" x14ac:dyDescent="0.3">
      <c r="A129" s="11" t="s">
        <v>1544</v>
      </c>
      <c r="B129" s="14">
        <f>'Ref. ACS-5-YR'!H1169</f>
        <v>78</v>
      </c>
      <c r="C129" s="53">
        <f>'Ref. ACS-5-YR'!I1169</f>
        <v>1.9218449711723255E-3</v>
      </c>
      <c r="D129" s="14">
        <f>'Ref. ACS-5-YR'!R1169</f>
        <v>343</v>
      </c>
      <c r="E129" s="53">
        <f>'Ref. ACS-5-YR'!S1169</f>
        <v>2.466845027473318E-3</v>
      </c>
      <c r="F129" s="14">
        <f>'Ref. ACS-5-YR'!AB1169</f>
        <v>36908</v>
      </c>
      <c r="G129" s="53">
        <f>'Ref. ACS-5-YR'!AC1169</f>
        <v>3.0000000000000001E-3</v>
      </c>
    </row>
    <row r="130" spans="1:13" x14ac:dyDescent="0.3">
      <c r="A130" t="s">
        <v>1545</v>
      </c>
    </row>
    <row r="131" spans="1:13" s="68" customFormat="1" ht="29.4" customHeight="1" x14ac:dyDescent="0.3">
      <c r="A131" s="355" t="s">
        <v>2418</v>
      </c>
      <c r="B131" s="355"/>
      <c r="C131" s="355"/>
      <c r="D131" s="355"/>
      <c r="E131" s="355"/>
      <c r="F131" s="355"/>
      <c r="G131" s="355"/>
      <c r="I131" s="40"/>
      <c r="J131" s="40"/>
      <c r="K131" s="40"/>
      <c r="L131" s="255"/>
      <c r="M131" s="68" t="str">
        <f>A130</f>
        <v>Source: U.S. Census Bureau, ACS 16-20 (5-year Estimates), Table B25049</v>
      </c>
    </row>
    <row r="133" spans="1:13" x14ac:dyDescent="0.3">
      <c r="A133" s="1" t="s">
        <v>2408</v>
      </c>
      <c r="B133" s="96"/>
      <c r="C133" s="96" t="s">
        <v>174</v>
      </c>
      <c r="D133" s="96"/>
      <c r="E133" s="96" t="s">
        <v>174</v>
      </c>
      <c r="F133" s="96"/>
      <c r="G133" s="96" t="s">
        <v>174</v>
      </c>
      <c r="M133" s="59" t="s">
        <v>113</v>
      </c>
    </row>
    <row r="134" spans="1:13" ht="28.95" customHeight="1" x14ac:dyDescent="0.3">
      <c r="A134" s="135"/>
      <c r="B134" s="58" t="str">
        <f>B3</f>
        <v>Unincorporated Tulare County</v>
      </c>
      <c r="C134" s="58" t="str">
        <f>B3</f>
        <v>Unincorporated Tulare County</v>
      </c>
      <c r="D134" s="58" t="str">
        <f>B4</f>
        <v>Tulare County</v>
      </c>
      <c r="E134" s="58" t="str">
        <f>B4</f>
        <v>Tulare County</v>
      </c>
      <c r="F134" s="58" t="s">
        <v>168</v>
      </c>
      <c r="G134" s="58" t="s">
        <v>168</v>
      </c>
    </row>
    <row r="135" spans="1:13" x14ac:dyDescent="0.3">
      <c r="A135" s="11" t="s">
        <v>169</v>
      </c>
      <c r="B135" s="14">
        <f>'Ref. ACS-5-YR'!H1173</f>
        <v>40586</v>
      </c>
      <c r="C135" s="53" t="str">
        <f>'Ref. ACS-5-YR'!I1173</f>
        <v/>
      </c>
      <c r="D135" s="14">
        <f>'Ref. ACS-5-YR'!R1173</f>
        <v>139044</v>
      </c>
      <c r="E135" s="53" t="str">
        <f>'Ref. ACS-5-YR'!S1173</f>
        <v xml:space="preserve"> </v>
      </c>
      <c r="F135" s="14">
        <f>'Ref. ACS-5-YR'!AB1173</f>
        <v>13103114</v>
      </c>
      <c r="G135" s="53" t="str">
        <f>'Ref. ACS-5-YR'!AC1173</f>
        <v xml:space="preserve"> </v>
      </c>
    </row>
    <row r="136" spans="1:13" x14ac:dyDescent="0.3">
      <c r="A136" s="11" t="s">
        <v>1540</v>
      </c>
      <c r="B136" s="14">
        <f>'Ref. ACS-5-YR'!H1174</f>
        <v>23528</v>
      </c>
      <c r="C136" s="53">
        <f>'Ref. ACS-5-YR'!I1174</f>
        <v>0.57970728822746775</v>
      </c>
      <c r="D136" s="14">
        <f>'Ref. ACS-5-YR'!R1174</f>
        <v>79353</v>
      </c>
      <c r="E136" s="53">
        <f>'Ref. ACS-5-YR'!S1174</f>
        <v>0.57070423750755161</v>
      </c>
      <c r="F136" s="14">
        <f>'Ref. ACS-5-YR'!AB1174</f>
        <v>7241318</v>
      </c>
      <c r="G136" s="53">
        <f>'Ref. ACS-5-YR'!AC1174</f>
        <v>0.55300000000000005</v>
      </c>
    </row>
    <row r="137" spans="1:13" x14ac:dyDescent="0.3">
      <c r="A137" s="11" t="s">
        <v>1546</v>
      </c>
      <c r="B137" s="14">
        <f>'Ref. ACS-5-YR'!H1175</f>
        <v>23405</v>
      </c>
      <c r="C137" s="53">
        <f>'Ref. ACS-5-YR'!I1175</f>
        <v>0.57667668654215765</v>
      </c>
      <c r="D137" s="14">
        <f>'Ref. ACS-5-YR'!R1175</f>
        <v>79072</v>
      </c>
      <c r="E137" s="53">
        <f>'Ref. ACS-5-YR'!S1175</f>
        <v>0.56868329449670607</v>
      </c>
      <c r="F137" s="14">
        <f>'Ref. ACS-5-YR'!AB1175</f>
        <v>7217842</v>
      </c>
      <c r="G137" s="53">
        <f>'Ref. ACS-5-YR'!AC1175</f>
        <v>0.55100000000000005</v>
      </c>
    </row>
    <row r="138" spans="1:13" x14ac:dyDescent="0.3">
      <c r="A138" s="11" t="s">
        <v>1547</v>
      </c>
      <c r="B138" s="14">
        <f>'Ref. ACS-5-YR'!H1176</f>
        <v>123</v>
      </c>
      <c r="C138" s="53">
        <f>'Ref. ACS-5-YR'!I1176</f>
        <v>3.0306016853102057E-3</v>
      </c>
      <c r="D138" s="14">
        <f>'Ref. ACS-5-YR'!R1176</f>
        <v>281</v>
      </c>
      <c r="E138" s="53">
        <f>'Ref. ACS-5-YR'!S1176</f>
        <v>2.0209430108454876E-3</v>
      </c>
      <c r="F138" s="14">
        <f>'Ref. ACS-5-YR'!AB1176</f>
        <v>23476</v>
      </c>
      <c r="G138" s="53">
        <f>'Ref. ACS-5-YR'!AC1176</f>
        <v>2E-3</v>
      </c>
    </row>
    <row r="139" spans="1:13" x14ac:dyDescent="0.3">
      <c r="A139" s="11" t="s">
        <v>1543</v>
      </c>
      <c r="B139" s="14">
        <f>'Ref. ACS-5-YR'!H1177</f>
        <v>17058</v>
      </c>
      <c r="C139" s="53">
        <f>'Ref. ACS-5-YR'!I1177</f>
        <v>0.42029271177253241</v>
      </c>
      <c r="D139" s="14">
        <f>'Ref. ACS-5-YR'!R1177</f>
        <v>59691</v>
      </c>
      <c r="E139" s="53">
        <f>'Ref. ACS-5-YR'!S1177</f>
        <v>0.42929576249244844</v>
      </c>
      <c r="F139" s="14">
        <f>'Ref. ACS-5-YR'!AB1177</f>
        <v>5861796</v>
      </c>
      <c r="G139" s="53">
        <f>'Ref. ACS-5-YR'!AC1177</f>
        <v>0.44700000000000001</v>
      </c>
    </row>
    <row r="140" spans="1:13" x14ac:dyDescent="0.3">
      <c r="A140" s="11" t="s">
        <v>1546</v>
      </c>
      <c r="B140" s="14">
        <f>'Ref. ACS-5-YR'!H1178</f>
        <v>16992</v>
      </c>
      <c r="C140" s="53">
        <f>'Ref. ACS-5-YR'!I1178</f>
        <v>0.41866653525846353</v>
      </c>
      <c r="D140" s="14">
        <f>'Ref. ACS-5-YR'!R1178</f>
        <v>59001</v>
      </c>
      <c r="E140" s="53">
        <f>'Ref. ACS-5-YR'!S1178</f>
        <v>0.42433330456546131</v>
      </c>
      <c r="F140" s="14">
        <f>'Ref. ACS-5-YR'!AB1178</f>
        <v>5733612</v>
      </c>
      <c r="G140" s="53">
        <f>'Ref. ACS-5-YR'!AC1178</f>
        <v>0.438</v>
      </c>
    </row>
    <row r="141" spans="1:13" x14ac:dyDescent="0.3">
      <c r="A141" s="11" t="s">
        <v>1548</v>
      </c>
      <c r="B141" s="14">
        <f>'Ref. ACS-5-YR'!H1179</f>
        <v>66</v>
      </c>
      <c r="C141" s="53">
        <f>'Ref. ACS-5-YR'!I1179</f>
        <v>1.6261765140688908E-3</v>
      </c>
      <c r="D141" s="14">
        <f>'Ref. ACS-5-YR'!R1179</f>
        <v>690</v>
      </c>
      <c r="E141" s="53">
        <f>'Ref. ACS-5-YR'!S1179</f>
        <v>4.9624579269871407E-3</v>
      </c>
      <c r="F141" s="14">
        <f>'Ref. ACS-5-YR'!AB1179</f>
        <v>128184</v>
      </c>
      <c r="G141" s="53">
        <f>'Ref. ACS-5-YR'!AC1179</f>
        <v>0.01</v>
      </c>
    </row>
    <row r="142" spans="1:13" x14ac:dyDescent="0.3">
      <c r="A142" t="s">
        <v>1549</v>
      </c>
      <c r="M142" s="40" t="str">
        <f>A142</f>
        <v>Source: U.S. Census Bureau, ACS 16-20 (5-year Estimates), Table B25053</v>
      </c>
    </row>
    <row r="143" spans="1:13" s="68" customFormat="1" ht="29.4" customHeight="1" x14ac:dyDescent="0.3">
      <c r="A143" s="355" t="s">
        <v>2418</v>
      </c>
      <c r="B143" s="355"/>
      <c r="C143" s="355"/>
      <c r="D143" s="355"/>
      <c r="E143" s="355"/>
      <c r="F143" s="355"/>
      <c r="G143" s="355"/>
      <c r="I143" s="40"/>
      <c r="J143" s="40"/>
      <c r="K143" s="40"/>
      <c r="L143" s="255"/>
    </row>
    <row r="145" spans="1:13" x14ac:dyDescent="0.3">
      <c r="A145" s="1" t="s">
        <v>1550</v>
      </c>
      <c r="M145" s="59" t="s">
        <v>1551</v>
      </c>
    </row>
    <row r="146" spans="1:13" x14ac:dyDescent="0.3">
      <c r="A146" s="46"/>
      <c r="B146" s="85">
        <v>2010</v>
      </c>
      <c r="C146" s="85">
        <v>2015</v>
      </c>
      <c r="D146" s="85">
        <v>2020</v>
      </c>
    </row>
    <row r="147" spans="1:13" x14ac:dyDescent="0.3">
      <c r="A147" s="11" t="s">
        <v>1552</v>
      </c>
      <c r="B147" s="6">
        <f>'Ref. ACS-5-YR Add.'!B28</f>
        <v>45026</v>
      </c>
      <c r="C147" s="6">
        <f>'Ref. ACS-5-YR Add.'!E28</f>
        <v>51395</v>
      </c>
      <c r="D147" s="6">
        <f>'Ref. ACS-5-YR Add.'!H28</f>
        <v>48738</v>
      </c>
    </row>
    <row r="148" spans="1:13" x14ac:dyDescent="0.3">
      <c r="A148" s="11" t="s">
        <v>1495</v>
      </c>
      <c r="B148" s="14">
        <f>'Ref. ACS-5-YR'!B924</f>
        <v>44255</v>
      </c>
      <c r="C148" s="14">
        <f>'Ref. ACS-5-YR'!E924</f>
        <v>45605</v>
      </c>
      <c r="D148" s="14">
        <f>'Ref. ACS-5-YR'!H924</f>
        <v>46403</v>
      </c>
      <c r="L148" s="251"/>
    </row>
    <row r="149" spans="1:13" x14ac:dyDescent="0.3">
      <c r="A149" s="11" t="s">
        <v>1553</v>
      </c>
      <c r="B149" s="81">
        <f>B147/B148</f>
        <v>1.0174217602530788</v>
      </c>
      <c r="C149" s="81">
        <f>C147/C148</f>
        <v>1.1269597631838615</v>
      </c>
      <c r="D149" s="81">
        <f>D147/D148</f>
        <v>1.0503200224123441</v>
      </c>
      <c r="L149" s="250"/>
    </row>
    <row r="150" spans="1:13" x14ac:dyDescent="0.3">
      <c r="A150" t="s">
        <v>1554</v>
      </c>
      <c r="L150" s="250"/>
    </row>
    <row r="151" spans="1:13" x14ac:dyDescent="0.3">
      <c r="L151" s="250"/>
    </row>
    <row r="152" spans="1:13" x14ac:dyDescent="0.3">
      <c r="L152" s="250"/>
    </row>
    <row r="153" spans="1:13" x14ac:dyDescent="0.3">
      <c r="L153" s="250"/>
    </row>
    <row r="154" spans="1:13" x14ac:dyDescent="0.3">
      <c r="L154" s="250"/>
    </row>
    <row r="155" spans="1:13" x14ac:dyDescent="0.3">
      <c r="L155" s="250"/>
    </row>
    <row r="156" spans="1:13" x14ac:dyDescent="0.3">
      <c r="L156" s="250"/>
    </row>
    <row r="159" spans="1:13" x14ac:dyDescent="0.3">
      <c r="M159" s="40" t="str">
        <f>A150</f>
        <v>Source: U.S. Census Bureau, ACS 06-10, 11-15, 16-20 (5-year Estimates), Table B25001, C24050.</v>
      </c>
    </row>
    <row r="163" spans="1:13" x14ac:dyDescent="0.3">
      <c r="A163" s="1" t="s">
        <v>2410</v>
      </c>
      <c r="M163" s="59" t="s">
        <v>1555</v>
      </c>
    </row>
    <row r="164" spans="1:13" ht="28.95" customHeight="1" x14ac:dyDescent="0.3">
      <c r="A164" s="75"/>
      <c r="B164" s="58" t="str">
        <f>B3</f>
        <v>Unincorporated Tulare County</v>
      </c>
      <c r="C164" s="58" t="s">
        <v>174</v>
      </c>
      <c r="D164" s="58" t="str">
        <f>B4</f>
        <v>Tulare County</v>
      </c>
      <c r="E164" s="58" t="s">
        <v>174</v>
      </c>
      <c r="F164" s="58" t="s">
        <v>168</v>
      </c>
      <c r="G164" s="58" t="s">
        <v>174</v>
      </c>
      <c r="H164" s="56"/>
      <c r="I164" s="56"/>
      <c r="J164" s="56"/>
      <c r="K164" s="56"/>
    </row>
    <row r="165" spans="1:13" x14ac:dyDescent="0.3">
      <c r="A165" s="11" t="s">
        <v>175</v>
      </c>
      <c r="B165" s="14">
        <f>'Ref. ACS-5-YR'!H988</f>
        <v>5817</v>
      </c>
      <c r="C165" s="53"/>
      <c r="D165" s="14">
        <f>'Ref. ACS-5-YR'!R988</f>
        <v>11035</v>
      </c>
      <c r="E165" s="53"/>
      <c r="F165" s="14">
        <f>'Ref. ACS-5-YR'!AB988</f>
        <v>1107831</v>
      </c>
      <c r="G165" s="53"/>
      <c r="H165" s="52"/>
      <c r="I165" s="52"/>
      <c r="J165" s="52"/>
      <c r="K165" s="52"/>
      <c r="M165" s="50"/>
    </row>
    <row r="166" spans="1:13" x14ac:dyDescent="0.3">
      <c r="A166" s="11" t="s">
        <v>1556</v>
      </c>
      <c r="B166" s="14">
        <f>'Ref. ACS-5-YR'!H989</f>
        <v>205</v>
      </c>
      <c r="C166" s="53">
        <f>'Ref. ACS-5-YR'!I989</f>
        <v>3.5241533436479268E-2</v>
      </c>
      <c r="D166" s="14">
        <f>'Ref. ACS-5-YR'!R989</f>
        <v>1542</v>
      </c>
      <c r="E166" s="53">
        <f>'Ref. ACS-5-YR'!S989</f>
        <v>0.13973719981875848</v>
      </c>
      <c r="F166" s="14">
        <f>'Ref. ACS-5-YR'!AB989</f>
        <v>227993</v>
      </c>
      <c r="G166" s="53">
        <f>'Ref. ACS-5-YR'!AC989</f>
        <v>0.20599999999999999</v>
      </c>
      <c r="H166" s="52"/>
      <c r="I166" s="52"/>
      <c r="J166" s="52"/>
      <c r="K166" s="52"/>
      <c r="L166" s="251"/>
    </row>
    <row r="167" spans="1:13" x14ac:dyDescent="0.3">
      <c r="A167" s="11" t="s">
        <v>1557</v>
      </c>
      <c r="B167" s="14">
        <f>'Ref. ACS-5-YR'!H990</f>
        <v>103</v>
      </c>
      <c r="C167" s="53">
        <f>'Ref. ACS-5-YR'!I990</f>
        <v>1.7706721677840806E-2</v>
      </c>
      <c r="D167" s="14">
        <f>'Ref. ACS-5-YR'!R990</f>
        <v>449</v>
      </c>
      <c r="E167" s="53">
        <f>'Ref. ACS-5-YR'!S990</f>
        <v>4.0688717716357042E-2</v>
      </c>
      <c r="F167" s="14">
        <f>'Ref. ACS-5-YR'!AB990</f>
        <v>54898</v>
      </c>
      <c r="G167" s="53">
        <f>'Ref. ACS-5-YR'!AC990</f>
        <v>0.05</v>
      </c>
      <c r="H167" s="52"/>
      <c r="I167" s="52"/>
      <c r="J167" s="52"/>
      <c r="K167" s="52"/>
      <c r="L167" s="250"/>
    </row>
    <row r="168" spans="1:13" x14ac:dyDescent="0.3">
      <c r="A168" s="11" t="s">
        <v>1558</v>
      </c>
      <c r="B168" s="14">
        <f>'Ref. ACS-5-YR'!H991</f>
        <v>272</v>
      </c>
      <c r="C168" s="53">
        <f>'Ref. ACS-5-YR'!I991</f>
        <v>4.6759498023035917E-2</v>
      </c>
      <c r="D168" s="14">
        <f>'Ref. ACS-5-YR'!R991</f>
        <v>901</v>
      </c>
      <c r="E168" s="53">
        <f>'Ref. ACS-5-YR'!S991</f>
        <v>8.1649297689170813E-2</v>
      </c>
      <c r="F168" s="14">
        <f>'Ref. ACS-5-YR'!AB991</f>
        <v>77702</v>
      </c>
      <c r="G168" s="53">
        <f>'Ref. ACS-5-YR'!AC991</f>
        <v>7.0000000000000007E-2</v>
      </c>
      <c r="H168" s="52"/>
      <c r="I168" s="52"/>
      <c r="J168" s="52"/>
      <c r="K168" s="52"/>
      <c r="L168" s="250"/>
    </row>
    <row r="169" spans="1:13" x14ac:dyDescent="0.3">
      <c r="A169" s="11" t="s">
        <v>1559</v>
      </c>
      <c r="B169" s="14">
        <f>'Ref. ACS-5-YR'!H992</f>
        <v>202</v>
      </c>
      <c r="C169" s="53">
        <f>'Ref. ACS-5-YR'!I992</f>
        <v>3.4725803678872263E-2</v>
      </c>
      <c r="D169" s="14">
        <f>'Ref. ACS-5-YR'!R992</f>
        <v>398</v>
      </c>
      <c r="E169" s="53">
        <f>'Ref. ACS-5-YR'!S992</f>
        <v>3.6067059356592657E-2</v>
      </c>
      <c r="F169" s="14">
        <f>'Ref. ACS-5-YR'!AB992</f>
        <v>53437</v>
      </c>
      <c r="G169" s="53">
        <f>'Ref. ACS-5-YR'!AC992</f>
        <v>4.8000000000000001E-2</v>
      </c>
      <c r="H169" s="52"/>
      <c r="I169" s="52"/>
      <c r="J169" s="52"/>
      <c r="K169" s="52"/>
      <c r="L169" s="250"/>
    </row>
    <row r="170" spans="1:13" x14ac:dyDescent="0.3">
      <c r="A170" s="11" t="s">
        <v>1560</v>
      </c>
      <c r="B170" s="14">
        <f>'Ref. ACS-5-YR'!H993</f>
        <v>2810</v>
      </c>
      <c r="C170" s="53">
        <f>'Ref. ACS-5-YR'!I993</f>
        <v>0.48306687295856954</v>
      </c>
      <c r="D170" s="14">
        <f>'Ref. ACS-5-YR'!R993</f>
        <v>3004</v>
      </c>
      <c r="E170" s="53">
        <f>'Ref. ACS-5-YR'!S993</f>
        <v>0.27222473946533754</v>
      </c>
      <c r="F170" s="14">
        <f>'Ref. ACS-5-YR'!AB993</f>
        <v>378023</v>
      </c>
      <c r="G170" s="53">
        <f>'Ref. ACS-5-YR'!AC993</f>
        <v>0.34100000000000003</v>
      </c>
      <c r="H170" s="52"/>
      <c r="I170" s="52"/>
      <c r="J170" s="52"/>
      <c r="K170" s="52"/>
      <c r="L170" s="250"/>
    </row>
    <row r="171" spans="1:13" x14ac:dyDescent="0.3">
      <c r="A171" s="11" t="s">
        <v>1561</v>
      </c>
      <c r="B171" s="14">
        <f>'Ref. ACS-5-YR'!H994</f>
        <v>39</v>
      </c>
      <c r="C171" s="53" t="str">
        <f>'Ref. ACS-5-YR'!I994</f>
        <v/>
      </c>
      <c r="D171" s="14">
        <f>'Ref. ACS-5-YR'!R994</f>
        <v>39</v>
      </c>
      <c r="E171" s="53">
        <f>'Ref. ACS-5-YR'!S994</f>
        <v>3.5342093339374718E-3</v>
      </c>
      <c r="F171" s="14">
        <f>'Ref. ACS-5-YR'!AB994</f>
        <v>3326</v>
      </c>
      <c r="G171" s="53">
        <f>'Ref. ACS-5-YR'!AC994</f>
        <v>3.0000000000000001E-3</v>
      </c>
      <c r="H171" s="52"/>
      <c r="I171" s="52"/>
      <c r="J171" s="52"/>
      <c r="K171" s="52"/>
      <c r="L171" s="250"/>
    </row>
    <row r="172" spans="1:13" x14ac:dyDescent="0.3">
      <c r="A172" s="11" t="s">
        <v>1562</v>
      </c>
      <c r="B172" s="14">
        <f>'Ref. ACS-5-YR'!H995</f>
        <v>2186</v>
      </c>
      <c r="C172" s="53">
        <f>'Ref. ACS-5-YR'!I995</f>
        <v>0.37579508337631079</v>
      </c>
      <c r="D172" s="14">
        <f>'Ref. ACS-5-YR'!R995</f>
        <v>4702</v>
      </c>
      <c r="E172" s="53">
        <f>'Ref. ACS-5-YR'!S995</f>
        <v>0.42609877661984596</v>
      </c>
      <c r="F172" s="14">
        <f>'Ref. ACS-5-YR'!AB995</f>
        <v>312452</v>
      </c>
      <c r="G172" s="53">
        <f>'Ref. ACS-5-YR'!AC995</f>
        <v>0.28199999999999997</v>
      </c>
      <c r="H172" s="52"/>
      <c r="I172" s="52"/>
      <c r="J172" s="52"/>
      <c r="K172" s="52"/>
      <c r="L172" s="250"/>
    </row>
    <row r="173" spans="1:13" x14ac:dyDescent="0.3">
      <c r="A173" t="s">
        <v>1563</v>
      </c>
      <c r="L173" s="263"/>
    </row>
    <row r="174" spans="1:13" x14ac:dyDescent="0.3">
      <c r="A174" s="366" t="s">
        <v>2411</v>
      </c>
      <c r="B174" s="366"/>
      <c r="C174" s="366"/>
      <c r="D174" s="366"/>
      <c r="E174" s="366"/>
      <c r="F174" s="366"/>
      <c r="G174" s="366"/>
      <c r="H174" s="366"/>
      <c r="I174" s="366"/>
      <c r="J174" s="366"/>
      <c r="K174" s="366"/>
      <c r="L174" s="263"/>
    </row>
    <row r="175" spans="1:13" ht="14.4" customHeight="1" x14ac:dyDescent="0.3">
      <c r="A175" s="366"/>
      <c r="B175" s="366"/>
      <c r="C175" s="366"/>
      <c r="D175" s="366"/>
      <c r="E175" s="366"/>
      <c r="F175" s="366"/>
      <c r="G175" s="366"/>
      <c r="H175" s="366"/>
      <c r="I175" s="366"/>
      <c r="J175" s="366"/>
      <c r="K175" s="366"/>
      <c r="L175" s="263"/>
    </row>
    <row r="176" spans="1:13" x14ac:dyDescent="0.3">
      <c r="A176" s="366"/>
      <c r="B176" s="366"/>
      <c r="C176" s="366"/>
      <c r="D176" s="366"/>
      <c r="E176" s="366"/>
      <c r="F176" s="366"/>
      <c r="G176" s="366"/>
      <c r="H176" s="366"/>
      <c r="I176" s="366"/>
      <c r="J176" s="366"/>
      <c r="K176" s="366"/>
      <c r="L176" s="263"/>
    </row>
    <row r="177" spans="1:13" x14ac:dyDescent="0.3">
      <c r="A177" s="366"/>
      <c r="B177" s="366"/>
      <c r="C177" s="366"/>
      <c r="D177" s="366"/>
      <c r="E177" s="366"/>
      <c r="F177" s="366"/>
      <c r="G177" s="366"/>
      <c r="H177" s="366"/>
      <c r="I177" s="366"/>
      <c r="J177" s="366"/>
      <c r="K177" s="366"/>
      <c r="L177" s="263"/>
    </row>
    <row r="178" spans="1:13" x14ac:dyDescent="0.3">
      <c r="A178" s="366"/>
      <c r="B178" s="366"/>
      <c r="C178" s="366"/>
      <c r="D178" s="366"/>
      <c r="E178" s="366"/>
      <c r="F178" s="366"/>
      <c r="G178" s="366"/>
      <c r="H178" s="366"/>
      <c r="I178" s="366"/>
      <c r="J178" s="366"/>
      <c r="K178" s="366"/>
      <c r="L178" s="263"/>
      <c r="M178" s="40" t="str">
        <f>A173</f>
        <v>Source: U.S. Census Bureau, ACS 16-20 (5-year Estimates), Table B25004</v>
      </c>
    </row>
    <row r="179" spans="1:13" ht="14.4" customHeight="1" x14ac:dyDescent="0.3">
      <c r="A179" s="366"/>
      <c r="B179" s="366"/>
      <c r="C179" s="366"/>
      <c r="D179" s="366"/>
      <c r="E179" s="366"/>
      <c r="F179" s="366"/>
      <c r="G179" s="366"/>
      <c r="H179" s="366"/>
      <c r="I179" s="366"/>
      <c r="J179" s="366"/>
      <c r="K179" s="366"/>
      <c r="L179" s="263"/>
    </row>
    <row r="180" spans="1:13" x14ac:dyDescent="0.3">
      <c r="A180" s="366"/>
      <c r="B180" s="366"/>
      <c r="C180" s="366"/>
      <c r="D180" s="366"/>
      <c r="E180" s="366"/>
      <c r="F180" s="366"/>
      <c r="G180" s="366"/>
      <c r="H180" s="366"/>
      <c r="I180" s="366"/>
      <c r="J180" s="366"/>
      <c r="K180" s="366"/>
      <c r="L180" s="263"/>
    </row>
    <row r="181" spans="1:13" x14ac:dyDescent="0.3">
      <c r="A181" s="366"/>
      <c r="B181" s="366"/>
      <c r="C181" s="366"/>
      <c r="D181" s="366"/>
      <c r="E181" s="366"/>
      <c r="F181" s="366"/>
      <c r="G181" s="366"/>
      <c r="H181" s="366"/>
      <c r="I181" s="366"/>
      <c r="J181" s="366"/>
      <c r="K181" s="366"/>
      <c r="L181" s="263"/>
    </row>
    <row r="182" spans="1:13" x14ac:dyDescent="0.3">
      <c r="A182" s="268"/>
      <c r="B182" s="268"/>
      <c r="C182" s="268"/>
      <c r="D182" s="268"/>
      <c r="E182" s="268"/>
      <c r="F182" s="268"/>
      <c r="G182" s="268"/>
      <c r="H182" s="268"/>
      <c r="I182" s="268"/>
      <c r="J182" s="268"/>
      <c r="K182" s="268"/>
      <c r="L182" s="263"/>
    </row>
    <row r="183" spans="1:13" x14ac:dyDescent="0.3">
      <c r="M183"/>
    </row>
    <row r="184" spans="1:13" x14ac:dyDescent="0.3">
      <c r="A184" s="1" t="s">
        <v>1564</v>
      </c>
      <c r="C184" s="96" t="s">
        <v>174</v>
      </c>
      <c r="D184" s="96"/>
      <c r="E184" s="96" t="s">
        <v>174</v>
      </c>
      <c r="F184" s="96"/>
      <c r="G184" s="96" t="s">
        <v>174</v>
      </c>
      <c r="M184" s="59" t="s">
        <v>2426</v>
      </c>
    </row>
    <row r="185" spans="1:13" ht="28.2" customHeight="1" x14ac:dyDescent="0.3">
      <c r="A185" s="75"/>
      <c r="B185" s="58" t="str">
        <f>B3</f>
        <v>Unincorporated Tulare County</v>
      </c>
      <c r="C185" s="58" t="str">
        <f>B3</f>
        <v>Unincorporated Tulare County</v>
      </c>
      <c r="D185" s="58" t="str">
        <f>B4</f>
        <v>Tulare County</v>
      </c>
      <c r="E185" s="58" t="str">
        <f>B4</f>
        <v>Tulare County</v>
      </c>
      <c r="F185" s="58" t="s">
        <v>168</v>
      </c>
      <c r="G185" s="58" t="s">
        <v>168</v>
      </c>
      <c r="H185" s="56"/>
      <c r="I185" s="56"/>
      <c r="J185" s="56"/>
      <c r="K185" s="56"/>
      <c r="L185" s="251"/>
    </row>
    <row r="186" spans="1:13" x14ac:dyDescent="0.3">
      <c r="A186" s="11" t="s">
        <v>169</v>
      </c>
      <c r="B186" s="14">
        <f>'Ref. ACS-5-YR'!H1049</f>
        <v>40586</v>
      </c>
      <c r="C186" s="53"/>
      <c r="D186" s="14">
        <f>'Ref. ACS-5-YR'!R1049</f>
        <v>139044</v>
      </c>
      <c r="E186" s="53"/>
      <c r="F186" s="14">
        <f>'Ref. ACS-5-YR'!AB1049</f>
        <v>13103114</v>
      </c>
      <c r="G186" s="53"/>
      <c r="H186" s="52"/>
      <c r="I186" s="52"/>
      <c r="J186" s="52"/>
      <c r="K186" s="52"/>
      <c r="L186" s="250"/>
      <c r="M186" s="79"/>
    </row>
    <row r="187" spans="1:13" x14ac:dyDescent="0.3">
      <c r="A187" s="11" t="s">
        <v>1565</v>
      </c>
      <c r="B187" s="14">
        <f>'Ref. ACS-5-YR'!H1051+'Ref. ACS-5-YR'!H1057</f>
        <v>19509</v>
      </c>
      <c r="C187" s="53">
        <f>'Ref. ACS-5-YR'!I1051+'Ref. ACS-5-YR'!I1057</f>
        <v>0.48068299413590893</v>
      </c>
      <c r="D187" s="14">
        <f>'Ref. ACS-5-YR'!R1051+'Ref. ACS-5-YR'!R1057</f>
        <v>69648</v>
      </c>
      <c r="E187" s="53">
        <f>'Ref. ACS-5-YR'!S1051+'Ref. ACS-5-YR'!S1057</f>
        <v>0.50090618796927588</v>
      </c>
      <c r="F187" s="14">
        <f>'Ref. ACS-5-YR'!AB1051+'Ref. ACS-5-YR'!AB1057</f>
        <v>7507254</v>
      </c>
      <c r="G187" s="53">
        <f>'Ref. ACS-5-YR'!AC1051+'Ref. ACS-5-YR'!AC1057</f>
        <v>0.57299999999999995</v>
      </c>
      <c r="H187" s="52"/>
      <c r="I187" s="52"/>
      <c r="J187" s="52"/>
      <c r="K187" s="52"/>
      <c r="L187" s="250"/>
      <c r="M187" s="79"/>
    </row>
    <row r="188" spans="1:13" x14ac:dyDescent="0.3">
      <c r="A188" s="11" t="s">
        <v>1566</v>
      </c>
      <c r="B188" s="14">
        <f>'Ref. ACS-5-YR'!H1052+'Ref. ACS-5-YR'!H1058</f>
        <v>15962</v>
      </c>
      <c r="C188" s="53">
        <f>'Ref. ACS-5-YR'!I1052+'Ref. ACS-5-YR'!I1058</f>
        <v>0.39328832602375202</v>
      </c>
      <c r="D188" s="14">
        <f>'Ref. ACS-5-YR'!R1052+'Ref. ACS-5-YR'!R1058</f>
        <v>55195</v>
      </c>
      <c r="E188" s="53">
        <f>'Ref. ACS-5-YR'!S1052+'Ref. ACS-5-YR'!S1058</f>
        <v>0.39696067431892063</v>
      </c>
      <c r="F188" s="14">
        <f>'Ref. ACS-5-YR'!AB1052+'Ref. ACS-5-YR'!AB1058</f>
        <v>4520122</v>
      </c>
      <c r="G188" s="53">
        <f>'Ref. ACS-5-YR'!AC1052+'Ref. ACS-5-YR'!AC1058</f>
        <v>0.34499999999999997</v>
      </c>
      <c r="H188" s="52"/>
      <c r="I188" s="52"/>
      <c r="J188" s="52"/>
      <c r="K188" s="52"/>
      <c r="L188" s="250"/>
      <c r="M188" s="79"/>
    </row>
    <row r="189" spans="1:13" x14ac:dyDescent="0.3">
      <c r="A189" s="11" t="s">
        <v>1567</v>
      </c>
      <c r="B189" s="14">
        <f>'Ref. ACS-5-YR'!H1053+'Ref. ACS-5-YR'!H1059</f>
        <v>3904</v>
      </c>
      <c r="C189" s="53">
        <f>'Ref. ACS-5-YR'!I1053+'Ref. ACS-5-YR'!I1059</f>
        <v>9.6190804710984082E-2</v>
      </c>
      <c r="D189" s="14">
        <f>'Ref. ACS-5-YR'!R1053+'Ref. ACS-5-YR'!R1059</f>
        <v>10898</v>
      </c>
      <c r="E189" s="53">
        <f>'Ref. ACS-5-YR'!S1053+'Ref. ACS-5-YR'!S1059</f>
        <v>7.8378067374356319E-2</v>
      </c>
      <c r="F189" s="14">
        <f>'Ref. ACS-5-YR'!AB1053+'Ref. ACS-5-YR'!AB1059</f>
        <v>680753</v>
      </c>
      <c r="G189" s="53">
        <f>'Ref. ACS-5-YR'!AC1053+'Ref. ACS-5-YR'!AC1059</f>
        <v>5.2000000000000005E-2</v>
      </c>
      <c r="H189" s="52"/>
      <c r="I189" s="52"/>
      <c r="J189" s="52"/>
      <c r="K189" s="52"/>
      <c r="M189" s="79"/>
    </row>
    <row r="190" spans="1:13" x14ac:dyDescent="0.3">
      <c r="A190" s="11" t="s">
        <v>1568</v>
      </c>
      <c r="B190" s="14">
        <f>'Ref. ACS-5-YR'!H1054+'Ref. ACS-5-YR'!H1060</f>
        <v>948</v>
      </c>
      <c r="C190" s="53">
        <f>'Ref. ACS-5-YR'!I1054+'Ref. ACS-5-YR'!I1060</f>
        <v>2.335780811117134E-2</v>
      </c>
      <c r="D190" s="14">
        <f>'Ref. ACS-5-YR'!R1054+'Ref. ACS-5-YR'!R1060</f>
        <v>2410</v>
      </c>
      <c r="E190" s="53">
        <f>'Ref. ACS-5-YR'!S1054+'Ref. ACS-5-YR'!S1060</f>
        <v>1.7332642904404359E-2</v>
      </c>
      <c r="F190" s="14">
        <f>'Ref. ACS-5-YR'!AB1054+'Ref. ACS-5-YR'!AB1060</f>
        <v>287225</v>
      </c>
      <c r="G190" s="53">
        <f>'Ref. ACS-5-YR'!AC1054+'Ref. ACS-5-YR'!AC1060</f>
        <v>2.1999999999999999E-2</v>
      </c>
      <c r="H190" s="52"/>
      <c r="I190" s="52"/>
      <c r="J190" s="52"/>
      <c r="K190" s="52"/>
      <c r="M190" s="79"/>
    </row>
    <row r="191" spans="1:13" x14ac:dyDescent="0.3">
      <c r="A191" s="11" t="s">
        <v>1569</v>
      </c>
      <c r="B191" s="14">
        <f>'Ref. ACS-5-YR'!H1055+'Ref. ACS-5-YR'!H1061</f>
        <v>263</v>
      </c>
      <c r="C191" s="53">
        <f>'Ref. ACS-5-YR'!I1055+'Ref. ACS-5-YR'!I1061</f>
        <v>6.4800670181836091E-3</v>
      </c>
      <c r="D191" s="14">
        <f>'Ref. ACS-5-YR'!R1055+'Ref. ACS-5-YR'!R1061</f>
        <v>893</v>
      </c>
      <c r="E191" s="53">
        <f>'Ref. ACS-5-YR'!S1055+'Ref. ACS-5-YR'!S1061</f>
        <v>6.4224274330427784E-3</v>
      </c>
      <c r="F191" s="14">
        <f>'Ref. ACS-5-YR'!AB1055+'Ref. ACS-5-YR'!AB1061</f>
        <v>107760</v>
      </c>
      <c r="G191" s="53">
        <f>'Ref. ACS-5-YR'!AC1055+'Ref. ACS-5-YR'!AC1061</f>
        <v>8.0000000000000002E-3</v>
      </c>
      <c r="H191" s="52"/>
      <c r="I191" s="52"/>
      <c r="J191" s="52"/>
      <c r="K191" s="52"/>
      <c r="M191" s="79"/>
    </row>
    <row r="192" spans="1:13" x14ac:dyDescent="0.3">
      <c r="A192" t="s">
        <v>2375</v>
      </c>
      <c r="B192" s="80"/>
      <c r="C192" s="80"/>
      <c r="D192" s="80"/>
      <c r="E192" s="80"/>
      <c r="F192" s="80"/>
      <c r="G192" s="80"/>
      <c r="H192" s="80"/>
      <c r="I192" s="80"/>
      <c r="J192" s="80"/>
      <c r="K192" s="80"/>
      <c r="L192" s="249"/>
      <c r="M192" s="79"/>
    </row>
    <row r="193" spans="1:13" x14ac:dyDescent="0.3">
      <c r="B193" s="80"/>
      <c r="C193" s="102"/>
      <c r="D193" s="80"/>
      <c r="E193" s="80"/>
      <c r="F193" s="80"/>
      <c r="G193" s="80"/>
      <c r="H193" s="80"/>
      <c r="I193" s="80"/>
      <c r="J193" s="80"/>
      <c r="K193" s="80"/>
      <c r="L193" s="247"/>
      <c r="M193" s="79"/>
    </row>
    <row r="194" spans="1:13" x14ac:dyDescent="0.3">
      <c r="B194" s="80"/>
      <c r="C194" s="80"/>
      <c r="D194" s="80"/>
      <c r="E194" s="80"/>
      <c r="F194" s="80"/>
      <c r="G194" s="80"/>
      <c r="H194" s="80"/>
      <c r="I194" s="80"/>
      <c r="J194" s="80"/>
      <c r="K194" s="80"/>
      <c r="L194" s="247"/>
      <c r="M194" s="79"/>
    </row>
    <row r="195" spans="1:13" x14ac:dyDescent="0.3">
      <c r="B195" s="80"/>
      <c r="C195" s="80"/>
      <c r="D195" s="80"/>
      <c r="E195" s="80"/>
      <c r="F195" s="80"/>
      <c r="G195" s="80"/>
      <c r="H195" s="80"/>
      <c r="I195" s="80"/>
      <c r="J195" s="80"/>
      <c r="K195" s="80"/>
      <c r="L195" s="250"/>
      <c r="M195" s="79"/>
    </row>
    <row r="196" spans="1:13" x14ac:dyDescent="0.3">
      <c r="B196" s="80"/>
      <c r="C196" s="80"/>
      <c r="D196" s="80"/>
      <c r="E196" s="80"/>
      <c r="F196" s="80"/>
      <c r="G196" s="80"/>
      <c r="H196" s="80"/>
      <c r="I196" s="80"/>
      <c r="J196" s="80"/>
      <c r="K196" s="80"/>
      <c r="L196" s="247"/>
      <c r="M196" s="79" t="str">
        <f>A214</f>
        <v>Source: U.S. Census Bureau, ACS 06-10, 11-15, 16-20 (5-year Estimates), Table B25014</v>
      </c>
    </row>
    <row r="197" spans="1:13" ht="43.2" x14ac:dyDescent="0.3">
      <c r="B197" s="80"/>
      <c r="C197" s="80"/>
      <c r="D197" s="80"/>
      <c r="E197" s="80"/>
      <c r="F197" s="80"/>
      <c r="G197" s="80"/>
      <c r="H197" s="80"/>
      <c r="I197" s="80"/>
      <c r="J197" s="80"/>
      <c r="K197" s="80"/>
      <c r="L197" s="250"/>
      <c r="M197" s="79" t="s">
        <v>2427</v>
      </c>
    </row>
    <row r="198" spans="1:13" x14ac:dyDescent="0.3">
      <c r="B198" s="80"/>
      <c r="C198" s="80"/>
      <c r="D198" s="80"/>
      <c r="E198" s="80"/>
      <c r="F198" s="80"/>
      <c r="G198" s="80"/>
      <c r="H198" s="80"/>
      <c r="I198" s="80"/>
      <c r="J198" s="80"/>
      <c r="K198" s="80"/>
      <c r="L198" s="250"/>
      <c r="M198" s="90"/>
    </row>
    <row r="199" spans="1:13" x14ac:dyDescent="0.3">
      <c r="A199" s="1" t="s">
        <v>1570</v>
      </c>
      <c r="C199" s="96" t="s">
        <v>174</v>
      </c>
      <c r="D199" s="96"/>
      <c r="E199" s="96" t="s">
        <v>174</v>
      </c>
      <c r="F199" s="96"/>
      <c r="G199" s="96" t="s">
        <v>174</v>
      </c>
      <c r="H199" s="80"/>
      <c r="I199" s="80"/>
      <c r="J199" s="80"/>
      <c r="K199" s="80"/>
      <c r="L199" s="250"/>
      <c r="M199" s="59" t="s">
        <v>2435</v>
      </c>
    </row>
    <row r="200" spans="1:13" x14ac:dyDescent="0.3">
      <c r="A200" s="75"/>
      <c r="B200" s="49">
        <v>2010</v>
      </c>
      <c r="C200" s="58">
        <v>2010</v>
      </c>
      <c r="D200" s="58">
        <v>2015</v>
      </c>
      <c r="E200" s="58">
        <v>2015</v>
      </c>
      <c r="F200" s="58">
        <v>2020</v>
      </c>
      <c r="G200" s="58">
        <v>2020</v>
      </c>
      <c r="H200" s="80"/>
      <c r="I200" s="80"/>
      <c r="J200" s="80"/>
      <c r="K200" s="80"/>
      <c r="L200" s="250"/>
      <c r="M200" s="90"/>
    </row>
    <row r="201" spans="1:13" x14ac:dyDescent="0.3">
      <c r="A201" s="11" t="s">
        <v>169</v>
      </c>
      <c r="B201" s="14">
        <f>'Ref. ACS-5-YR'!B1049</f>
        <v>38717</v>
      </c>
      <c r="C201" s="53"/>
      <c r="D201" s="14">
        <f>'Ref. ACS-5-YR'!E1049</f>
        <v>40209</v>
      </c>
      <c r="E201" s="53"/>
      <c r="F201" s="14">
        <f>'Ref. ACS-5-YR'!H1049</f>
        <v>40586</v>
      </c>
      <c r="G201" s="53"/>
      <c r="H201" s="80"/>
      <c r="I201" s="80"/>
      <c r="J201" s="80"/>
      <c r="K201" s="80"/>
      <c r="L201" s="250"/>
      <c r="M201" s="90"/>
    </row>
    <row r="202" spans="1:13" x14ac:dyDescent="0.3">
      <c r="A202" s="11" t="s">
        <v>1540</v>
      </c>
      <c r="B202" s="14">
        <f>'Ref. ACS-5-YR'!B1050</f>
        <v>22280</v>
      </c>
      <c r="C202" s="53">
        <f>'Ref. ACS-5-YR'!C1050</f>
        <v>0.57545780923108691</v>
      </c>
      <c r="D202" s="14">
        <f>'Ref. ACS-5-YR'!E1050</f>
        <v>21925</v>
      </c>
      <c r="E202" s="53">
        <f>'Ref. ACS-5-YR'!F1050</f>
        <v>0.5452759332487751</v>
      </c>
      <c r="F202" s="14">
        <f>'Ref. ACS-5-YR'!H1050</f>
        <v>23528</v>
      </c>
      <c r="G202" s="53">
        <f>'Ref. ACS-5-YR'!I1050</f>
        <v>0.57970728822746775</v>
      </c>
      <c r="H202" s="80"/>
      <c r="I202" s="80"/>
      <c r="J202" s="80"/>
      <c r="K202" s="80"/>
      <c r="L202" s="250"/>
      <c r="M202" s="90"/>
    </row>
    <row r="203" spans="1:13" x14ac:dyDescent="0.3">
      <c r="A203" s="11" t="s">
        <v>1571</v>
      </c>
      <c r="B203" s="14">
        <f>'Ref. ACS-5-YR'!B1051</f>
        <v>12963</v>
      </c>
      <c r="C203" s="53">
        <f>B203/$B$202</f>
        <v>0.58182226211849197</v>
      </c>
      <c r="D203" s="14">
        <f>'Ref. ACS-5-YR'!E1051</f>
        <v>12784</v>
      </c>
      <c r="E203" s="53">
        <f>D203/$D$202</f>
        <v>0.58307867730900798</v>
      </c>
      <c r="F203" s="14">
        <f>'Ref. ACS-5-YR'!H1051</f>
        <v>13730</v>
      </c>
      <c r="G203" s="53">
        <f>F203/$F$202</f>
        <v>0.583560013600816</v>
      </c>
      <c r="H203" s="80"/>
      <c r="I203" s="80"/>
      <c r="J203" s="80"/>
      <c r="K203" s="80"/>
      <c r="L203" s="250"/>
      <c r="M203" s="90"/>
    </row>
    <row r="204" spans="1:13" x14ac:dyDescent="0.3">
      <c r="A204" s="11" t="s">
        <v>1572</v>
      </c>
      <c r="B204" s="14">
        <f>'Ref. ACS-5-YR'!B1052</f>
        <v>7278</v>
      </c>
      <c r="C204" s="53">
        <f t="shared" ref="C204:C207" si="0">B204/$B$202</f>
        <v>0.32666068222621186</v>
      </c>
      <c r="D204" s="14">
        <f>'Ref. ACS-5-YR'!E1052</f>
        <v>7233</v>
      </c>
      <c r="E204" s="53">
        <f t="shared" ref="E204:E207" si="1">D204/$D$202</f>
        <v>0.32989737742303304</v>
      </c>
      <c r="F204" s="14">
        <f>'Ref. ACS-5-YR'!H1052</f>
        <v>7568</v>
      </c>
      <c r="G204" s="53">
        <f t="shared" ref="G204:G207" si="2">F204/$F$202</f>
        <v>0.32165929955797345</v>
      </c>
      <c r="H204" s="80"/>
      <c r="I204" s="80"/>
      <c r="J204" s="80"/>
      <c r="K204" s="80"/>
      <c r="L204" s="250"/>
      <c r="M204" s="90"/>
    </row>
    <row r="205" spans="1:13" x14ac:dyDescent="0.3">
      <c r="A205" s="11" t="s">
        <v>1573</v>
      </c>
      <c r="B205" s="14">
        <f>'Ref. ACS-5-YR'!B1053</f>
        <v>1685</v>
      </c>
      <c r="C205" s="53">
        <f t="shared" si="0"/>
        <v>7.5628366247755832E-2</v>
      </c>
      <c r="D205" s="14">
        <f>'Ref. ACS-5-YR'!E1053</f>
        <v>1513</v>
      </c>
      <c r="E205" s="53">
        <f t="shared" si="1"/>
        <v>6.9007981755986311E-2</v>
      </c>
      <c r="F205" s="14">
        <f>'Ref. ACS-5-YR'!H1053</f>
        <v>1662</v>
      </c>
      <c r="G205" s="53">
        <f t="shared" si="2"/>
        <v>7.0639238354301262E-2</v>
      </c>
      <c r="H205" s="80"/>
      <c r="I205" s="80"/>
      <c r="J205" s="80"/>
      <c r="K205" s="80"/>
      <c r="L205" s="250"/>
      <c r="M205" s="90"/>
    </row>
    <row r="206" spans="1:13" x14ac:dyDescent="0.3">
      <c r="A206" s="11" t="s">
        <v>1574</v>
      </c>
      <c r="B206" s="14">
        <f>'Ref. ACS-5-YR'!B1054</f>
        <v>272</v>
      </c>
      <c r="C206" s="53">
        <f t="shared" si="0"/>
        <v>1.2208258527827648E-2</v>
      </c>
      <c r="D206" s="14">
        <f>'Ref. ACS-5-YR'!E1054</f>
        <v>282</v>
      </c>
      <c r="E206" s="53">
        <f t="shared" si="1"/>
        <v>1.2862029646522236E-2</v>
      </c>
      <c r="F206" s="14">
        <f>'Ref. ACS-5-YR'!H1054</f>
        <v>406</v>
      </c>
      <c r="G206" s="53">
        <f t="shared" si="2"/>
        <v>1.7256035362121728E-2</v>
      </c>
      <c r="H206" s="80"/>
      <c r="I206" s="80"/>
      <c r="J206" s="80"/>
      <c r="K206" s="80"/>
      <c r="L206" s="250"/>
      <c r="M206" s="90"/>
    </row>
    <row r="207" spans="1:13" x14ac:dyDescent="0.3">
      <c r="A207" s="11" t="s">
        <v>1575</v>
      </c>
      <c r="B207" s="14">
        <f>'Ref. ACS-5-YR'!B1055</f>
        <v>82</v>
      </c>
      <c r="C207" s="53">
        <f t="shared" si="0"/>
        <v>3.6804308797127468E-3</v>
      </c>
      <c r="D207" s="14">
        <f>'Ref. ACS-5-YR'!E1055</f>
        <v>113</v>
      </c>
      <c r="E207" s="53">
        <f t="shared" si="1"/>
        <v>5.1539338654503991E-3</v>
      </c>
      <c r="F207" s="14">
        <f>'Ref. ACS-5-YR'!H1055</f>
        <v>162</v>
      </c>
      <c r="G207" s="53">
        <f t="shared" si="2"/>
        <v>6.8854131247874876E-3</v>
      </c>
      <c r="H207" s="80"/>
      <c r="I207" s="80"/>
      <c r="J207" s="80"/>
      <c r="K207" s="80"/>
      <c r="L207" s="250"/>
      <c r="M207" s="90"/>
    </row>
    <row r="208" spans="1:13" x14ac:dyDescent="0.3">
      <c r="A208" s="11" t="s">
        <v>1543</v>
      </c>
      <c r="B208" s="14">
        <f>'Ref. ACS-5-YR'!B1056</f>
        <v>16437</v>
      </c>
      <c r="C208" s="53">
        <f>'Ref. ACS-5-YR'!C1056</f>
        <v>0.42454219076891286</v>
      </c>
      <c r="D208" s="14">
        <f>'Ref. ACS-5-YR'!E1056</f>
        <v>18284</v>
      </c>
      <c r="E208" s="53">
        <f>'Ref. ACS-5-YR'!F1056</f>
        <v>0.45472406675122484</v>
      </c>
      <c r="F208" s="14">
        <f>'Ref. ACS-5-YR'!H1056</f>
        <v>17058</v>
      </c>
      <c r="G208" s="53">
        <f>'Ref. ACS-5-YR'!I1056</f>
        <v>0.42029271177253241</v>
      </c>
      <c r="H208" s="80"/>
      <c r="I208" s="80"/>
      <c r="J208" s="80"/>
      <c r="K208" s="80"/>
      <c r="L208" s="250"/>
      <c r="M208" s="90"/>
    </row>
    <row r="209" spans="1:13" x14ac:dyDescent="0.3">
      <c r="A209" s="11" t="s">
        <v>1576</v>
      </c>
      <c r="B209" s="14">
        <f>'Ref. ACS-5-YR'!B1057</f>
        <v>5215</v>
      </c>
      <c r="C209" s="53">
        <f>B209/$B$202</f>
        <v>0.23406642728904847</v>
      </c>
      <c r="D209" s="14">
        <f>'Ref. ACS-5-YR'!E1057</f>
        <v>5814</v>
      </c>
      <c r="E209" s="53">
        <f>D209/$D$208</f>
        <v>0.31798293590024063</v>
      </c>
      <c r="F209" s="14">
        <f>'Ref. ACS-5-YR'!H1057</f>
        <v>5779</v>
      </c>
      <c r="G209" s="53">
        <f>F209/$F$208</f>
        <v>0.33878532067065309</v>
      </c>
      <c r="H209" s="80"/>
      <c r="I209" s="80"/>
      <c r="J209" s="80"/>
      <c r="K209" s="80"/>
      <c r="L209" s="250"/>
      <c r="M209" s="90"/>
    </row>
    <row r="210" spans="1:13" x14ac:dyDescent="0.3">
      <c r="A210" s="11" t="s">
        <v>1577</v>
      </c>
      <c r="B210" s="14">
        <f>'Ref. ACS-5-YR'!B1058</f>
        <v>7384</v>
      </c>
      <c r="C210" s="53">
        <f t="shared" ref="C210:C213" si="3">B210/$B$202</f>
        <v>0.33141831238779174</v>
      </c>
      <c r="D210" s="14">
        <f>'Ref. ACS-5-YR'!E1058</f>
        <v>8799</v>
      </c>
      <c r="E210" s="53">
        <f t="shared" ref="E210:E213" si="4">D210/$D$208</f>
        <v>0.48124042879019907</v>
      </c>
      <c r="F210" s="14">
        <f>'Ref. ACS-5-YR'!H1058</f>
        <v>8394</v>
      </c>
      <c r="G210" s="53">
        <f t="shared" ref="G210:G213" si="5">F210/$F$208</f>
        <v>0.49208582483292296</v>
      </c>
      <c r="H210" s="80"/>
      <c r="I210" s="80"/>
      <c r="J210" s="80"/>
      <c r="K210" s="80"/>
      <c r="L210" s="250"/>
      <c r="M210" s="90"/>
    </row>
    <row r="211" spans="1:13" x14ac:dyDescent="0.3">
      <c r="A211" s="11" t="s">
        <v>1578</v>
      </c>
      <c r="B211" s="14">
        <f>'Ref. ACS-5-YR'!B1059</f>
        <v>2699</v>
      </c>
      <c r="C211" s="53">
        <f t="shared" si="3"/>
        <v>0.12114003590664273</v>
      </c>
      <c r="D211" s="14">
        <f>'Ref. ACS-5-YR'!E1059</f>
        <v>2894</v>
      </c>
      <c r="E211" s="53">
        <f t="shared" si="4"/>
        <v>0.15828046379348065</v>
      </c>
      <c r="F211" s="14">
        <f>'Ref. ACS-5-YR'!H1059</f>
        <v>2242</v>
      </c>
      <c r="G211" s="53">
        <f t="shared" si="5"/>
        <v>0.13143393129323486</v>
      </c>
      <c r="H211" s="80"/>
      <c r="I211" s="80"/>
      <c r="J211" s="80"/>
      <c r="K211" s="80"/>
      <c r="L211" s="250"/>
      <c r="M211" s="90"/>
    </row>
    <row r="212" spans="1:13" x14ac:dyDescent="0.3">
      <c r="A212" s="11" t="s">
        <v>1579</v>
      </c>
      <c r="B212" s="14">
        <f>'Ref. ACS-5-YR'!B1060</f>
        <v>908</v>
      </c>
      <c r="C212" s="53">
        <f t="shared" si="3"/>
        <v>4.0754039497307E-2</v>
      </c>
      <c r="D212" s="14">
        <f>'Ref. ACS-5-YR'!E1060</f>
        <v>572</v>
      </c>
      <c r="E212" s="53">
        <f t="shared" si="4"/>
        <v>3.1284182892146135E-2</v>
      </c>
      <c r="F212" s="14">
        <f>'Ref. ACS-5-YR'!H1060</f>
        <v>542</v>
      </c>
      <c r="G212" s="53">
        <f t="shared" si="5"/>
        <v>3.1773947707820376E-2</v>
      </c>
      <c r="H212" s="80"/>
      <c r="I212" s="80"/>
      <c r="J212" s="80"/>
      <c r="K212" s="80"/>
      <c r="M212" s="79"/>
    </row>
    <row r="213" spans="1:13" x14ac:dyDescent="0.3">
      <c r="A213" s="11" t="s">
        <v>1580</v>
      </c>
      <c r="B213" s="14">
        <f>'Ref. ACS-5-YR'!B1061</f>
        <v>231</v>
      </c>
      <c r="C213" s="53">
        <f t="shared" si="3"/>
        <v>1.0368043087971275E-2</v>
      </c>
      <c r="D213" s="14">
        <f>'Ref. ACS-5-YR'!E1061</f>
        <v>205</v>
      </c>
      <c r="E213" s="53">
        <f t="shared" si="4"/>
        <v>1.1211988623933494E-2</v>
      </c>
      <c r="F213" s="14">
        <f>'Ref. ACS-5-YR'!H1061</f>
        <v>101</v>
      </c>
      <c r="G213" s="53">
        <f t="shared" si="5"/>
        <v>5.9209754953687419E-3</v>
      </c>
      <c r="H213" s="80"/>
    </row>
    <row r="214" spans="1:13" x14ac:dyDescent="0.3">
      <c r="A214" t="s">
        <v>1581</v>
      </c>
      <c r="M214" s="40" t="str">
        <f>A214</f>
        <v>Source: U.S. Census Bureau, ACS 06-10, 11-15, 16-20 (5-year Estimates), Table B25014</v>
      </c>
    </row>
    <row r="215" spans="1:13" ht="43.2" x14ac:dyDescent="0.3">
      <c r="M215" s="79" t="s">
        <v>2427</v>
      </c>
    </row>
    <row r="217" spans="1:13" x14ac:dyDescent="0.3">
      <c r="A217" s="1" t="s">
        <v>1582</v>
      </c>
      <c r="M217" s="59" t="s">
        <v>1583</v>
      </c>
    </row>
    <row r="218" spans="1:13" ht="28.95" customHeight="1" x14ac:dyDescent="0.3">
      <c r="A218" s="46" t="s">
        <v>167</v>
      </c>
      <c r="B218" s="58" t="str">
        <f>B3</f>
        <v>Unincorporated Tulare County</v>
      </c>
      <c r="C218" s="58" t="s">
        <v>174</v>
      </c>
      <c r="D218" s="58" t="str">
        <f>B4</f>
        <v>Tulare County</v>
      </c>
      <c r="E218" s="58" t="s">
        <v>174</v>
      </c>
      <c r="F218" s="58" t="s">
        <v>168</v>
      </c>
      <c r="G218" s="58" t="s">
        <v>174</v>
      </c>
      <c r="H218" s="56"/>
      <c r="I218" s="56"/>
      <c r="J218" s="56"/>
      <c r="K218" s="56"/>
      <c r="M218" s="35"/>
    </row>
    <row r="219" spans="1:13" x14ac:dyDescent="0.3">
      <c r="A219" s="7" t="s">
        <v>1497</v>
      </c>
      <c r="B219" s="14">
        <f>'Ref. ACS-5-YR'!H1145</f>
        <v>40586</v>
      </c>
      <c r="C219" s="53"/>
      <c r="D219" s="14">
        <f>'Ref. ACS-5-YR'!R1145</f>
        <v>139044</v>
      </c>
      <c r="E219" s="53"/>
      <c r="F219" s="14">
        <f>'Ref. ACS-5-YR'!AB1145</f>
        <v>13103114</v>
      </c>
      <c r="G219" s="53"/>
      <c r="H219" s="52"/>
      <c r="I219" s="52"/>
      <c r="J219" s="52"/>
      <c r="K219" s="52"/>
    </row>
    <row r="220" spans="1:13" x14ac:dyDescent="0.3">
      <c r="A220" s="11" t="s">
        <v>1366</v>
      </c>
      <c r="B220" s="14">
        <f>'Ref. ACS-5-YR'!H1146</f>
        <v>23528</v>
      </c>
      <c r="C220" s="53">
        <f>'Ref. ACS-5-YR'!I1146</f>
        <v>0.57970728822746775</v>
      </c>
      <c r="D220" s="14">
        <f>'Ref. ACS-5-YR'!R1146</f>
        <v>79353</v>
      </c>
      <c r="E220" s="53">
        <f>'Ref. ACS-5-YR'!S1146</f>
        <v>0.57070423750755161</v>
      </c>
      <c r="F220" s="14">
        <f>'Ref. ACS-5-YR'!AB1146</f>
        <v>7241318</v>
      </c>
      <c r="G220" s="53">
        <f>'Ref. ACS-5-YR'!AC1146</f>
        <v>0.55300000000000005</v>
      </c>
      <c r="H220" s="52"/>
      <c r="I220" s="52"/>
      <c r="J220" s="52"/>
      <c r="K220" s="52"/>
      <c r="L220" s="251"/>
    </row>
    <row r="221" spans="1:13" x14ac:dyDescent="0.3">
      <c r="A221" s="11" t="s">
        <v>1370</v>
      </c>
      <c r="B221" s="14">
        <f>'Ref. ACS-5-YR'!H1153</f>
        <v>17058</v>
      </c>
      <c r="C221" s="53">
        <f>'Ref. ACS-5-YR'!I1153</f>
        <v>0.42029271177253241</v>
      </c>
      <c r="D221" s="14">
        <f>'Ref. ACS-5-YR'!R1153</f>
        <v>59691</v>
      </c>
      <c r="E221" s="53">
        <f>'Ref. ACS-5-YR'!S1153</f>
        <v>0.42929576249244844</v>
      </c>
      <c r="F221" s="14">
        <f>'Ref. ACS-5-YR'!AB1153</f>
        <v>5861796</v>
      </c>
      <c r="G221" s="53">
        <f>'Ref. ACS-5-YR'!AC1153</f>
        <v>0.44700000000000001</v>
      </c>
      <c r="H221" s="52"/>
      <c r="I221" s="52"/>
      <c r="J221" s="52"/>
      <c r="K221" s="52"/>
      <c r="L221" s="250"/>
    </row>
    <row r="222" spans="1:13" x14ac:dyDescent="0.3">
      <c r="A222" t="s">
        <v>1584</v>
      </c>
      <c r="L222" s="250"/>
    </row>
    <row r="223" spans="1:13" x14ac:dyDescent="0.3">
      <c r="L223" s="250"/>
    </row>
    <row r="224" spans="1:13" x14ac:dyDescent="0.3">
      <c r="A224" s="1" t="s">
        <v>1585</v>
      </c>
      <c r="L224" s="250"/>
    </row>
    <row r="225" spans="1:13" x14ac:dyDescent="0.3">
      <c r="A225" s="75"/>
      <c r="B225" s="84" t="s">
        <v>1586</v>
      </c>
      <c r="C225" s="84" t="s">
        <v>1587</v>
      </c>
      <c r="D225" s="84" t="s">
        <v>1588</v>
      </c>
      <c r="E225" s="84" t="s">
        <v>1589</v>
      </c>
      <c r="F225" s="84">
        <v>2020</v>
      </c>
      <c r="H225" s="50"/>
      <c r="I225" s="50"/>
      <c r="J225" s="50"/>
      <c r="K225" s="50"/>
      <c r="L225" s="250"/>
    </row>
    <row r="226" spans="1:13" x14ac:dyDescent="0.3">
      <c r="A226" s="7" t="s">
        <v>1497</v>
      </c>
      <c r="B226" s="14">
        <f>B227+B229</f>
        <v>73378</v>
      </c>
      <c r="C226" s="14">
        <f>C227+C229</f>
        <v>39208</v>
      </c>
      <c r="D226" s="14">
        <f>D227+D229</f>
        <v>39936</v>
      </c>
      <c r="E226" s="14">
        <f>E227+E229</f>
        <v>39093</v>
      </c>
      <c r="F226" s="14">
        <f>'Ref. ACS-5-YR'!H1145</f>
        <v>40586</v>
      </c>
      <c r="H226" s="2"/>
      <c r="I226" s="2"/>
      <c r="J226" s="2"/>
      <c r="K226" s="2"/>
      <c r="L226" s="250"/>
    </row>
    <row r="227" spans="1:13" x14ac:dyDescent="0.3">
      <c r="A227" s="11" t="s">
        <v>1366</v>
      </c>
      <c r="B227" s="14">
        <f>'Ref. DC-1980'!B22</f>
        <v>32591</v>
      </c>
      <c r="C227" s="14">
        <f>'Ref. DC-1990'!B15</f>
        <v>24345</v>
      </c>
      <c r="D227" s="14">
        <f>'Ref. DC-2000'!B44</f>
        <v>25126</v>
      </c>
      <c r="E227" s="14">
        <f>'Ref. DC-2010'!B52+'Ref. DC-2010'!B53</f>
        <v>22553</v>
      </c>
      <c r="F227" s="14">
        <f>'Ref. ACS-5-YR'!H1146</f>
        <v>23528</v>
      </c>
      <c r="H227" s="2"/>
      <c r="I227" s="2"/>
      <c r="J227" s="2"/>
      <c r="K227" s="2"/>
      <c r="L227" s="250"/>
    </row>
    <row r="228" spans="1:13" x14ac:dyDescent="0.3">
      <c r="A228" s="11" t="s">
        <v>1381</v>
      </c>
      <c r="B228" s="53">
        <f>B227/(B227+B229)</f>
        <v>0.44415219820654694</v>
      </c>
      <c r="C228" s="53">
        <f>C227/(C227+C229)</f>
        <v>0.62091920016323199</v>
      </c>
      <c r="D228" s="53">
        <f>D227/(D227+D229)</f>
        <v>0.62915665064102566</v>
      </c>
      <c r="E228" s="53">
        <f>E227/(E227+E229)</f>
        <v>0.57690635152073266</v>
      </c>
      <c r="F228" s="53">
        <f>F227/(F227+F229)</f>
        <v>0.57970728822746764</v>
      </c>
      <c r="H228" s="52"/>
      <c r="I228" s="52"/>
      <c r="J228" s="52"/>
      <c r="K228" s="52"/>
      <c r="L228" s="250"/>
    </row>
    <row r="229" spans="1:13" x14ac:dyDescent="0.3">
      <c r="A229" s="11" t="s">
        <v>1370</v>
      </c>
      <c r="B229" s="14">
        <f>'Ref. DC-1980'!B21</f>
        <v>40787</v>
      </c>
      <c r="C229" s="14">
        <f>'Ref. DC-1990'!B16</f>
        <v>14863</v>
      </c>
      <c r="D229" s="14">
        <f>'Ref. DC-2000'!B45</f>
        <v>14810</v>
      </c>
      <c r="E229" s="14">
        <f>'Ref. DC-2010'!B54</f>
        <v>16540</v>
      </c>
      <c r="F229" s="14">
        <f>'Ref. ACS-5-YR'!H1153</f>
        <v>17058</v>
      </c>
      <c r="H229" s="2"/>
      <c r="I229" s="2"/>
      <c r="J229" s="2"/>
      <c r="K229" s="2"/>
      <c r="L229" s="250"/>
    </row>
    <row r="230" spans="1:13" x14ac:dyDescent="0.3">
      <c r="A230" s="11" t="s">
        <v>1373</v>
      </c>
      <c r="B230" s="53">
        <f>B229/(B229+B227)</f>
        <v>0.55584780179345306</v>
      </c>
      <c r="C230" s="53">
        <f>C229/(C229+C227)</f>
        <v>0.37908079983676801</v>
      </c>
      <c r="D230" s="53">
        <f>D229/(D229+D227)</f>
        <v>0.37084334935897434</v>
      </c>
      <c r="E230" s="53">
        <f>E229/(E229+E227)</f>
        <v>0.42309364847926739</v>
      </c>
      <c r="F230" s="53">
        <f>F229/(F229+F227)</f>
        <v>0.42029271177253241</v>
      </c>
      <c r="H230" s="52"/>
      <c r="I230" s="52"/>
      <c r="J230" s="52"/>
      <c r="K230" s="52"/>
      <c r="L230" s="250"/>
    </row>
    <row r="231" spans="1:13" x14ac:dyDescent="0.3">
      <c r="A231" t="s">
        <v>1590</v>
      </c>
      <c r="L231" s="250"/>
    </row>
    <row r="232" spans="1:13" ht="28.8" x14ac:dyDescent="0.3">
      <c r="L232" s="250"/>
      <c r="M232" s="40" t="str">
        <f>A231</f>
        <v>Source: U.S. Census Bureau, Census 1980(SF1), 1990(SF1), 2000(SF1); ACS 16-20 (5-year Estimates), Table B25042</v>
      </c>
    </row>
    <row r="233" spans="1:13" ht="57.6" x14ac:dyDescent="0.3">
      <c r="L233" s="250"/>
      <c r="M233" s="79" t="s">
        <v>2429</v>
      </c>
    </row>
    <row r="234" spans="1:13" x14ac:dyDescent="0.3">
      <c r="L234" s="250"/>
      <c r="M234" s="91"/>
    </row>
    <row r="235" spans="1:13" x14ac:dyDescent="0.3">
      <c r="A235" s="1" t="s">
        <v>1591</v>
      </c>
      <c r="C235" s="96" t="s">
        <v>174</v>
      </c>
      <c r="D235" s="96"/>
      <c r="E235" s="96" t="s">
        <v>174</v>
      </c>
      <c r="F235" s="96"/>
      <c r="G235" s="96" t="s">
        <v>174</v>
      </c>
      <c r="L235" s="250"/>
      <c r="M235" s="59" t="s">
        <v>1592</v>
      </c>
    </row>
    <row r="236" spans="1:13" ht="28.95" customHeight="1" x14ac:dyDescent="0.3">
      <c r="A236" s="75"/>
      <c r="B236" s="58" t="str">
        <f>B3</f>
        <v>Unincorporated Tulare County</v>
      </c>
      <c r="C236" s="58" t="str">
        <f>B3</f>
        <v>Unincorporated Tulare County</v>
      </c>
      <c r="D236" s="58" t="str">
        <f>B4</f>
        <v>Tulare County</v>
      </c>
      <c r="E236" s="58" t="str">
        <f>B4</f>
        <v>Tulare County</v>
      </c>
      <c r="F236" s="58" t="s">
        <v>168</v>
      </c>
      <c r="G236" s="58" t="s">
        <v>168</v>
      </c>
      <c r="H236" s="56"/>
      <c r="I236" s="56"/>
      <c r="J236" s="56"/>
      <c r="K236" s="56"/>
      <c r="L236" s="250"/>
    </row>
    <row r="237" spans="1:13" x14ac:dyDescent="0.3">
      <c r="A237" s="11" t="s">
        <v>175</v>
      </c>
      <c r="B237" s="14">
        <f>'Ref. ACS-5-YR'!H1145</f>
        <v>40586</v>
      </c>
      <c r="C237" s="53"/>
      <c r="D237" s="14">
        <f>'Ref. ACS-5-YR'!R1145</f>
        <v>139044</v>
      </c>
      <c r="E237" s="53"/>
      <c r="F237" s="14">
        <f>'Ref. ACS-5-YR'!AB1145</f>
        <v>13103114</v>
      </c>
      <c r="G237" s="53"/>
      <c r="H237" s="52"/>
      <c r="I237" s="52"/>
      <c r="J237" s="52"/>
      <c r="K237" s="52"/>
      <c r="L237" s="250"/>
    </row>
    <row r="238" spans="1:13" x14ac:dyDescent="0.3">
      <c r="A238" s="7" t="s">
        <v>1593</v>
      </c>
      <c r="B238" s="100">
        <f t="shared" ref="B238:G243" si="6">B245+B252</f>
        <v>442</v>
      </c>
      <c r="C238" s="101">
        <f t="shared" si="6"/>
        <v>1.0890454836643177E-2</v>
      </c>
      <c r="D238" s="100">
        <f t="shared" si="6"/>
        <v>2322</v>
      </c>
      <c r="E238" s="101">
        <f t="shared" si="6"/>
        <v>1.6699749719513247E-2</v>
      </c>
      <c r="F238" s="100">
        <f t="shared" si="6"/>
        <v>547466</v>
      </c>
      <c r="G238" s="101">
        <f t="shared" si="6"/>
        <v>4.1999999999999996E-2</v>
      </c>
      <c r="H238" s="52"/>
      <c r="I238" s="52"/>
      <c r="J238" s="52"/>
      <c r="K238" s="52"/>
      <c r="L238" s="250"/>
    </row>
    <row r="239" spans="1:13" x14ac:dyDescent="0.3">
      <c r="A239" s="7" t="s">
        <v>1594</v>
      </c>
      <c r="B239" s="100">
        <f t="shared" si="6"/>
        <v>1988</v>
      </c>
      <c r="C239" s="101">
        <f t="shared" si="6"/>
        <v>4.8982407726802346E-2</v>
      </c>
      <c r="D239" s="100">
        <f t="shared" si="6"/>
        <v>7462</v>
      </c>
      <c r="E239" s="101">
        <f t="shared" si="6"/>
        <v>5.3666465291562382E-2</v>
      </c>
      <c r="F239" s="100">
        <f t="shared" si="6"/>
        <v>1686731</v>
      </c>
      <c r="G239" s="101">
        <f t="shared" si="6"/>
        <v>0.128</v>
      </c>
      <c r="H239" s="52"/>
      <c r="I239" s="52"/>
      <c r="J239" s="52"/>
      <c r="K239" s="52"/>
      <c r="L239" s="250"/>
    </row>
    <row r="240" spans="1:13" x14ac:dyDescent="0.3">
      <c r="A240" s="7" t="s">
        <v>1595</v>
      </c>
      <c r="B240" s="100">
        <f t="shared" si="6"/>
        <v>10489</v>
      </c>
      <c r="C240" s="101">
        <f t="shared" si="6"/>
        <v>0.25843887054649389</v>
      </c>
      <c r="D240" s="100">
        <f t="shared" si="6"/>
        <v>33867</v>
      </c>
      <c r="E240" s="101">
        <f t="shared" si="6"/>
        <v>0.24357038059894709</v>
      </c>
      <c r="F240" s="100">
        <f t="shared" si="6"/>
        <v>3527970</v>
      </c>
      <c r="G240" s="101">
        <f t="shared" si="6"/>
        <v>0.26900000000000002</v>
      </c>
      <c r="H240" s="52"/>
      <c r="I240" s="52"/>
      <c r="J240" s="52"/>
      <c r="K240" s="52"/>
      <c r="L240" s="250"/>
    </row>
    <row r="241" spans="1:12" x14ac:dyDescent="0.3">
      <c r="A241" s="7" t="s">
        <v>1596</v>
      </c>
      <c r="B241" s="100">
        <f t="shared" si="6"/>
        <v>19716</v>
      </c>
      <c r="C241" s="101">
        <f t="shared" si="6"/>
        <v>0.48578327502094321</v>
      </c>
      <c r="D241" s="100">
        <f t="shared" si="6"/>
        <v>67094</v>
      </c>
      <c r="E241" s="101">
        <f t="shared" si="6"/>
        <v>0.48253790167141336</v>
      </c>
      <c r="F241" s="100">
        <f t="shared" si="6"/>
        <v>4418085</v>
      </c>
      <c r="G241" s="101">
        <f t="shared" si="6"/>
        <v>0.33699999999999997</v>
      </c>
      <c r="H241" s="52"/>
      <c r="I241" s="52"/>
      <c r="J241" s="52"/>
      <c r="K241" s="52"/>
      <c r="L241" s="250"/>
    </row>
    <row r="242" spans="1:12" x14ac:dyDescent="0.3">
      <c r="A242" s="7" t="s">
        <v>1597</v>
      </c>
      <c r="B242" s="100">
        <f t="shared" si="6"/>
        <v>7175</v>
      </c>
      <c r="C242" s="101">
        <f t="shared" si="6"/>
        <v>0.17678509830976202</v>
      </c>
      <c r="D242" s="100">
        <f t="shared" si="6"/>
        <v>25533</v>
      </c>
      <c r="E242" s="101">
        <f t="shared" si="6"/>
        <v>0.18363251920255458</v>
      </c>
      <c r="F242" s="100">
        <f t="shared" si="6"/>
        <v>2336619</v>
      </c>
      <c r="G242" s="101">
        <f t="shared" si="6"/>
        <v>0.17799999999999999</v>
      </c>
      <c r="H242" s="52"/>
      <c r="I242" s="52"/>
      <c r="J242" s="52"/>
      <c r="K242" s="52"/>
    </row>
    <row r="243" spans="1:12" x14ac:dyDescent="0.3">
      <c r="A243" s="7" t="s">
        <v>1598</v>
      </c>
      <c r="B243" s="100">
        <f t="shared" si="6"/>
        <v>776</v>
      </c>
      <c r="C243" s="101">
        <f t="shared" si="6"/>
        <v>1.9119893559355443E-2</v>
      </c>
      <c r="D243" s="100">
        <f t="shared" si="6"/>
        <v>2766</v>
      </c>
      <c r="E243" s="101">
        <f t="shared" si="6"/>
        <v>1.9892983516009322E-2</v>
      </c>
      <c r="F243" s="100">
        <f t="shared" si="6"/>
        <v>586243</v>
      </c>
      <c r="G243" s="101">
        <f t="shared" si="6"/>
        <v>4.3999999999999997E-2</v>
      </c>
      <c r="H243" s="52"/>
      <c r="I243" s="52"/>
      <c r="J243" s="52"/>
      <c r="K243" s="52"/>
    </row>
    <row r="244" spans="1:12" x14ac:dyDescent="0.3">
      <c r="A244" s="11" t="s">
        <v>1599</v>
      </c>
      <c r="B244" s="14">
        <f>'Ref. ACS-5-YR'!H1146</f>
        <v>23528</v>
      </c>
      <c r="C244" s="53">
        <f>'Ref. ACS-5-YR'!I1146</f>
        <v>0.57970728822746775</v>
      </c>
      <c r="D244" s="14">
        <f>'Ref. ACS-5-YR'!R1146</f>
        <v>79353</v>
      </c>
      <c r="E244" s="53">
        <f>'Ref. ACS-5-YR'!S1146</f>
        <v>0.57070423750755161</v>
      </c>
      <c r="F244" s="14">
        <f>'Ref. ACS-5-YR'!AB1146</f>
        <v>7241318</v>
      </c>
      <c r="G244" s="53">
        <f>'Ref. ACS-5-YR'!AC1146</f>
        <v>0.55300000000000005</v>
      </c>
      <c r="H244" s="52"/>
      <c r="I244" s="52"/>
      <c r="J244" s="52"/>
      <c r="K244" s="52"/>
    </row>
    <row r="245" spans="1:12" x14ac:dyDescent="0.3">
      <c r="A245" s="11" t="s">
        <v>1600</v>
      </c>
      <c r="B245" s="14">
        <f>'Ref. ACS-5-YR'!H1147</f>
        <v>192</v>
      </c>
      <c r="C245" s="53">
        <f>'Ref. ACS-5-YR'!I1147</f>
        <v>4.7306953136549545E-3</v>
      </c>
      <c r="D245" s="14">
        <f>'Ref. ACS-5-YR'!R1147</f>
        <v>565</v>
      </c>
      <c r="E245" s="53">
        <f>'Ref. ACS-5-YR'!S1147</f>
        <v>4.0634619257213546E-3</v>
      </c>
      <c r="F245" s="14">
        <f>'Ref. ACS-5-YR'!AB1147</f>
        <v>50963</v>
      </c>
      <c r="G245" s="53">
        <f>'Ref. ACS-5-YR'!AC1147</f>
        <v>4.0000000000000001E-3</v>
      </c>
      <c r="H245" s="52"/>
      <c r="I245" s="52"/>
      <c r="J245" s="52"/>
      <c r="K245" s="52"/>
      <c r="L245" s="251"/>
    </row>
    <row r="246" spans="1:12" x14ac:dyDescent="0.3">
      <c r="A246" s="11" t="s">
        <v>1601</v>
      </c>
      <c r="B246" s="14">
        <f>'Ref. ACS-5-YR'!H1148</f>
        <v>425</v>
      </c>
      <c r="C246" s="53">
        <f>'Ref. ACS-5-YR'!I1148</f>
        <v>1.0471591189079978E-2</v>
      </c>
      <c r="D246" s="14">
        <f>'Ref. ACS-5-YR'!R1148</f>
        <v>1164</v>
      </c>
      <c r="E246" s="53">
        <f>'Ref. ACS-5-YR'!S1148</f>
        <v>8.3714507637870032E-3</v>
      </c>
      <c r="F246" s="14">
        <f>'Ref. ACS-5-YR'!AB1148</f>
        <v>173846</v>
      </c>
      <c r="G246" s="53">
        <f>'Ref. ACS-5-YR'!AC1148</f>
        <v>1.2999999999999999E-2</v>
      </c>
      <c r="H246" s="52"/>
      <c r="I246" s="52"/>
      <c r="J246" s="52"/>
      <c r="K246" s="52"/>
      <c r="L246" s="264"/>
    </row>
    <row r="247" spans="1:12" x14ac:dyDescent="0.3">
      <c r="A247" s="11" t="s">
        <v>1602</v>
      </c>
      <c r="B247" s="14">
        <f>'Ref. ACS-5-YR'!H1149</f>
        <v>4111</v>
      </c>
      <c r="C247" s="53">
        <f>'Ref. ACS-5-YR'!I1149</f>
        <v>0.10129108559601833</v>
      </c>
      <c r="D247" s="14">
        <f>'Ref. ACS-5-YR'!R1149</f>
        <v>10111</v>
      </c>
      <c r="E247" s="53">
        <f>'Ref. ACS-5-YR'!S1149</f>
        <v>7.2717988550386928E-2</v>
      </c>
      <c r="F247" s="14">
        <f>'Ref. ACS-5-YR'!AB1149</f>
        <v>1307148</v>
      </c>
      <c r="G247" s="53">
        <f>'Ref. ACS-5-YR'!AC1149</f>
        <v>0.1</v>
      </c>
      <c r="H247" s="52"/>
      <c r="I247" s="52"/>
      <c r="J247" s="52"/>
      <c r="K247" s="52"/>
      <c r="L247" s="250"/>
    </row>
    <row r="248" spans="1:12" x14ac:dyDescent="0.3">
      <c r="A248" s="11" t="s">
        <v>1603</v>
      </c>
      <c r="B248" s="14">
        <f>'Ref. ACS-5-YR'!H1150</f>
        <v>12601</v>
      </c>
      <c r="C248" s="53">
        <f>'Ref. ACS-5-YR'!I1150</f>
        <v>0.31047651899669837</v>
      </c>
      <c r="D248" s="14">
        <f>'Ref. ACS-5-YR'!R1150</f>
        <v>44751</v>
      </c>
      <c r="E248" s="53">
        <f>'Ref. ACS-5-YR'!S1150</f>
        <v>0.32184776042116164</v>
      </c>
      <c r="F248" s="14">
        <f>'Ref. ACS-5-YR'!AB1150</f>
        <v>3228533</v>
      </c>
      <c r="G248" s="53">
        <f>'Ref. ACS-5-YR'!AC1150</f>
        <v>0.246</v>
      </c>
      <c r="H248" s="52"/>
      <c r="I248" s="52"/>
      <c r="J248" s="52"/>
      <c r="K248" s="52"/>
      <c r="L248" s="250"/>
    </row>
    <row r="249" spans="1:12" x14ac:dyDescent="0.3">
      <c r="A249" s="11" t="s">
        <v>1604</v>
      </c>
      <c r="B249" s="14">
        <f>'Ref. ACS-5-YR'!H1151</f>
        <v>5506</v>
      </c>
      <c r="C249" s="53">
        <f>'Ref. ACS-5-YR'!I1151</f>
        <v>0.13566254373429265</v>
      </c>
      <c r="D249" s="14">
        <f>'Ref. ACS-5-YR'!R1151</f>
        <v>20441</v>
      </c>
      <c r="E249" s="53">
        <f>'Ref. ACS-5-YR'!S1151</f>
        <v>0.14701101809499151</v>
      </c>
      <c r="F249" s="14">
        <f>'Ref. ACS-5-YR'!AB1151</f>
        <v>1964487</v>
      </c>
      <c r="G249" s="53">
        <f>'Ref. ACS-5-YR'!AC1151</f>
        <v>0.15</v>
      </c>
      <c r="H249" s="52"/>
      <c r="I249" s="52"/>
      <c r="J249" s="52"/>
      <c r="K249" s="52"/>
      <c r="L249" s="264"/>
    </row>
    <row r="250" spans="1:12" x14ac:dyDescent="0.3">
      <c r="A250" s="11" t="s">
        <v>1605</v>
      </c>
      <c r="B250" s="14">
        <f>'Ref. ACS-5-YR'!H1152</f>
        <v>693</v>
      </c>
      <c r="C250" s="53">
        <f>'Ref. ACS-5-YR'!I1152</f>
        <v>1.7074853397723352E-2</v>
      </c>
      <c r="D250" s="14">
        <f>'Ref. ACS-5-YR'!R1152</f>
        <v>2321</v>
      </c>
      <c r="E250" s="53">
        <f>'Ref. ACS-5-YR'!S1152</f>
        <v>1.669255775150312E-2</v>
      </c>
      <c r="F250" s="14">
        <f>'Ref. ACS-5-YR'!AB1152</f>
        <v>516341</v>
      </c>
      <c r="G250" s="53">
        <f>'Ref. ACS-5-YR'!AC1152</f>
        <v>3.9E-2</v>
      </c>
      <c r="H250" s="52"/>
      <c r="I250" s="52"/>
      <c r="J250" s="52"/>
      <c r="K250" s="52"/>
      <c r="L250" s="250"/>
    </row>
    <row r="251" spans="1:12" x14ac:dyDescent="0.3">
      <c r="A251" s="11" t="s">
        <v>1606</v>
      </c>
      <c r="B251" s="14">
        <f>'Ref. ACS-5-YR'!H1153</f>
        <v>17058</v>
      </c>
      <c r="C251" s="53">
        <f>'Ref. ACS-5-YR'!I1153</f>
        <v>0.42029271177253241</v>
      </c>
      <c r="D251" s="14">
        <f>'Ref. ACS-5-YR'!R1153</f>
        <v>59691</v>
      </c>
      <c r="E251" s="53">
        <f>'Ref. ACS-5-YR'!S1153</f>
        <v>0.42929576249244844</v>
      </c>
      <c r="F251" s="14">
        <f>'Ref. ACS-5-YR'!AB1153</f>
        <v>5861796</v>
      </c>
      <c r="G251" s="53">
        <f>'Ref. ACS-5-YR'!AC1153</f>
        <v>0.44700000000000001</v>
      </c>
      <c r="H251" s="52"/>
      <c r="I251" s="52"/>
      <c r="J251" s="52"/>
      <c r="K251" s="52"/>
      <c r="L251" s="250"/>
    </row>
    <row r="252" spans="1:12" x14ac:dyDescent="0.3">
      <c r="A252" s="11" t="s">
        <v>1607</v>
      </c>
      <c r="B252" s="14">
        <f>'Ref. ACS-5-YR'!H1154</f>
        <v>250</v>
      </c>
      <c r="C252" s="53">
        <f>'Ref. ACS-5-YR'!I1154</f>
        <v>6.1597595229882229E-3</v>
      </c>
      <c r="D252" s="14">
        <f>'Ref. ACS-5-YR'!R1154</f>
        <v>1757</v>
      </c>
      <c r="E252" s="53">
        <f>'Ref. ACS-5-YR'!S1154</f>
        <v>1.2636287793791893E-2</v>
      </c>
      <c r="F252" s="14">
        <f>'Ref. ACS-5-YR'!AB1154</f>
        <v>496503</v>
      </c>
      <c r="G252" s="53">
        <f>'Ref. ACS-5-YR'!AC1154</f>
        <v>3.7999999999999999E-2</v>
      </c>
      <c r="H252" s="52"/>
      <c r="I252" s="52"/>
      <c r="J252" s="52"/>
      <c r="K252" s="52"/>
      <c r="L252" s="264"/>
    </row>
    <row r="253" spans="1:12" x14ac:dyDescent="0.3">
      <c r="A253" s="11" t="s">
        <v>1608</v>
      </c>
      <c r="B253" s="14">
        <f>'Ref. ACS-5-YR'!H1155</f>
        <v>1563</v>
      </c>
      <c r="C253" s="53">
        <f>'Ref. ACS-5-YR'!I1155</f>
        <v>3.851081653772237E-2</v>
      </c>
      <c r="D253" s="14">
        <f>'Ref. ACS-5-YR'!R1155</f>
        <v>6298</v>
      </c>
      <c r="E253" s="53">
        <f>'Ref. ACS-5-YR'!S1155</f>
        <v>4.529501452777538E-2</v>
      </c>
      <c r="F253" s="14">
        <f>'Ref. ACS-5-YR'!AB1155</f>
        <v>1512885</v>
      </c>
      <c r="G253" s="53">
        <f>'Ref. ACS-5-YR'!AC1155</f>
        <v>0.115</v>
      </c>
      <c r="H253" s="52"/>
      <c r="I253" s="52"/>
      <c r="J253" s="52"/>
      <c r="K253" s="52"/>
      <c r="L253" s="250"/>
    </row>
    <row r="254" spans="1:12" x14ac:dyDescent="0.3">
      <c r="A254" s="11" t="s">
        <v>1609</v>
      </c>
      <c r="B254" s="14">
        <f>'Ref. ACS-5-YR'!H1156</f>
        <v>6378</v>
      </c>
      <c r="C254" s="53">
        <f>'Ref. ACS-5-YR'!I1156</f>
        <v>0.15714778495047554</v>
      </c>
      <c r="D254" s="14">
        <f>'Ref. ACS-5-YR'!R1156</f>
        <v>23756</v>
      </c>
      <c r="E254" s="53">
        <f>'Ref. ACS-5-YR'!S1156</f>
        <v>0.17085239204856018</v>
      </c>
      <c r="F254" s="14">
        <f>'Ref. ACS-5-YR'!AB1156</f>
        <v>2220822</v>
      </c>
      <c r="G254" s="53">
        <f>'Ref. ACS-5-YR'!AC1156</f>
        <v>0.16900000000000001</v>
      </c>
      <c r="H254" s="52"/>
      <c r="I254" s="52"/>
      <c r="J254" s="52"/>
      <c r="K254" s="52"/>
      <c r="L254" s="250"/>
    </row>
    <row r="255" spans="1:12" x14ac:dyDescent="0.3">
      <c r="A255" s="11" t="s">
        <v>1610</v>
      </c>
      <c r="B255" s="14">
        <f>'Ref. ACS-5-YR'!H1157</f>
        <v>7115</v>
      </c>
      <c r="C255" s="53">
        <f>'Ref. ACS-5-YR'!I1157</f>
        <v>0.17530675602424481</v>
      </c>
      <c r="D255" s="14">
        <f>'Ref. ACS-5-YR'!R1157</f>
        <v>22343</v>
      </c>
      <c r="E255" s="53">
        <f>'Ref. ACS-5-YR'!S1157</f>
        <v>0.16069014125025172</v>
      </c>
      <c r="F255" s="14">
        <f>'Ref. ACS-5-YR'!AB1157</f>
        <v>1189552</v>
      </c>
      <c r="G255" s="53">
        <f>'Ref. ACS-5-YR'!AC1157</f>
        <v>9.0999999999999998E-2</v>
      </c>
      <c r="H255" s="52"/>
      <c r="I255" s="52"/>
      <c r="J255" s="52"/>
      <c r="K255" s="52"/>
      <c r="L255" s="264"/>
    </row>
    <row r="256" spans="1:12" x14ac:dyDescent="0.3">
      <c r="A256" s="11" t="s">
        <v>1611</v>
      </c>
      <c r="B256" s="14">
        <f>'Ref. ACS-5-YR'!H1158</f>
        <v>1669</v>
      </c>
      <c r="C256" s="53">
        <f>'Ref. ACS-5-YR'!I1158</f>
        <v>4.1122554575469372E-2</v>
      </c>
      <c r="D256" s="14">
        <f>'Ref. ACS-5-YR'!R1158</f>
        <v>5092</v>
      </c>
      <c r="E256" s="53">
        <f>'Ref. ACS-5-YR'!S1158</f>
        <v>3.662150110756307E-2</v>
      </c>
      <c r="F256" s="14">
        <f>'Ref. ACS-5-YR'!AB1158</f>
        <v>372132</v>
      </c>
      <c r="G256" s="53">
        <f>'Ref. ACS-5-YR'!AC1158</f>
        <v>2.8000000000000001E-2</v>
      </c>
      <c r="H256" s="52"/>
      <c r="I256" s="52"/>
      <c r="J256" s="52"/>
      <c r="K256" s="52"/>
      <c r="L256" s="250"/>
    </row>
    <row r="257" spans="1:13" x14ac:dyDescent="0.3">
      <c r="A257" s="11" t="s">
        <v>1612</v>
      </c>
      <c r="B257" s="14">
        <f>'Ref. ACS-5-YR'!H1159</f>
        <v>83</v>
      </c>
      <c r="C257" s="53">
        <f>'Ref. ACS-5-YR'!I1159</f>
        <v>2.0450401616320898E-3</v>
      </c>
      <c r="D257" s="14">
        <f>'Ref. ACS-5-YR'!R1159</f>
        <v>445</v>
      </c>
      <c r="E257" s="53">
        <f>'Ref. ACS-5-YR'!S1159</f>
        <v>3.2004257645061995E-3</v>
      </c>
      <c r="F257" s="14">
        <f>'Ref. ACS-5-YR'!AB1159</f>
        <v>69902</v>
      </c>
      <c r="G257" s="53">
        <f>'Ref. ACS-5-YR'!AC1159</f>
        <v>5.0000000000000001E-3</v>
      </c>
      <c r="H257" s="52"/>
      <c r="I257" s="52"/>
      <c r="J257" s="52"/>
      <c r="K257" s="52"/>
      <c r="L257" s="250"/>
    </row>
    <row r="258" spans="1:13" x14ac:dyDescent="0.3">
      <c r="A258" t="s">
        <v>1584</v>
      </c>
      <c r="L258" s="264"/>
      <c r="M258" s="40" t="str">
        <f>A258</f>
        <v>Source: U.S. Census Bureau, ACS 16-20 (5-year Estimates), Table B25042</v>
      </c>
    </row>
    <row r="259" spans="1:13" x14ac:dyDescent="0.3">
      <c r="L259" s="250"/>
    </row>
    <row r="260" spans="1:13" x14ac:dyDescent="0.3">
      <c r="A260" s="1" t="s">
        <v>1613</v>
      </c>
      <c r="L260" s="250"/>
      <c r="M260" s="59" t="s">
        <v>1614</v>
      </c>
    </row>
    <row r="261" spans="1:13" ht="28.2" customHeight="1" x14ac:dyDescent="0.3">
      <c r="A261" s="75"/>
      <c r="B261" s="58" t="str">
        <f>B3</f>
        <v>Unincorporated Tulare County</v>
      </c>
      <c r="C261" s="58" t="s">
        <v>174</v>
      </c>
      <c r="D261" s="58" t="str">
        <f>B4</f>
        <v>Tulare County</v>
      </c>
      <c r="E261" s="58" t="s">
        <v>174</v>
      </c>
      <c r="F261" s="58" t="s">
        <v>168</v>
      </c>
      <c r="G261" s="58" t="s">
        <v>174</v>
      </c>
      <c r="H261" s="56"/>
      <c r="I261" s="56"/>
      <c r="J261" s="56"/>
      <c r="K261" s="56"/>
      <c r="L261" s="264"/>
    </row>
    <row r="262" spans="1:13" x14ac:dyDescent="0.3">
      <c r="A262" s="82" t="s">
        <v>245</v>
      </c>
      <c r="B262" s="82"/>
      <c r="C262" s="82"/>
      <c r="D262" s="82"/>
      <c r="E262" s="82"/>
      <c r="F262" s="82"/>
      <c r="G262" s="82"/>
      <c r="H262" s="83"/>
      <c r="I262" s="83"/>
      <c r="J262" s="83"/>
      <c r="K262" s="83"/>
      <c r="L262" s="250"/>
    </row>
    <row r="263" spans="1:13" x14ac:dyDescent="0.3">
      <c r="A263" s="11" t="s">
        <v>1540</v>
      </c>
      <c r="B263" s="14">
        <f>'Ref. ACS-5-YR'!H935</f>
        <v>17821</v>
      </c>
      <c r="C263" s="53">
        <f>'Ref. ACS-5-YR'!I935</f>
        <v>0.60648652327797437</v>
      </c>
      <c r="D263" s="14">
        <f>'Ref. ACS-5-YR'!R935</f>
        <v>58375</v>
      </c>
      <c r="E263" s="53">
        <f>'Ref. ACS-5-YR'!S935</f>
        <v>0.5882204756146715</v>
      </c>
      <c r="F263" s="14">
        <f>'Ref. ACS-5-YR'!AB935</f>
        <v>4831347</v>
      </c>
      <c r="G263" s="53">
        <f>'Ref. ACS-5-YR'!AC935</f>
        <v>0.59399999999999997</v>
      </c>
      <c r="H263" s="52"/>
      <c r="I263" s="52"/>
      <c r="J263" s="52"/>
      <c r="K263" s="52"/>
      <c r="L263" s="250"/>
    </row>
    <row r="264" spans="1:13" x14ac:dyDescent="0.3">
      <c r="A264" s="11" t="s">
        <v>1543</v>
      </c>
      <c r="B264" s="14">
        <f>'Ref. ACS-5-YR'!H936</f>
        <v>11563</v>
      </c>
      <c r="C264" s="53">
        <f>'Ref. ACS-5-YR'!I936</f>
        <v>0.39351347672202558</v>
      </c>
      <c r="D264" s="14">
        <f>'Ref. ACS-5-YR'!R936</f>
        <v>40865</v>
      </c>
      <c r="E264" s="53">
        <f>'Ref. ACS-5-YR'!S936</f>
        <v>0.4117795243853285</v>
      </c>
      <c r="F264" s="14">
        <f>'Ref. ACS-5-YR'!AB936</f>
        <v>3308833</v>
      </c>
      <c r="G264" s="53">
        <f>'Ref. ACS-5-YR'!AC936</f>
        <v>0.40600000000000003</v>
      </c>
      <c r="H264" s="52"/>
      <c r="I264" s="52"/>
      <c r="J264" s="52"/>
      <c r="K264" s="52"/>
      <c r="L264" s="264"/>
    </row>
    <row r="265" spans="1:13" x14ac:dyDescent="0.3">
      <c r="A265" s="82" t="s">
        <v>1615</v>
      </c>
      <c r="B265" s="82"/>
      <c r="C265" s="82"/>
      <c r="D265" s="82"/>
      <c r="E265" s="82"/>
      <c r="F265" s="82"/>
      <c r="G265" s="82"/>
      <c r="H265" s="83"/>
      <c r="I265" s="83"/>
      <c r="J265" s="83"/>
      <c r="K265" s="83"/>
      <c r="L265" s="250"/>
    </row>
    <row r="266" spans="1:13" x14ac:dyDescent="0.3">
      <c r="A266" s="11" t="s">
        <v>1540</v>
      </c>
      <c r="B266" s="14">
        <f>'Ref. ACS-5-YR'!H941</f>
        <v>90</v>
      </c>
      <c r="C266" s="53">
        <f>'Ref. ACS-5-YR'!I941</f>
        <v>0.34615384615384648</v>
      </c>
      <c r="D266" s="14">
        <f>'Ref. ACS-5-YR'!R941</f>
        <v>710</v>
      </c>
      <c r="E266" s="53">
        <f>'Ref. ACS-5-YR'!S941</f>
        <v>0.36095577020843927</v>
      </c>
      <c r="F266" s="14">
        <f>'Ref. ACS-5-YR'!AB941</f>
        <v>286043</v>
      </c>
      <c r="G266" s="53">
        <f>'Ref. ACS-5-YR'!AC941</f>
        <v>0.35499999999999998</v>
      </c>
      <c r="H266" s="52"/>
      <c r="I266" s="52"/>
      <c r="J266" s="52"/>
      <c r="K266" s="52"/>
      <c r="L266" s="250"/>
    </row>
    <row r="267" spans="1:13" x14ac:dyDescent="0.3">
      <c r="A267" s="11" t="s">
        <v>1543</v>
      </c>
      <c r="B267" s="14">
        <f>'Ref. ACS-5-YR'!H942</f>
        <v>170</v>
      </c>
      <c r="C267" s="53">
        <f>'Ref. ACS-5-YR'!I942</f>
        <v>0.65384615384615441</v>
      </c>
      <c r="D267" s="14">
        <f>'Ref. ACS-5-YR'!R942</f>
        <v>1257</v>
      </c>
      <c r="E267" s="53">
        <f>'Ref. ACS-5-YR'!S942</f>
        <v>0.63904422979156073</v>
      </c>
      <c r="F267" s="14">
        <f>'Ref. ACS-5-YR'!AB942</f>
        <v>520690</v>
      </c>
      <c r="G267" s="53">
        <f>'Ref. ACS-5-YR'!AC942</f>
        <v>0.64500000000000002</v>
      </c>
      <c r="H267" s="52"/>
      <c r="I267" s="52"/>
      <c r="J267" s="52"/>
      <c r="K267" s="52"/>
      <c r="L267" s="250"/>
    </row>
    <row r="268" spans="1:13" x14ac:dyDescent="0.3">
      <c r="A268" s="82" t="s">
        <v>1616</v>
      </c>
      <c r="B268" s="82"/>
      <c r="C268" s="82"/>
      <c r="D268" s="82"/>
      <c r="E268" s="82"/>
      <c r="F268" s="82"/>
      <c r="G268" s="82"/>
      <c r="H268" s="83"/>
      <c r="I268" s="83"/>
      <c r="J268" s="83"/>
      <c r="K268" s="83"/>
      <c r="L268" s="250"/>
    </row>
    <row r="269" spans="1:13" x14ac:dyDescent="0.3">
      <c r="A269" s="11" t="s">
        <v>1540</v>
      </c>
      <c r="B269" s="14">
        <f>'Ref. ACS-5-YR'!H947</f>
        <v>266</v>
      </c>
      <c r="C269" s="53">
        <f>'Ref. ACS-5-YR'!I947</f>
        <v>0.44856661045531199</v>
      </c>
      <c r="D269" s="14">
        <f>'Ref. ACS-5-YR'!R947</f>
        <v>784</v>
      </c>
      <c r="E269" s="53">
        <f>'Ref. ACS-5-YR'!S947</f>
        <v>0.47515151515151516</v>
      </c>
      <c r="F269" s="14">
        <f>'Ref. ACS-5-YR'!AB947</f>
        <v>48100</v>
      </c>
      <c r="G269" s="53">
        <f>'Ref. ACS-5-YR'!AC947</f>
        <v>0.49199999999999999</v>
      </c>
      <c r="H269" s="52"/>
      <c r="I269" s="52"/>
      <c r="J269" s="52"/>
      <c r="K269" s="52"/>
      <c r="L269" s="250"/>
    </row>
    <row r="270" spans="1:13" x14ac:dyDescent="0.3">
      <c r="A270" s="11" t="s">
        <v>1543</v>
      </c>
      <c r="B270" s="14">
        <f>'Ref. ACS-5-YR'!H948</f>
        <v>327</v>
      </c>
      <c r="C270" s="53">
        <f>'Ref. ACS-5-YR'!I948</f>
        <v>0.55143338954468823</v>
      </c>
      <c r="D270" s="14">
        <f>'Ref. ACS-5-YR'!R948</f>
        <v>866</v>
      </c>
      <c r="E270" s="53">
        <f>'Ref. ACS-5-YR'!S948</f>
        <v>0.5248484848484849</v>
      </c>
      <c r="F270" s="14">
        <f>'Ref. ACS-5-YR'!AB948</f>
        <v>49657</v>
      </c>
      <c r="G270" s="53">
        <f>'Ref. ACS-5-YR'!AC948</f>
        <v>0.50800000000000001</v>
      </c>
      <c r="H270" s="52"/>
      <c r="I270" s="52"/>
      <c r="J270" s="52"/>
      <c r="K270" s="52"/>
    </row>
    <row r="271" spans="1:13" x14ac:dyDescent="0.3">
      <c r="A271" s="82" t="s">
        <v>1617</v>
      </c>
      <c r="B271" s="82"/>
      <c r="C271" s="82"/>
      <c r="D271" s="82"/>
      <c r="E271" s="82"/>
      <c r="F271" s="82"/>
      <c r="G271" s="82"/>
      <c r="H271" s="83"/>
      <c r="I271" s="83"/>
      <c r="J271" s="83"/>
      <c r="K271" s="83"/>
    </row>
    <row r="272" spans="1:13" x14ac:dyDescent="0.3">
      <c r="A272" s="11" t="s">
        <v>1540</v>
      </c>
      <c r="B272" s="14">
        <f>'Ref. ACS-5-YR'!H953</f>
        <v>737</v>
      </c>
      <c r="C272" s="53">
        <f>'Ref. ACS-5-YR'!I953</f>
        <v>0.79162191192266385</v>
      </c>
      <c r="D272" s="14">
        <f>'Ref. ACS-5-YR'!R953</f>
        <v>2682</v>
      </c>
      <c r="E272" s="53">
        <f>'Ref. ACS-5-YR'!S953</f>
        <v>0.59205298013245033</v>
      </c>
      <c r="F272" s="14">
        <f>'Ref. ACS-5-YR'!AB953</f>
        <v>1111582</v>
      </c>
      <c r="G272" s="53">
        <f>'Ref. ACS-5-YR'!AC953</f>
        <v>0.59699999999999998</v>
      </c>
      <c r="H272" s="52"/>
      <c r="I272" s="52"/>
      <c r="J272" s="52"/>
      <c r="K272" s="52"/>
    </row>
    <row r="273" spans="1:13" x14ac:dyDescent="0.3">
      <c r="A273" s="11" t="s">
        <v>1543</v>
      </c>
      <c r="B273" s="14">
        <f>'Ref. ACS-5-YR'!H954</f>
        <v>194</v>
      </c>
      <c r="C273" s="53">
        <f>'Ref. ACS-5-YR'!I954</f>
        <v>0.20837808807733621</v>
      </c>
      <c r="D273" s="14">
        <f>'Ref. ACS-5-YR'!R954</f>
        <v>1848</v>
      </c>
      <c r="E273" s="53">
        <f>'Ref. ACS-5-YR'!S954</f>
        <v>0.40794701986754967</v>
      </c>
      <c r="F273" s="14">
        <f>'Ref. ACS-5-YR'!AB954</f>
        <v>749308</v>
      </c>
      <c r="G273" s="53">
        <f>'Ref. ACS-5-YR'!AC954</f>
        <v>0.40300000000000002</v>
      </c>
      <c r="H273" s="52"/>
      <c r="I273" s="52"/>
      <c r="J273" s="52"/>
      <c r="K273" s="52"/>
    </row>
    <row r="274" spans="1:13" x14ac:dyDescent="0.3">
      <c r="A274" s="82" t="s">
        <v>1430</v>
      </c>
      <c r="B274" s="82"/>
      <c r="C274" s="82"/>
      <c r="D274" s="82"/>
      <c r="E274" s="82"/>
      <c r="F274" s="82"/>
      <c r="G274" s="82"/>
      <c r="H274" s="83"/>
      <c r="I274" s="83"/>
      <c r="J274" s="83"/>
      <c r="K274" s="83"/>
    </row>
    <row r="275" spans="1:13" x14ac:dyDescent="0.3">
      <c r="A275" s="11" t="s">
        <v>1540</v>
      </c>
      <c r="B275" s="14">
        <f>'Ref. ACS-5-YR'!H959</f>
        <v>31</v>
      </c>
      <c r="C275" s="53">
        <f>'Ref. ACS-5-YR'!I959</f>
        <v>0.77499999999999947</v>
      </c>
      <c r="D275" s="14">
        <f>'Ref. ACS-5-YR'!R959</f>
        <v>45</v>
      </c>
      <c r="E275" s="53">
        <f>'Ref. ACS-5-YR'!S959</f>
        <v>0.25714285714285712</v>
      </c>
      <c r="F275" s="14">
        <f>'Ref. ACS-5-YR'!AB959</f>
        <v>18182</v>
      </c>
      <c r="G275" s="53">
        <f>'Ref. ACS-5-YR'!AC959</f>
        <v>0.45400000000000001</v>
      </c>
      <c r="H275" s="52"/>
      <c r="I275" s="52"/>
      <c r="J275" s="52"/>
      <c r="K275" s="52"/>
    </row>
    <row r="276" spans="1:13" x14ac:dyDescent="0.3">
      <c r="A276" s="11" t="s">
        <v>1543</v>
      </c>
      <c r="B276" s="14">
        <f>'Ref. ACS-5-YR'!H960</f>
        <v>9</v>
      </c>
      <c r="C276" s="53">
        <f>'Ref. ACS-5-YR'!I960</f>
        <v>0.22500000000000001</v>
      </c>
      <c r="D276" s="14">
        <f>'Ref. ACS-5-YR'!R960</f>
        <v>130</v>
      </c>
      <c r="E276" s="53">
        <f>'Ref. ACS-5-YR'!S960</f>
        <v>0.74285714285714288</v>
      </c>
      <c r="F276" s="14">
        <f>'Ref. ACS-5-YR'!AB960</f>
        <v>21854</v>
      </c>
      <c r="G276" s="53">
        <f>'Ref. ACS-5-YR'!AC960</f>
        <v>0.54600000000000004</v>
      </c>
      <c r="H276" s="52"/>
      <c r="I276" s="52"/>
      <c r="J276" s="52"/>
      <c r="K276" s="52"/>
    </row>
    <row r="277" spans="1:13" x14ac:dyDescent="0.3">
      <c r="A277" s="82" t="s">
        <v>1618</v>
      </c>
      <c r="B277" s="82"/>
      <c r="C277" s="82"/>
      <c r="D277" s="82"/>
      <c r="E277" s="82"/>
      <c r="F277" s="82"/>
      <c r="G277" s="82"/>
      <c r="H277" s="83"/>
      <c r="I277" s="83"/>
      <c r="J277" s="83"/>
      <c r="K277" s="83"/>
    </row>
    <row r="278" spans="1:13" x14ac:dyDescent="0.3">
      <c r="A278" s="11" t="s">
        <v>1540</v>
      </c>
      <c r="B278" s="14">
        <f>'Ref. ACS-5-YR'!H965</f>
        <v>3368</v>
      </c>
      <c r="C278" s="53">
        <f>'Ref. ACS-5-YR'!I965</f>
        <v>0.48066219494790924</v>
      </c>
      <c r="D278" s="14">
        <f>'Ref. ACS-5-YR'!R965</f>
        <v>10916</v>
      </c>
      <c r="E278" s="53">
        <f>'Ref. ACS-5-YR'!S965</f>
        <v>0.48571682833496482</v>
      </c>
      <c r="F278" s="14">
        <f>'Ref. ACS-5-YR'!AB965</f>
        <v>576852</v>
      </c>
      <c r="G278" s="53">
        <f>'Ref. ACS-5-YR'!AC965</f>
        <v>0.41299999999999998</v>
      </c>
      <c r="H278" s="52"/>
      <c r="I278" s="52"/>
      <c r="J278" s="52"/>
      <c r="K278" s="52"/>
    </row>
    <row r="279" spans="1:13" x14ac:dyDescent="0.3">
      <c r="A279" s="11" t="s">
        <v>1543</v>
      </c>
      <c r="B279" s="14">
        <f>'Ref. ACS-5-YR'!H966</f>
        <v>3639</v>
      </c>
      <c r="C279" s="53">
        <f>'Ref. ACS-5-YR'!I966</f>
        <v>0.51933780505209082</v>
      </c>
      <c r="D279" s="14">
        <f>'Ref. ACS-5-YR'!R966</f>
        <v>11558</v>
      </c>
      <c r="E279" s="53">
        <f>'Ref. ACS-5-YR'!S966</f>
        <v>0.51428317166503512</v>
      </c>
      <c r="F279" s="14">
        <f>'Ref. ACS-5-YR'!AB966</f>
        <v>820358</v>
      </c>
      <c r="G279" s="53">
        <f>'Ref. ACS-5-YR'!AC966</f>
        <v>0.58699999999999997</v>
      </c>
      <c r="H279" s="52"/>
      <c r="I279" s="52"/>
      <c r="J279" s="52"/>
      <c r="K279" s="52"/>
    </row>
    <row r="280" spans="1:13" x14ac:dyDescent="0.3">
      <c r="A280" s="82" t="s">
        <v>1619</v>
      </c>
      <c r="B280" s="82"/>
      <c r="C280" s="82"/>
      <c r="D280" s="82"/>
      <c r="E280" s="82"/>
      <c r="F280" s="82"/>
      <c r="G280" s="82"/>
      <c r="H280" s="83"/>
      <c r="I280" s="83"/>
      <c r="J280" s="83"/>
      <c r="K280" s="83"/>
    </row>
    <row r="281" spans="1:13" x14ac:dyDescent="0.3">
      <c r="A281" s="11" t="s">
        <v>1540</v>
      </c>
      <c r="B281" s="14">
        <f>'Ref. ACS-5-YR'!H971</f>
        <v>1215</v>
      </c>
      <c r="C281" s="53">
        <f>'Ref. ACS-5-YR'!I971</f>
        <v>0.51244200759173342</v>
      </c>
      <c r="D281" s="14">
        <f>'Ref. ACS-5-YR'!R971</f>
        <v>5841</v>
      </c>
      <c r="E281" s="53">
        <f>'Ref. ACS-5-YR'!S971</f>
        <v>0.64842362344582594</v>
      </c>
      <c r="F281" s="14">
        <f>'Ref. ACS-5-YR'!AB971</f>
        <v>369212</v>
      </c>
      <c r="G281" s="53">
        <f>'Ref. ACS-5-YR'!AC971</f>
        <v>0.48599999999999999</v>
      </c>
      <c r="H281" s="52"/>
      <c r="I281" s="52"/>
      <c r="J281" s="52"/>
      <c r="K281" s="52"/>
      <c r="M281" s="40" t="str">
        <f>A298</f>
        <v>Source: U.S. Census Bureau, ACS 16-20 (5-year Estimates), Table B25003</v>
      </c>
    </row>
    <row r="282" spans="1:13" ht="57.6" x14ac:dyDescent="0.3">
      <c r="A282" s="11" t="s">
        <v>1543</v>
      </c>
      <c r="B282" s="14">
        <f>'Ref. ACS-5-YR'!H972</f>
        <v>1156</v>
      </c>
      <c r="C282" s="53">
        <f>'Ref. ACS-5-YR'!I972</f>
        <v>0.48755799240826653</v>
      </c>
      <c r="D282" s="14">
        <f>'Ref. ACS-5-YR'!R972</f>
        <v>3167</v>
      </c>
      <c r="E282" s="53">
        <f>'Ref. ACS-5-YR'!S972</f>
        <v>0.35157637655417406</v>
      </c>
      <c r="F282" s="14">
        <f>'Ref. ACS-5-YR'!AB972</f>
        <v>391096</v>
      </c>
      <c r="G282" s="53">
        <f>'Ref. ACS-5-YR'!AC972</f>
        <v>0.51400000000000001</v>
      </c>
      <c r="H282" s="52"/>
      <c r="I282" s="52"/>
      <c r="J282" s="52"/>
      <c r="K282" s="52"/>
      <c r="M282" s="269" t="s">
        <v>2388</v>
      </c>
    </row>
    <row r="283" spans="1:13" ht="21" customHeight="1" x14ac:dyDescent="0.3">
      <c r="A283" s="82" t="s">
        <v>244</v>
      </c>
      <c r="B283" s="82"/>
      <c r="C283" s="82"/>
      <c r="D283" s="82"/>
      <c r="E283" s="82"/>
      <c r="F283" s="82"/>
      <c r="G283" s="82"/>
      <c r="H283" s="52"/>
      <c r="I283" s="52"/>
      <c r="J283" s="52"/>
      <c r="K283" s="52"/>
    </row>
    <row r="284" spans="1:13" x14ac:dyDescent="0.3">
      <c r="A284" s="11" t="s">
        <v>1540</v>
      </c>
      <c r="B284" s="14">
        <f>'Ref. ACS-5-YR'!H983</f>
        <v>11233</v>
      </c>
      <c r="C284" s="53">
        <f>'Ref. ACS-5-YR'!I983</f>
        <v>0.46945001671681713</v>
      </c>
      <c r="D284" s="14">
        <f>'Ref. ACS-5-YR'!R983</f>
        <v>38702</v>
      </c>
      <c r="E284" s="53">
        <f>'Ref. ACS-5-YR'!S983</f>
        <v>0.50211474091180364</v>
      </c>
      <c r="F284" s="14">
        <f>'Ref. ACS-5-YR'!AB983</f>
        <v>1741159</v>
      </c>
      <c r="G284" s="53">
        <f>'Ref. ACS-5-YR'!AC983</f>
        <v>0.44900000000000001</v>
      </c>
      <c r="H284" s="52"/>
      <c r="I284" s="52"/>
      <c r="J284" s="52"/>
      <c r="K284" s="52"/>
    </row>
    <row r="285" spans="1:13" x14ac:dyDescent="0.3">
      <c r="A285" s="11" t="s">
        <v>1543</v>
      </c>
      <c r="B285" s="14">
        <f>'Ref. ACS-5-YR'!H984</f>
        <v>12695</v>
      </c>
      <c r="C285" s="53">
        <f>'Ref. ACS-5-YR'!I984</f>
        <v>0.53054998328318292</v>
      </c>
      <c r="D285" s="14">
        <f>'Ref. ACS-5-YR'!R984</f>
        <v>38376</v>
      </c>
      <c r="E285" s="53">
        <f>'Ref. ACS-5-YR'!S984</f>
        <v>0.49788525908819636</v>
      </c>
      <c r="F285" s="14">
        <f>'Ref. ACS-5-YR'!AB984</f>
        <v>2133185</v>
      </c>
      <c r="G285" s="53">
        <f>'Ref. ACS-5-YR'!AC984</f>
        <v>0.55100000000000005</v>
      </c>
      <c r="H285" s="52"/>
      <c r="I285" s="52"/>
      <c r="J285" s="52"/>
      <c r="K285" s="52"/>
    </row>
    <row r="286" spans="1:13" x14ac:dyDescent="0.3">
      <c r="A286" t="s">
        <v>1620</v>
      </c>
      <c r="M286"/>
    </row>
    <row r="287" spans="1:13" x14ac:dyDescent="0.3">
      <c r="M287"/>
    </row>
    <row r="288" spans="1:13" x14ac:dyDescent="0.3">
      <c r="A288" s="1" t="s">
        <v>1621</v>
      </c>
      <c r="B288" s="96"/>
      <c r="C288" s="96" t="s">
        <v>174</v>
      </c>
      <c r="D288" s="96"/>
      <c r="E288" s="96" t="s">
        <v>174</v>
      </c>
      <c r="M288"/>
    </row>
    <row r="289" spans="1:13" ht="28.8" x14ac:dyDescent="0.3">
      <c r="A289" s="75"/>
      <c r="B289" s="58" t="s">
        <v>1381</v>
      </c>
      <c r="C289" s="58" t="s">
        <v>1381</v>
      </c>
      <c r="D289" s="86" t="s">
        <v>1373</v>
      </c>
      <c r="E289" s="58" t="s">
        <v>1373</v>
      </c>
      <c r="M289"/>
    </row>
    <row r="290" spans="1:13" x14ac:dyDescent="0.3">
      <c r="A290" s="82" t="s">
        <v>245</v>
      </c>
      <c r="B290" s="6">
        <f>B263</f>
        <v>17821</v>
      </c>
      <c r="C290" s="53">
        <f>C263</f>
        <v>0.60648652327797437</v>
      </c>
      <c r="D290" s="6">
        <f>B264</f>
        <v>11563</v>
      </c>
      <c r="E290" s="53">
        <f>C264</f>
        <v>0.39351347672202558</v>
      </c>
      <c r="M290"/>
    </row>
    <row r="291" spans="1:13" x14ac:dyDescent="0.3">
      <c r="A291" s="82" t="s">
        <v>1615</v>
      </c>
      <c r="B291" s="6">
        <f>B266</f>
        <v>90</v>
      </c>
      <c r="C291" s="53">
        <f>C266</f>
        <v>0.34615384615384648</v>
      </c>
      <c r="D291" s="6">
        <f>B267</f>
        <v>170</v>
      </c>
      <c r="E291" s="53">
        <f>C267</f>
        <v>0.65384615384615441</v>
      </c>
      <c r="M291" s="59" t="s">
        <v>1622</v>
      </c>
    </row>
    <row r="292" spans="1:13" x14ac:dyDescent="0.3">
      <c r="A292" s="82" t="s">
        <v>1616</v>
      </c>
      <c r="B292" s="6">
        <f>B269</f>
        <v>266</v>
      </c>
      <c r="C292" s="53">
        <f>C269</f>
        <v>0.44856661045531199</v>
      </c>
      <c r="D292" s="6">
        <f>B270</f>
        <v>327</v>
      </c>
      <c r="E292" s="53">
        <f>C270</f>
        <v>0.55143338954468823</v>
      </c>
      <c r="M292"/>
    </row>
    <row r="293" spans="1:13" x14ac:dyDescent="0.3">
      <c r="A293" s="82" t="s">
        <v>1617</v>
      </c>
      <c r="B293" s="6">
        <f>B272</f>
        <v>737</v>
      </c>
      <c r="C293" s="53">
        <f>C272</f>
        <v>0.79162191192266385</v>
      </c>
      <c r="D293" s="6">
        <f>B273</f>
        <v>194</v>
      </c>
      <c r="E293" s="53">
        <f>C273</f>
        <v>0.20837808807733621</v>
      </c>
      <c r="M293"/>
    </row>
    <row r="294" spans="1:13" x14ac:dyDescent="0.3">
      <c r="A294" s="82" t="s">
        <v>1430</v>
      </c>
      <c r="B294" s="6">
        <f>B275</f>
        <v>31</v>
      </c>
      <c r="C294" s="53">
        <f>C275</f>
        <v>0.77499999999999947</v>
      </c>
      <c r="D294" s="6">
        <f>B276</f>
        <v>9</v>
      </c>
      <c r="E294" s="53">
        <f>C276</f>
        <v>0.22500000000000001</v>
      </c>
      <c r="M294"/>
    </row>
    <row r="295" spans="1:13" x14ac:dyDescent="0.3">
      <c r="A295" s="82" t="s">
        <v>1618</v>
      </c>
      <c r="B295" s="6">
        <f>B278</f>
        <v>3368</v>
      </c>
      <c r="C295" s="53">
        <f>C278</f>
        <v>0.48066219494790924</v>
      </c>
      <c r="D295" s="6">
        <f>B279</f>
        <v>3639</v>
      </c>
      <c r="E295" s="53">
        <f>C279</f>
        <v>0.51933780505209082</v>
      </c>
      <c r="M295"/>
    </row>
    <row r="296" spans="1:13" x14ac:dyDescent="0.3">
      <c r="A296" s="82" t="s">
        <v>1623</v>
      </c>
      <c r="B296" s="6">
        <f>B281</f>
        <v>1215</v>
      </c>
      <c r="C296" s="53">
        <f>C281</f>
        <v>0.51244200759173342</v>
      </c>
      <c r="D296" s="6">
        <f>B282</f>
        <v>1156</v>
      </c>
      <c r="E296" s="53">
        <f>C282</f>
        <v>0.48755799240826653</v>
      </c>
      <c r="M296"/>
    </row>
    <row r="297" spans="1:13" x14ac:dyDescent="0.3">
      <c r="A297" s="82" t="s">
        <v>244</v>
      </c>
      <c r="B297" s="6">
        <f>B284</f>
        <v>11233</v>
      </c>
      <c r="C297" s="53">
        <f>C284</f>
        <v>0.46945001671681713</v>
      </c>
      <c r="D297" s="6">
        <f>B285</f>
        <v>12695</v>
      </c>
      <c r="E297" s="53">
        <f>C285</f>
        <v>0.53054998328318292</v>
      </c>
      <c r="M297"/>
    </row>
    <row r="298" spans="1:13" x14ac:dyDescent="0.3">
      <c r="A298" t="s">
        <v>1620</v>
      </c>
      <c r="B298" s="10"/>
      <c r="C298" s="10"/>
      <c r="M298"/>
    </row>
    <row r="299" spans="1:13" x14ac:dyDescent="0.3">
      <c r="A299" s="83"/>
      <c r="B299" s="10"/>
      <c r="C299" s="10"/>
      <c r="M299"/>
    </row>
    <row r="300" spans="1:13" x14ac:dyDescent="0.3">
      <c r="A300" s="1" t="s">
        <v>1624</v>
      </c>
      <c r="C300" s="96" t="s">
        <v>174</v>
      </c>
      <c r="D300" s="96"/>
      <c r="E300" s="122" t="s">
        <v>174</v>
      </c>
      <c r="F300" s="96"/>
      <c r="G300" s="96" t="s">
        <v>174</v>
      </c>
      <c r="M300"/>
    </row>
    <row r="301" spans="1:13" ht="28.8" x14ac:dyDescent="0.3">
      <c r="A301" s="58" t="s">
        <v>1625</v>
      </c>
      <c r="B301" s="58" t="str">
        <f>B3</f>
        <v>Unincorporated Tulare County</v>
      </c>
      <c r="C301" s="58" t="str">
        <f>B3</f>
        <v>Unincorporated Tulare County</v>
      </c>
      <c r="D301" s="58" t="str">
        <f>B4</f>
        <v>Tulare County</v>
      </c>
      <c r="E301" s="58" t="str">
        <f>B4</f>
        <v>Tulare County</v>
      </c>
      <c r="F301" s="58" t="s">
        <v>168</v>
      </c>
      <c r="G301" s="58" t="s">
        <v>168</v>
      </c>
      <c r="L301" s="249"/>
    </row>
    <row r="302" spans="1:13" x14ac:dyDescent="0.3">
      <c r="A302" s="11" t="s">
        <v>1626</v>
      </c>
      <c r="B302" s="14">
        <f>'Ref. Permits'!B6</f>
        <v>177</v>
      </c>
      <c r="C302" s="53">
        <f>B302/(SUM(B$302:B$305))</f>
        <v>0.98333333333333328</v>
      </c>
      <c r="D302" s="14">
        <f>'Ref. Permits'!J6</f>
        <v>1619</v>
      </c>
      <c r="E302" s="53">
        <f>D302/(SUM(D$302:D$305))</f>
        <v>0.9788391777509069</v>
      </c>
      <c r="F302" s="14">
        <f>'Ref. Permits'!R6</f>
        <v>56085</v>
      </c>
      <c r="G302" s="53">
        <f>F302/(SUM(F$302:F$305))</f>
        <v>0.94615112100814813</v>
      </c>
    </row>
    <row r="303" spans="1:13" x14ac:dyDescent="0.3">
      <c r="A303" s="11" t="s">
        <v>1627</v>
      </c>
      <c r="B303" s="14">
        <f>'Ref. Permits'!D6</f>
        <v>2</v>
      </c>
      <c r="C303" s="53">
        <f>B303/(SUM(B$302:B$305))</f>
        <v>1.1111111111111112E-2</v>
      </c>
      <c r="D303" s="14">
        <f>'Ref. Permits'!L6</f>
        <v>18</v>
      </c>
      <c r="E303" s="53">
        <f>D303/(SUM(D$302:D$305))</f>
        <v>1.0882708585247884E-2</v>
      </c>
      <c r="F303" s="14">
        <f>'Ref. Permits'!T6</f>
        <v>1210</v>
      </c>
      <c r="G303" s="53">
        <f>F303/(SUM(F$302:F$305))</f>
        <v>2.0412638966209491E-2</v>
      </c>
      <c r="L303" s="247"/>
    </row>
    <row r="304" spans="1:13" x14ac:dyDescent="0.3">
      <c r="A304" s="11" t="s">
        <v>1628</v>
      </c>
      <c r="B304" s="14">
        <f>'Ref. Permits'!F6</f>
        <v>1</v>
      </c>
      <c r="C304" s="53">
        <f>B304/(SUM(B$302:B$305))</f>
        <v>5.5555555555555558E-3</v>
      </c>
      <c r="D304" s="14">
        <f>'Ref. Permits'!N6</f>
        <v>4</v>
      </c>
      <c r="E304" s="53">
        <f>D304/(SUM(D$302:D$305))</f>
        <v>2.4183796856106408E-3</v>
      </c>
      <c r="F304" s="14">
        <f>'Ref. Permits'!V6</f>
        <v>470</v>
      </c>
      <c r="G304" s="53">
        <f>F304/(SUM(F$302:F$305))</f>
        <v>7.9288762926598855E-3</v>
      </c>
      <c r="L304" s="247"/>
    </row>
    <row r="305" spans="1:13" x14ac:dyDescent="0.3">
      <c r="A305" s="11" t="s">
        <v>1629</v>
      </c>
      <c r="B305" s="14">
        <f>'Ref. Permits'!H6</f>
        <v>0</v>
      </c>
      <c r="C305" s="53">
        <f>B305/(SUM(B$302:B$305))</f>
        <v>0</v>
      </c>
      <c r="D305" s="14">
        <f>'Ref. Permits'!P6</f>
        <v>13</v>
      </c>
      <c r="E305" s="53">
        <f>D305/(SUM(D$302:D$305))</f>
        <v>7.8597339782345826E-3</v>
      </c>
      <c r="F305" s="14">
        <f>'Ref. Permits'!X6</f>
        <v>1512</v>
      </c>
      <c r="G305" s="53">
        <f>F305/(SUM(F$302:F$305))</f>
        <v>2.5507363732982437E-2</v>
      </c>
      <c r="L305" s="247"/>
    </row>
    <row r="306" spans="1:13" x14ac:dyDescent="0.3">
      <c r="A306" t="s">
        <v>1630</v>
      </c>
      <c r="B306" s="2"/>
      <c r="C306" s="2"/>
      <c r="D306" s="2"/>
      <c r="L306" s="247"/>
      <c r="M306" s="59"/>
    </row>
    <row r="307" spans="1:13" x14ac:dyDescent="0.3">
      <c r="L307" s="247"/>
      <c r="M307" s="40" t="str">
        <f>A306</f>
        <v>Source: U.S. Census Bureau, Building Permits Survey 2019, Table AD:T2</v>
      </c>
    </row>
    <row r="308" spans="1:13" x14ac:dyDescent="0.3">
      <c r="A308" s="1" t="s">
        <v>1631</v>
      </c>
      <c r="B308" s="1" t="str">
        <f>B3</f>
        <v>Unincorporated Tulare County</v>
      </c>
      <c r="L308" s="247"/>
    </row>
    <row r="309" spans="1:13" x14ac:dyDescent="0.3">
      <c r="A309" s="1" t="s">
        <v>2393</v>
      </c>
      <c r="L309" s="247"/>
      <c r="M309" s="59" t="s">
        <v>1632</v>
      </c>
    </row>
    <row r="310" spans="1:13" ht="57.6" x14ac:dyDescent="0.3">
      <c r="A310" s="58" t="s">
        <v>1633</v>
      </c>
      <c r="B310" s="58" t="s">
        <v>1634</v>
      </c>
      <c r="C310" s="58">
        <v>2015</v>
      </c>
      <c r="D310" s="58">
        <v>2016</v>
      </c>
      <c r="E310" s="58">
        <v>2017</v>
      </c>
      <c r="F310" s="58">
        <v>2018</v>
      </c>
      <c r="G310" s="58">
        <v>2019</v>
      </c>
      <c r="H310" s="58">
        <v>2020</v>
      </c>
      <c r="I310" s="58">
        <v>2021</v>
      </c>
      <c r="J310" s="58" t="s">
        <v>2395</v>
      </c>
      <c r="K310" s="58" t="s">
        <v>1635</v>
      </c>
      <c r="L310" s="247"/>
      <c r="M310" s="59"/>
    </row>
    <row r="311" spans="1:13" x14ac:dyDescent="0.3">
      <c r="A311" s="11" t="s">
        <v>1636</v>
      </c>
      <c r="B311" s="11">
        <f>SUMIFS('Ref. HCD-2020'!$F$3:$F$253,'Ref. HCD-2020'!$B$3:$B$253,Housing!$B$308,'Ref. HCD-2020'!$T$3:$T$253,"2018")</f>
        <v>1477</v>
      </c>
      <c r="C311" s="6">
        <f>SUMIFS('Ref. HCD-2020'!$G$3:$G$253,'Ref. HCD-2020'!$B$3:$B$253,Housing!$B$308,'Ref. HCD-2020'!$D$3:$D$253,Housing!$C$310)</f>
        <v>55</v>
      </c>
      <c r="D311" s="6">
        <f>SUMIFS('Ref. HCD-2020'!$G$3:$G$253,'Ref. HCD-2020'!$B$3:$B$253,Housing!$B$308,'Ref. HCD-2020'!$D$3:$D$253,Housing!$D$310)</f>
        <v>67</v>
      </c>
      <c r="E311" s="6">
        <f>SUMIFS('Ref. HCD-2020'!$G$3:$G$253,'Ref. HCD-2020'!$B$3:$B$253,Housing!$B$308,'Ref. HCD-2020'!$D$3:$D$253,Housing!$E$310)</f>
        <v>33</v>
      </c>
      <c r="F311" s="6">
        <f>SUMIFS('Ref. HCD-2020'!$G$3:$G$253,'Ref. HCD-2020'!$B$3:$B$253,Housing!$B$308,'Ref. HCD-2020'!$D$3:$D$253,Housing!$F$310)</f>
        <v>60</v>
      </c>
      <c r="G311" s="6">
        <f>SUMIFS('Ref. HCD-2020'!$G$3:$G$253,'Ref. HCD-2020'!$B$3:$B$253,Housing!$B$308,'Ref. HCD-2020'!$D$3:$D$253,Housing!$G$310)</f>
        <v>43</v>
      </c>
      <c r="H311" s="6">
        <v>0</v>
      </c>
      <c r="I311" s="243">
        <v>0</v>
      </c>
      <c r="J311" s="243">
        <f>SUM(C311:I311)</f>
        <v>258</v>
      </c>
      <c r="K311" s="121">
        <f>J311/B311</f>
        <v>0.17467840216655384</v>
      </c>
      <c r="L311" s="247"/>
      <c r="M311" s="35"/>
    </row>
    <row r="312" spans="1:13" x14ac:dyDescent="0.3">
      <c r="A312" s="11" t="s">
        <v>1637</v>
      </c>
      <c r="B312" s="11">
        <f>SUMIFS('Ref. HCD-2020'!$J$3:$J$253,'Ref. HCD-2020'!$B$3:$B$253,Housing!$B$308,'Ref. HCD-2020'!$T$3:$T$253,"2018")</f>
        <v>1065</v>
      </c>
      <c r="C312" s="6">
        <f>SUMIFS('Ref. HCD-2020'!$K$3:$K$253,'Ref. HCD-2020'!$B$3:$B$253,Housing!$B$308,'Ref. HCD-2020'!$D$3:$D$253,Housing!$C$310)</f>
        <v>63</v>
      </c>
      <c r="D312" s="6">
        <f>SUMIFS('Ref. HCD-2020'!$K$3:$K$253,'Ref. HCD-2020'!$B$3:$B$253,Housing!$B$308,'Ref. HCD-2020'!$D$3:$D$253,Housing!$D$310)</f>
        <v>27</v>
      </c>
      <c r="E312" s="6">
        <f>SUMIFS('Ref. HCD-2020'!$K$3:$K$253,'Ref. HCD-2020'!$B$3:$B$253,Housing!$B$308,'Ref. HCD-2020'!$D$3:$D$253,Housing!$E$310)</f>
        <v>84</v>
      </c>
      <c r="F312" s="6">
        <f>SUMIFS('Ref. HCD-2020'!$K$3:$K$253,'Ref. HCD-2020'!$B$3:$B$253,Housing!$B$308,'Ref. HCD-2020'!$D$3:$D$253,Housing!$F$310)</f>
        <v>41</v>
      </c>
      <c r="G312" s="6">
        <f>SUMIFS('Ref. HCD-2020'!$K$3:$K$253,'Ref. HCD-2020'!$B$3:$B$253,Housing!$B$308,'Ref. HCD-2020'!$D$3:$D$253,Housing!$G$310)</f>
        <v>111</v>
      </c>
      <c r="H312" s="6">
        <v>0</v>
      </c>
      <c r="I312" s="243">
        <v>0</v>
      </c>
      <c r="J312" s="243">
        <f t="shared" ref="J312:J316" si="7">SUM(C312:I312)</f>
        <v>326</v>
      </c>
      <c r="K312" s="121">
        <f t="shared" ref="K312:K316" si="8">J312/B312</f>
        <v>0.30610328638497653</v>
      </c>
    </row>
    <row r="313" spans="1:13" x14ac:dyDescent="0.3">
      <c r="A313" s="11" t="s">
        <v>1638</v>
      </c>
      <c r="B313" s="11">
        <f>SUMIFS('Ref. HCD-2020'!$N$3:$N$253,'Ref. HCD-2020'!$B$3:$B$253,Housing!$B$308,'Ref. HCD-2020'!$T$3:$T$253,"2018")</f>
        <v>1169</v>
      </c>
      <c r="C313" s="6">
        <f>SUMIFS('Ref. HCD-2020'!$O$3:$O$253,'Ref. HCD-2020'!$B$3:$B$253,Housing!$B$308,'Ref. HCD-2020'!$D$3:$D$253,Housing!$C$310)</f>
        <v>25</v>
      </c>
      <c r="D313" s="6">
        <f>SUMIFS('Ref. HCD-2020'!$O$3:$O$253,'Ref. HCD-2020'!$B$3:$B$253,Housing!$B$308,'Ref. HCD-2020'!$D$3:$D$253,Housing!$D$310)</f>
        <v>57</v>
      </c>
      <c r="E313" s="6">
        <f>SUMIFS('Ref. HCD-2020'!$O$3:$O$253,'Ref. HCD-2020'!$B$3:$B$253,Housing!$B$308,'Ref. HCD-2020'!$D$3:$D$253,Housing!$E$310)</f>
        <v>16</v>
      </c>
      <c r="F313" s="6">
        <f>SUMIFS('Ref. HCD-2020'!$O$3:$O$253,'Ref. HCD-2020'!$B$3:$B$253,Housing!$B$308,'Ref. HCD-2020'!$D$3:$D$253,Housing!$F$310)</f>
        <v>21</v>
      </c>
      <c r="G313" s="6">
        <f>SUMIFS('Ref. HCD-2020'!$O$3:$O$253,'Ref. HCD-2020'!$B$3:$B$253,Housing!$B$308,'Ref. HCD-2020'!$D$3:$D$253,Housing!$G$310)</f>
        <v>35</v>
      </c>
      <c r="H313" s="6">
        <v>0</v>
      </c>
      <c r="I313" s="243">
        <v>0</v>
      </c>
      <c r="J313" s="243">
        <f t="shared" si="7"/>
        <v>154</v>
      </c>
      <c r="K313" s="121">
        <f t="shared" si="8"/>
        <v>0.1317365269461078</v>
      </c>
    </row>
    <row r="314" spans="1:13" x14ac:dyDescent="0.3">
      <c r="A314" s="118" t="s">
        <v>1639</v>
      </c>
      <c r="B314" s="119">
        <f>SUM(B311:B313)</f>
        <v>3711</v>
      </c>
      <c r="C314" s="119">
        <f t="shared" ref="C314:I314" si="9">SUM(C311:C313)</f>
        <v>143</v>
      </c>
      <c r="D314" s="119">
        <f t="shared" si="9"/>
        <v>151</v>
      </c>
      <c r="E314" s="119">
        <f t="shared" si="9"/>
        <v>133</v>
      </c>
      <c r="F314" s="119">
        <f t="shared" si="9"/>
        <v>122</v>
      </c>
      <c r="G314" s="119">
        <f t="shared" si="9"/>
        <v>189</v>
      </c>
      <c r="H314" s="119">
        <f>SUM(H311:H313)</f>
        <v>0</v>
      </c>
      <c r="I314" s="119">
        <f t="shared" si="9"/>
        <v>0</v>
      </c>
      <c r="J314" s="243">
        <f t="shared" si="7"/>
        <v>738</v>
      </c>
      <c r="K314" s="121">
        <f t="shared" si="8"/>
        <v>0.19886822958771222</v>
      </c>
    </row>
    <row r="315" spans="1:13" x14ac:dyDescent="0.3">
      <c r="A315" s="11" t="s">
        <v>1640</v>
      </c>
      <c r="B315" s="11">
        <f>SUMIFS('Ref. HCD-2020'!$P$3:$P$253,'Ref. HCD-2020'!$B$3:$B$253,Housing!$B$308,'Ref. HCD-2020'!$T$3:$T$253,"2018")</f>
        <v>3370</v>
      </c>
      <c r="C315" s="6">
        <f>SUMIFS('Ref. HCD-2020'!$G$3:$G$253,'Ref. HCD-2020'!$B$3:$B$253,Housing!$B$308,'Ref. HCD-2020'!$D$3:$D$253,Housing!$C$310)</f>
        <v>55</v>
      </c>
      <c r="D315" s="6">
        <f>SUMIFS('Ref. HCD-2020'!$Q$3:$Q$253,'Ref. HCD-2020'!$B$3:$B$253,Housing!$B$308,'Ref. HCD-2020'!$D$3:$D$253,Housing!$D$310)</f>
        <v>58</v>
      </c>
      <c r="E315" s="6">
        <f>SUMIFS('Ref. HCD-2020'!$Q$3:$Q$253,'Ref. HCD-2020'!$B$3:$B$253,Housing!$B$308,'Ref. HCD-2020'!$D$3:$D$253,Housing!$E$310)</f>
        <v>13</v>
      </c>
      <c r="F315" s="6">
        <f>SUMIFS('Ref. HCD-2020'!$Q$3:$Q$253,'Ref. HCD-2020'!$B$3:$B$253,Housing!$B$308,'Ref. HCD-2020'!$D$3:$D$253,Housing!$F$310)</f>
        <v>23</v>
      </c>
      <c r="G315" s="6">
        <f>SUMIFS('Ref. HCD-2020'!$Q$3:$Q$253,'Ref. HCD-2020'!$B$3:$B$253,Housing!$B$308,'Ref. HCD-2020'!$D$3:$D$253,Housing!$G$310)</f>
        <v>36</v>
      </c>
      <c r="H315" s="6">
        <v>0</v>
      </c>
      <c r="I315" s="243">
        <v>0</v>
      </c>
      <c r="J315" s="243">
        <f t="shared" si="7"/>
        <v>185</v>
      </c>
      <c r="K315" s="121">
        <f t="shared" si="8"/>
        <v>5.4896142433234422E-2</v>
      </c>
    </row>
    <row r="316" spans="1:13" x14ac:dyDescent="0.3">
      <c r="A316" s="11" t="s">
        <v>1497</v>
      </c>
      <c r="B316" s="6">
        <f>B311+B312+B313+B315</f>
        <v>7081</v>
      </c>
      <c r="C316" s="6">
        <f>C311+C312+C313+C315</f>
        <v>198</v>
      </c>
      <c r="D316" s="6">
        <f>SUMIFS('Ref. HCD-2020'!$S$3:$S$253,'Ref. HCD-2020'!$B$3:$B$253,Housing!$B$308,'Ref. HCD-2020'!$D$3:$D$253,Housing!$D$310)</f>
        <v>209</v>
      </c>
      <c r="E316" s="6">
        <f>SUMIFS('Ref. HCD-2020'!$S$3:$S$253,'Ref. HCD-2020'!$B$3:$B$253,Housing!$B$308,'Ref. HCD-2020'!$D$3:$D$253,Housing!$E$310)</f>
        <v>146</v>
      </c>
      <c r="F316" s="6">
        <f>SUMIFS('Ref. HCD-2020'!$S$3:$S$253,'Ref. HCD-2020'!$B$3:$B$253,Housing!$B$308,'Ref. HCD-2020'!$D$3:$D$253,Housing!$F$310)</f>
        <v>145</v>
      </c>
      <c r="G316" s="6">
        <f>SUMIFS('Ref. HCD-2020'!$S$3:$S$253,'Ref. HCD-2020'!$B$3:$B$253,Housing!$B$308,'Ref. HCD-2020'!$D$3:$D$253,Housing!$G$310)</f>
        <v>225</v>
      </c>
      <c r="H316" s="6">
        <f>H311+H312+H313+H315</f>
        <v>0</v>
      </c>
      <c r="I316" s="6">
        <f>I311+I312+I313+I315</f>
        <v>0</v>
      </c>
      <c r="J316" s="243">
        <f t="shared" si="7"/>
        <v>923</v>
      </c>
      <c r="K316" s="121">
        <f t="shared" si="8"/>
        <v>0.13034882078802429</v>
      </c>
    </row>
    <row r="317" spans="1:13" x14ac:dyDescent="0.3">
      <c r="A317" s="120" t="s">
        <v>1641</v>
      </c>
      <c r="B317" s="105"/>
      <c r="C317" s="105"/>
      <c r="D317" s="105"/>
      <c r="E317" s="105"/>
      <c r="F317" s="105"/>
      <c r="G317" s="105"/>
      <c r="H317" s="116"/>
      <c r="I317" s="116"/>
      <c r="J317" s="116"/>
      <c r="K317" s="116"/>
    </row>
    <row r="318" spans="1:13" x14ac:dyDescent="0.3">
      <c r="A318" s="352" t="s">
        <v>2464</v>
      </c>
      <c r="B318" s="352"/>
      <c r="C318" s="352"/>
      <c r="D318" s="352"/>
      <c r="E318" s="352"/>
      <c r="F318" s="352"/>
      <c r="G318" s="352"/>
      <c r="H318" s="352"/>
      <c r="I318" s="352"/>
      <c r="J318" s="207"/>
      <c r="K318" s="207"/>
    </row>
    <row r="320" spans="1:13" x14ac:dyDescent="0.3">
      <c r="A320" s="1" t="s">
        <v>1642</v>
      </c>
      <c r="H320" s="2"/>
      <c r="I320" s="2"/>
      <c r="J320" s="2"/>
      <c r="K320" s="2"/>
    </row>
    <row r="321" spans="1:13" ht="28.8" x14ac:dyDescent="0.3">
      <c r="A321" s="46"/>
      <c r="B321" s="94" t="s">
        <v>1634</v>
      </c>
      <c r="H321" s="2"/>
      <c r="I321" s="2"/>
      <c r="J321" s="2"/>
      <c r="K321" s="2"/>
      <c r="M321"/>
    </row>
    <row r="322" spans="1:13" x14ac:dyDescent="0.3">
      <c r="A322" s="95" t="s">
        <v>1643</v>
      </c>
      <c r="B322" s="14">
        <f>J311</f>
        <v>258</v>
      </c>
      <c r="H322" s="2"/>
      <c r="I322" s="2"/>
      <c r="J322" s="2"/>
      <c r="K322" s="2"/>
      <c r="L322" s="251"/>
      <c r="M322" s="40" t="str">
        <f>A317</f>
        <v>Source: California HCD, 5th Cycle Annual Progress Report Permit Summary (2020)</v>
      </c>
    </row>
    <row r="323" spans="1:13" x14ac:dyDescent="0.3">
      <c r="A323" s="95" t="s">
        <v>2434</v>
      </c>
      <c r="B323" s="14">
        <f>J311/2</f>
        <v>129</v>
      </c>
      <c r="H323" s="2"/>
      <c r="I323" s="2"/>
      <c r="J323" s="2"/>
      <c r="K323" s="2"/>
      <c r="L323" s="250"/>
    </row>
    <row r="324" spans="1:13" x14ac:dyDescent="0.3">
      <c r="A324" s="120" t="s">
        <v>1641</v>
      </c>
      <c r="H324" s="2"/>
      <c r="I324" s="2"/>
      <c r="J324" s="2"/>
      <c r="K324" s="2"/>
    </row>
    <row r="325" spans="1:13" x14ac:dyDescent="0.3">
      <c r="A325" s="364" t="s">
        <v>2412</v>
      </c>
      <c r="B325" s="364"/>
      <c r="C325" s="364"/>
      <c r="D325" s="364"/>
      <c r="E325" s="364"/>
      <c r="F325" s="364"/>
      <c r="G325" s="364"/>
      <c r="H325" s="364"/>
      <c r="I325" s="364"/>
      <c r="J325" s="207"/>
      <c r="K325" s="207"/>
      <c r="M325" s="59" t="s">
        <v>1644</v>
      </c>
    </row>
    <row r="326" spans="1:13" x14ac:dyDescent="0.3">
      <c r="A326" s="45"/>
      <c r="H326" s="2"/>
      <c r="I326" s="2"/>
      <c r="J326" s="2"/>
      <c r="K326" s="2"/>
    </row>
    <row r="327" spans="1:13" x14ac:dyDescent="0.3">
      <c r="A327" s="1" t="s">
        <v>2392</v>
      </c>
      <c r="H327" s="2"/>
      <c r="I327" s="2"/>
      <c r="J327" s="2"/>
      <c r="K327" s="2"/>
    </row>
    <row r="328" spans="1:13" ht="28.8" x14ac:dyDescent="0.3">
      <c r="A328" s="46"/>
      <c r="B328" s="58" t="s">
        <v>2394</v>
      </c>
      <c r="H328" s="2"/>
      <c r="I328" s="2"/>
      <c r="J328" s="2"/>
      <c r="K328" s="2"/>
      <c r="L328" s="249"/>
    </row>
    <row r="329" spans="1:13" x14ac:dyDescent="0.3">
      <c r="A329" s="11" t="s">
        <v>1643</v>
      </c>
      <c r="B329" s="14">
        <v>0</v>
      </c>
      <c r="H329" s="2"/>
      <c r="I329" s="2"/>
      <c r="J329" s="2"/>
      <c r="K329" s="2"/>
      <c r="L329" s="258"/>
    </row>
    <row r="330" spans="1:13" x14ac:dyDescent="0.3">
      <c r="A330" s="11" t="s">
        <v>2434</v>
      </c>
      <c r="B330" s="14">
        <v>0</v>
      </c>
      <c r="L330" s="248"/>
    </row>
    <row r="331" spans="1:13" x14ac:dyDescent="0.3">
      <c r="A331" s="45" t="s">
        <v>2396</v>
      </c>
    </row>
    <row r="332" spans="1:13" x14ac:dyDescent="0.3">
      <c r="A332" s="352" t="s">
        <v>2465</v>
      </c>
      <c r="B332" s="352"/>
      <c r="C332" s="352"/>
      <c r="D332" s="352"/>
      <c r="E332" s="352"/>
      <c r="F332" s="352"/>
      <c r="G332" s="352"/>
      <c r="H332" s="352"/>
      <c r="I332" s="352"/>
      <c r="J332" s="207"/>
      <c r="K332" s="207"/>
      <c r="M332" s="40" t="str">
        <f>A317</f>
        <v>Source: California HCD, 5th Cycle Annual Progress Report Permit Summary (2020)</v>
      </c>
    </row>
    <row r="333" spans="1:13" x14ac:dyDescent="0.3">
      <c r="A333" s="364" t="s">
        <v>2413</v>
      </c>
      <c r="B333" s="364"/>
      <c r="C333" s="364"/>
      <c r="D333" s="364"/>
      <c r="E333" s="364"/>
      <c r="F333" s="364"/>
      <c r="G333" s="364"/>
      <c r="H333" s="364"/>
      <c r="I333" s="364"/>
      <c r="J333" s="207"/>
      <c r="K333" s="207"/>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1" t="s">
        <v>2547</v>
      </c>
      <c r="M337" s="59" t="s">
        <v>2576</v>
      </c>
    </row>
    <row r="338" spans="1:13" ht="28.95" customHeight="1" x14ac:dyDescent="0.3">
      <c r="A338" s="75"/>
      <c r="B338" s="58" t="str">
        <f>B3</f>
        <v>Unincorporated Tulare County</v>
      </c>
      <c r="C338" s="58"/>
      <c r="D338" s="58" t="str">
        <f>B4</f>
        <v>Tulare County</v>
      </c>
      <c r="E338" s="58" t="s">
        <v>2480</v>
      </c>
      <c r="F338" s="58" t="s">
        <v>168</v>
      </c>
      <c r="G338" s="58" t="s">
        <v>2513</v>
      </c>
      <c r="H338" s="56"/>
      <c r="I338" s="56"/>
      <c r="J338" s="56"/>
      <c r="K338" s="56"/>
    </row>
    <row r="339" spans="1:13" x14ac:dyDescent="0.3">
      <c r="A339" t="s">
        <v>1645</v>
      </c>
      <c r="B339" s="284"/>
      <c r="C339" s="53"/>
      <c r="D339" s="284">
        <f>'Ref. ACS-5-YR'!R1205</f>
        <v>223600</v>
      </c>
      <c r="E339" s="53">
        <f>B339/D339</f>
        <v>0</v>
      </c>
      <c r="F339" s="284">
        <f>'Ref. ACS-5-YR'!AB1205</f>
        <v>538500</v>
      </c>
      <c r="G339" s="53">
        <f>B339/F339</f>
        <v>0</v>
      </c>
      <c r="H339" s="52"/>
      <c r="I339" s="52"/>
      <c r="J339" s="52"/>
      <c r="K339" s="52"/>
    </row>
    <row r="340" spans="1:13" x14ac:dyDescent="0.3">
      <c r="A340" t="s">
        <v>2548</v>
      </c>
    </row>
    <row r="341" spans="1:13" ht="14.4" customHeight="1" x14ac:dyDescent="0.3">
      <c r="A341" s="355" t="s">
        <v>2509</v>
      </c>
      <c r="B341" s="355"/>
      <c r="C341" s="355"/>
      <c r="D341" s="355"/>
      <c r="E341" s="355"/>
      <c r="F341" s="355"/>
      <c r="G341" s="355"/>
      <c r="H341" s="360"/>
      <c r="I341" s="360"/>
    </row>
    <row r="344" spans="1:13" x14ac:dyDescent="0.3">
      <c r="A344" s="1" t="s">
        <v>2577</v>
      </c>
    </row>
    <row r="345" spans="1:13" x14ac:dyDescent="0.3">
      <c r="A345" s="75"/>
      <c r="B345" s="49">
        <v>1980</v>
      </c>
      <c r="C345" s="49">
        <v>1990</v>
      </c>
      <c r="D345" s="49">
        <v>2000</v>
      </c>
      <c r="E345" s="49">
        <v>2010</v>
      </c>
      <c r="F345" s="49">
        <v>2020</v>
      </c>
      <c r="H345" s="50"/>
      <c r="I345" s="50"/>
      <c r="J345" s="50"/>
      <c r="K345" s="50"/>
    </row>
    <row r="346" spans="1:13" x14ac:dyDescent="0.3">
      <c r="A346" s="11" t="s">
        <v>2549</v>
      </c>
      <c r="B346" s="284">
        <f>'Ref. DC-1980'!D18</f>
        <v>48900</v>
      </c>
      <c r="C346" s="284">
        <f>'Ref. DC-1990'!D95</f>
        <v>73400</v>
      </c>
      <c r="D346" s="284">
        <f>'Ref. DC-2000'!D64</f>
        <v>96500</v>
      </c>
      <c r="E346" s="284">
        <f>'Ref. ACS-5-YR'!L1205</f>
        <v>211200</v>
      </c>
      <c r="F346" s="284">
        <f>'Ref. ACS-5-YR'!R1205</f>
        <v>223600</v>
      </c>
      <c r="H346" s="22"/>
      <c r="I346" s="22"/>
      <c r="J346" s="22"/>
      <c r="K346" s="22"/>
    </row>
    <row r="347" spans="1:13" x14ac:dyDescent="0.3">
      <c r="A347" s="11" t="s">
        <v>172</v>
      </c>
      <c r="B347" s="3"/>
      <c r="C347" s="4">
        <f>(C346-B346)/B346</f>
        <v>0.50102249488752559</v>
      </c>
      <c r="D347" s="4">
        <f t="shared" ref="D347:F347" si="10">(D346-C346)/C346</f>
        <v>0.31471389645776565</v>
      </c>
      <c r="E347" s="4">
        <f t="shared" si="10"/>
        <v>1.1886010362694301</v>
      </c>
      <c r="F347" s="4">
        <f t="shared" si="10"/>
        <v>5.8712121212121215E-2</v>
      </c>
      <c r="H347" s="17"/>
      <c r="I347" s="17"/>
      <c r="J347" s="17"/>
      <c r="K347" s="17"/>
    </row>
    <row r="348" spans="1:13" x14ac:dyDescent="0.3">
      <c r="A348" t="s">
        <v>2550</v>
      </c>
    </row>
    <row r="349" spans="1:13" ht="14.4" customHeight="1" x14ac:dyDescent="0.3">
      <c r="A349" s="355" t="s">
        <v>2509</v>
      </c>
      <c r="B349" s="355"/>
      <c r="C349" s="355"/>
      <c r="D349" s="355"/>
      <c r="E349" s="355"/>
      <c r="F349" s="355"/>
      <c r="G349" s="355"/>
      <c r="H349" s="363"/>
      <c r="I349" s="363"/>
    </row>
    <row r="350" spans="1:13" ht="14.4" customHeight="1" x14ac:dyDescent="0.3">
      <c r="A350" s="356" t="s">
        <v>2520</v>
      </c>
      <c r="B350" s="356"/>
      <c r="C350" s="356"/>
      <c r="D350" s="356"/>
      <c r="E350" s="356"/>
      <c r="F350" s="356"/>
      <c r="G350" s="356"/>
    </row>
    <row r="353" spans="13:14" ht="28.8" x14ac:dyDescent="0.3">
      <c r="M353" s="40" t="str">
        <f>A348</f>
        <v>Source: U.S. Census Bureau, Census 1980(ORG STF1), 1990(STF3), 2000(SF3); ACS 06-10, 16-20 (5-year Estimates), Table B25077</v>
      </c>
    </row>
    <row r="354" spans="13:14" ht="63" customHeight="1" x14ac:dyDescent="0.3">
      <c r="M354" s="79" t="s">
        <v>2523</v>
      </c>
    </row>
    <row r="355" spans="13:14" x14ac:dyDescent="0.3">
      <c r="M355"/>
    </row>
    <row r="356" spans="13:14" x14ac:dyDescent="0.3">
      <c r="M356" s="83" t="s">
        <v>141</v>
      </c>
      <c r="N356" s="1" t="s">
        <v>2466</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1646</v>
      </c>
    </row>
    <row r="382" spans="13:13" ht="57.6" x14ac:dyDescent="0.3">
      <c r="M382" s="270" t="s">
        <v>1647</v>
      </c>
    </row>
    <row r="383" spans="13:13" ht="28.8" x14ac:dyDescent="0.3">
      <c r="M383" s="271" t="s">
        <v>2467</v>
      </c>
    </row>
    <row r="384" spans="13:13" x14ac:dyDescent="0.3">
      <c r="M384"/>
    </row>
    <row r="385" spans="13:13" x14ac:dyDescent="0.3">
      <c r="M385" s="83" t="s">
        <v>142</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1646</v>
      </c>
    </row>
    <row r="415" spans="13:13" x14ac:dyDescent="0.3">
      <c r="M415" s="270" t="s">
        <v>1648</v>
      </c>
    </row>
    <row r="416" spans="13:13" ht="28.8" x14ac:dyDescent="0.3">
      <c r="M416" s="271" t="s">
        <v>2467</v>
      </c>
    </row>
    <row r="418" spans="13:13" x14ac:dyDescent="0.3">
      <c r="M418" s="83" t="s">
        <v>143</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1646</v>
      </c>
    </row>
    <row r="450" spans="13:13" ht="43.2" x14ac:dyDescent="0.3">
      <c r="M450" s="270" t="s">
        <v>1649</v>
      </c>
    </row>
    <row r="451" spans="13:13" ht="28.8" x14ac:dyDescent="0.3">
      <c r="M451" s="271" t="s">
        <v>2467</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350:G350"/>
    <mergeCell ref="A333:I333"/>
    <mergeCell ref="N1:N4"/>
    <mergeCell ref="A332:I332"/>
    <mergeCell ref="A131:G131"/>
    <mergeCell ref="A143:G143"/>
    <mergeCell ref="A318:I318"/>
    <mergeCell ref="A325:I325"/>
    <mergeCell ref="A1:M1"/>
    <mergeCell ref="A2:L2"/>
    <mergeCell ref="A117:G117"/>
    <mergeCell ref="A174:K181"/>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72" t="s">
        <v>2440</v>
      </c>
    </row>
    <row r="2" spans="1:18" x14ac:dyDescent="0.3">
      <c r="A2" t="s">
        <v>2454</v>
      </c>
    </row>
    <row r="4" spans="1:18" ht="43.95" customHeight="1" x14ac:dyDescent="0.3">
      <c r="A4" s="367" t="s">
        <v>2455</v>
      </c>
      <c r="B4" s="367"/>
      <c r="C4" s="367"/>
      <c r="D4" s="367"/>
      <c r="E4" s="367"/>
      <c r="F4" s="367"/>
      <c r="G4" s="367"/>
      <c r="H4" s="367"/>
      <c r="I4" s="367"/>
      <c r="J4" s="367"/>
      <c r="K4" s="367"/>
      <c r="L4" s="367"/>
      <c r="M4" s="367"/>
      <c r="N4" s="367"/>
      <c r="O4" s="367"/>
      <c r="P4" s="367"/>
      <c r="Q4" s="367"/>
      <c r="R4" s="367"/>
    </row>
    <row r="6" spans="1:18" ht="30" customHeight="1" x14ac:dyDescent="0.3">
      <c r="A6" s="367" t="s">
        <v>2456</v>
      </c>
      <c r="B6" s="367"/>
      <c r="C6" s="367"/>
      <c r="D6" s="367"/>
      <c r="E6" s="367"/>
      <c r="F6" s="367"/>
      <c r="G6" s="367"/>
      <c r="H6" s="367"/>
      <c r="I6" s="367"/>
      <c r="J6" s="367"/>
      <c r="K6" s="367"/>
      <c r="L6" s="367"/>
      <c r="M6" s="367"/>
      <c r="N6" s="367"/>
      <c r="O6" s="367"/>
      <c r="P6" s="367"/>
      <c r="Q6" s="367"/>
      <c r="R6" s="367"/>
    </row>
    <row r="8" spans="1:18" ht="44.4" customHeight="1" x14ac:dyDescent="0.3">
      <c r="A8" s="367" t="s">
        <v>2457</v>
      </c>
      <c r="B8" s="367"/>
      <c r="C8" s="367"/>
      <c r="D8" s="367"/>
      <c r="E8" s="367"/>
      <c r="F8" s="367"/>
      <c r="G8" s="367"/>
      <c r="H8" s="367"/>
      <c r="I8" s="367"/>
      <c r="J8" s="367"/>
      <c r="K8" s="367"/>
      <c r="L8" s="367"/>
      <c r="M8" s="367"/>
      <c r="N8" s="367"/>
      <c r="O8" s="367"/>
      <c r="P8" s="367"/>
      <c r="Q8" s="367"/>
      <c r="R8" s="367"/>
    </row>
    <row r="10" spans="1:18" ht="43.2" customHeight="1" x14ac:dyDescent="0.3">
      <c r="A10" s="367" t="s">
        <v>2458</v>
      </c>
      <c r="B10" s="367"/>
      <c r="C10" s="367"/>
      <c r="D10" s="367"/>
      <c r="E10" s="367"/>
      <c r="F10" s="367"/>
      <c r="G10" s="367"/>
      <c r="H10" s="367"/>
      <c r="I10" s="367"/>
      <c r="J10" s="367"/>
      <c r="K10" s="367"/>
      <c r="L10" s="367"/>
      <c r="M10" s="367"/>
      <c r="N10" s="367"/>
      <c r="O10" s="367"/>
      <c r="P10" s="367"/>
      <c r="Q10" s="367"/>
      <c r="R10" s="367"/>
    </row>
    <row r="12" spans="1:18" ht="31.95" customHeight="1" x14ac:dyDescent="0.3">
      <c r="A12" s="367" t="s">
        <v>2459</v>
      </c>
      <c r="B12" s="367"/>
      <c r="C12" s="367"/>
      <c r="D12" s="367"/>
      <c r="E12" s="367"/>
      <c r="F12" s="367"/>
      <c r="G12" s="367"/>
      <c r="H12" s="367"/>
      <c r="I12" s="367"/>
      <c r="J12" s="367"/>
      <c r="K12" s="367"/>
      <c r="L12" s="367"/>
      <c r="M12" s="367"/>
      <c r="N12" s="367"/>
      <c r="O12" s="367"/>
      <c r="P12" s="367"/>
      <c r="Q12" s="367"/>
      <c r="R12" s="367"/>
    </row>
    <row r="14" spans="1:18" ht="28.2" customHeight="1" x14ac:dyDescent="0.3">
      <c r="A14" s="367" t="s">
        <v>2460</v>
      </c>
      <c r="B14" s="367"/>
      <c r="C14" s="367"/>
      <c r="D14" s="367"/>
      <c r="E14" s="367"/>
      <c r="F14" s="367"/>
      <c r="G14" s="367"/>
      <c r="H14" s="367"/>
      <c r="I14" s="367"/>
      <c r="J14" s="367"/>
      <c r="K14" s="367"/>
      <c r="L14" s="367"/>
      <c r="M14" s="367"/>
      <c r="N14" s="367"/>
      <c r="O14" s="367"/>
      <c r="P14" s="367"/>
      <c r="Q14" s="367"/>
      <c r="R14" s="367"/>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8" t="s">
        <v>1650</v>
      </c>
      <c r="C1" s="368"/>
      <c r="D1" s="368"/>
      <c r="E1" s="368"/>
      <c r="F1" s="368"/>
      <c r="G1" s="368"/>
    </row>
    <row r="2" spans="1:31" x14ac:dyDescent="0.3">
      <c r="A2" t="s">
        <v>167</v>
      </c>
      <c r="B2" s="369" t="str">
        <f>Population!B3</f>
        <v>Unincorporated Tulare County</v>
      </c>
      <c r="C2" s="369"/>
      <c r="D2" s="369"/>
      <c r="E2" s="369"/>
      <c r="F2" s="369"/>
      <c r="G2" s="369"/>
      <c r="H2" s="369"/>
      <c r="I2" s="369"/>
      <c r="J2" s="369"/>
      <c r="K2" s="369"/>
      <c r="L2" s="369" t="str">
        <f>Population!B4</f>
        <v>Tulare County</v>
      </c>
      <c r="M2" s="369"/>
      <c r="N2" s="369"/>
      <c r="O2" s="369"/>
      <c r="P2" s="369"/>
      <c r="Q2" s="369"/>
      <c r="R2" s="369"/>
      <c r="S2" s="369"/>
      <c r="T2" s="369"/>
      <c r="U2" s="369"/>
      <c r="V2" s="369" t="s">
        <v>168</v>
      </c>
      <c r="W2" s="369"/>
      <c r="X2" s="369"/>
      <c r="Y2" s="369"/>
      <c r="Z2" s="369"/>
      <c r="AA2" s="369"/>
      <c r="AB2" s="369"/>
      <c r="AC2" s="369"/>
      <c r="AD2" s="369"/>
      <c r="AE2" s="369"/>
    </row>
    <row r="3" spans="1:31" s="20" customFormat="1" ht="43.2" x14ac:dyDescent="0.3">
      <c r="A3" s="172"/>
      <c r="B3" s="370">
        <v>2010</v>
      </c>
      <c r="C3" s="370"/>
      <c r="D3" s="370"/>
      <c r="E3" s="370">
        <v>2015</v>
      </c>
      <c r="F3" s="370"/>
      <c r="G3" s="370"/>
      <c r="H3" s="370">
        <v>2020</v>
      </c>
      <c r="I3" s="370"/>
      <c r="J3" s="370"/>
      <c r="K3" s="19" t="s">
        <v>1651</v>
      </c>
      <c r="L3" s="370">
        <v>2010</v>
      </c>
      <c r="M3" s="370"/>
      <c r="N3" s="370"/>
      <c r="O3" s="370">
        <v>2015</v>
      </c>
      <c r="P3" s="370"/>
      <c r="Q3" s="370"/>
      <c r="R3" s="370">
        <v>2020</v>
      </c>
      <c r="S3" s="370"/>
      <c r="T3" s="370"/>
      <c r="U3" s="19" t="s">
        <v>1651</v>
      </c>
      <c r="V3" s="370">
        <v>2010</v>
      </c>
      <c r="W3" s="370"/>
      <c r="X3" s="370"/>
      <c r="Y3" s="370">
        <v>2015</v>
      </c>
      <c r="Z3" s="370"/>
      <c r="AA3" s="370"/>
      <c r="AB3" s="370">
        <v>2020</v>
      </c>
      <c r="AC3" s="370"/>
      <c r="AD3" s="370"/>
      <c r="AE3" s="19" t="s">
        <v>1651</v>
      </c>
    </row>
    <row r="4" spans="1:31" x14ac:dyDescent="0.3">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31" x14ac:dyDescent="0.3">
      <c r="A5" s="103" t="s">
        <v>1652</v>
      </c>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row>
    <row r="6" spans="1:31" x14ac:dyDescent="0.3">
      <c r="B6" s="188" t="s">
        <v>1653</v>
      </c>
      <c r="C6" s="188" t="s">
        <v>2481</v>
      </c>
      <c r="D6" s="188" t="s">
        <v>1654</v>
      </c>
      <c r="E6" s="188" t="s">
        <v>1653</v>
      </c>
      <c r="F6" s="188" t="s">
        <v>2481</v>
      </c>
      <c r="G6" s="188" t="s">
        <v>1654</v>
      </c>
      <c r="H6" s="188" t="s">
        <v>1653</v>
      </c>
      <c r="I6" s="188" t="s">
        <v>2481</v>
      </c>
      <c r="J6" s="188" t="s">
        <v>1654</v>
      </c>
      <c r="L6" s="188" t="s">
        <v>1653</v>
      </c>
      <c r="M6" s="188"/>
      <c r="N6" s="188" t="s">
        <v>1654</v>
      </c>
      <c r="O6" s="188" t="s">
        <v>1653</v>
      </c>
      <c r="P6" s="188"/>
      <c r="Q6" s="188" t="s">
        <v>1654</v>
      </c>
      <c r="R6" s="188" t="s">
        <v>1653</v>
      </c>
      <c r="S6" s="188"/>
      <c r="T6" s="188" t="s">
        <v>1654</v>
      </c>
      <c r="U6" t="s">
        <v>167</v>
      </c>
      <c r="V6" s="188" t="s">
        <v>1653</v>
      </c>
      <c r="W6" s="188"/>
      <c r="X6" s="188" t="s">
        <v>1654</v>
      </c>
      <c r="Y6" s="188" t="s">
        <v>1653</v>
      </c>
      <c r="Z6" s="188"/>
      <c r="AA6" s="188" t="s">
        <v>1654</v>
      </c>
      <c r="AB6" s="188" t="s">
        <v>1653</v>
      </c>
      <c r="AC6" s="188"/>
      <c r="AD6" s="188" t="s">
        <v>1654</v>
      </c>
      <c r="AE6" t="s">
        <v>167</v>
      </c>
    </row>
    <row r="7" spans="1:31" x14ac:dyDescent="0.3">
      <c r="A7" t="s">
        <v>169</v>
      </c>
      <c r="B7" s="2">
        <v>140441</v>
      </c>
      <c r="C7" s="25" t="s">
        <v>2479</v>
      </c>
      <c r="D7" s="2"/>
      <c r="E7" s="2">
        <v>144836</v>
      </c>
      <c r="F7" s="25" t="s">
        <v>2479</v>
      </c>
      <c r="G7" s="12"/>
      <c r="H7" s="2">
        <v>141022</v>
      </c>
      <c r="I7" s="25" t="s">
        <v>2479</v>
      </c>
      <c r="J7" s="12"/>
      <c r="K7" s="25">
        <v>4.1369685490704189E-3</v>
      </c>
      <c r="L7" s="2">
        <v>429404</v>
      </c>
      <c r="M7" s="25" t="s">
        <v>167</v>
      </c>
      <c r="N7" s="2">
        <v>0</v>
      </c>
      <c r="O7" s="2">
        <v>454033</v>
      </c>
      <c r="P7" s="25" t="s">
        <v>167</v>
      </c>
      <c r="Q7" s="12">
        <v>0</v>
      </c>
      <c r="R7" s="2">
        <v>463955</v>
      </c>
      <c r="S7" s="25" t="s">
        <v>167</v>
      </c>
      <c r="T7" s="12">
        <v>0</v>
      </c>
      <c r="U7" s="25">
        <v>8.0462687818464662E-2</v>
      </c>
      <c r="V7" s="2">
        <v>36637290</v>
      </c>
      <c r="W7" s="25" t="s">
        <v>167</v>
      </c>
      <c r="X7" s="2">
        <v>0</v>
      </c>
      <c r="Y7" s="2">
        <v>38421464</v>
      </c>
      <c r="Z7" s="25" t="s">
        <v>167</v>
      </c>
      <c r="AA7" s="12">
        <v>0</v>
      </c>
      <c r="AB7" s="2">
        <v>39346023</v>
      </c>
      <c r="AC7" s="25" t="s">
        <v>167</v>
      </c>
      <c r="AD7" s="12">
        <v>0</v>
      </c>
      <c r="AE7" s="25">
        <v>7.3999999999999996E-2</v>
      </c>
    </row>
    <row r="8" spans="1:31" x14ac:dyDescent="0.3">
      <c r="A8" t="s">
        <v>176</v>
      </c>
      <c r="B8" s="2">
        <v>71552</v>
      </c>
      <c r="C8" s="25">
        <v>0.50948084960944451</v>
      </c>
      <c r="D8" s="2"/>
      <c r="E8" s="2">
        <v>74753</v>
      </c>
      <c r="F8" s="25">
        <v>0.5161216824546383</v>
      </c>
      <c r="G8" s="12"/>
      <c r="H8" s="2">
        <v>73209</v>
      </c>
      <c r="I8" s="25">
        <v>0.51913176667470329</v>
      </c>
      <c r="J8" s="12"/>
      <c r="K8" s="25">
        <v>2.3157983005366756E-2</v>
      </c>
      <c r="L8" s="2">
        <v>215004</v>
      </c>
      <c r="M8" s="25">
        <v>0.50070330038844535</v>
      </c>
      <c r="N8" s="2">
        <v>65.454545454545396</v>
      </c>
      <c r="O8" s="2">
        <v>227426</v>
      </c>
      <c r="P8" s="25">
        <v>0.50090191682102403</v>
      </c>
      <c r="Q8" s="12">
        <v>42.424242424242401</v>
      </c>
      <c r="R8" s="2">
        <v>231958</v>
      </c>
      <c r="S8" s="25">
        <v>0.49995797006175169</v>
      </c>
      <c r="T8" s="12">
        <v>110.303032</v>
      </c>
      <c r="U8" s="25">
        <v>7.8854346895871702E-2</v>
      </c>
      <c r="V8" s="2">
        <v>18223157</v>
      </c>
      <c r="W8" s="25">
        <v>0.497</v>
      </c>
      <c r="X8" s="2">
        <v>632</v>
      </c>
      <c r="Y8" s="2">
        <v>19087135</v>
      </c>
      <c r="Z8" s="25">
        <v>0.497</v>
      </c>
      <c r="AA8" s="12">
        <v>559.39</v>
      </c>
      <c r="AB8" s="2">
        <v>19562882</v>
      </c>
      <c r="AC8" s="25">
        <v>0.497</v>
      </c>
      <c r="AD8" s="12">
        <v>765.45</v>
      </c>
      <c r="AE8" s="25">
        <v>7.3999999999999996E-2</v>
      </c>
    </row>
    <row r="9" spans="1:31" x14ac:dyDescent="0.3">
      <c r="A9" t="s">
        <v>177</v>
      </c>
      <c r="B9" s="2">
        <v>6317</v>
      </c>
      <c r="C9" s="25">
        <v>4.4979742382922364E-2</v>
      </c>
      <c r="D9" s="2"/>
      <c r="E9" s="2">
        <v>5981</v>
      </c>
      <c r="F9" s="25">
        <v>4.1294981910574721E-2</v>
      </c>
      <c r="G9" s="12"/>
      <c r="H9" s="2">
        <v>5370</v>
      </c>
      <c r="I9" s="25">
        <v>3.8079164952986043E-2</v>
      </c>
      <c r="J9" s="12"/>
      <c r="K9" s="25">
        <v>-0.14991293335444045</v>
      </c>
      <c r="L9" s="2">
        <v>20553</v>
      </c>
      <c r="M9" s="25">
        <v>4.7864016171251314E-2</v>
      </c>
      <c r="N9" s="2">
        <v>27.272727272727199</v>
      </c>
      <c r="O9" s="2">
        <v>20758</v>
      </c>
      <c r="P9" s="25">
        <v>4.5719143762678043E-2</v>
      </c>
      <c r="Q9" s="12">
        <v>23.030303030302999</v>
      </c>
      <c r="R9" s="2">
        <v>19024</v>
      </c>
      <c r="S9" s="25">
        <v>4.1003976678772723E-2</v>
      </c>
      <c r="T9" s="12">
        <v>86.060609999999997</v>
      </c>
      <c r="U9" s="25">
        <v>-7.4393032647302099E-2</v>
      </c>
      <c r="V9" s="2">
        <v>1300849</v>
      </c>
      <c r="W9" s="25">
        <v>3.5999999999999997E-2</v>
      </c>
      <c r="X9" s="2">
        <v>448</v>
      </c>
      <c r="Y9" s="2">
        <v>1283763</v>
      </c>
      <c r="Z9" s="25">
        <v>3.3000000000000002E-2</v>
      </c>
      <c r="AA9" s="12">
        <v>347.88</v>
      </c>
      <c r="AB9" s="2">
        <v>1233088</v>
      </c>
      <c r="AC9" s="25">
        <v>3.1E-2</v>
      </c>
      <c r="AD9" s="12">
        <v>374.55</v>
      </c>
      <c r="AE9" s="25">
        <v>-5.1999999999999998E-2</v>
      </c>
    </row>
    <row r="10" spans="1:31" x14ac:dyDescent="0.3">
      <c r="A10" t="s">
        <v>1655</v>
      </c>
      <c r="B10" s="2">
        <v>5613</v>
      </c>
      <c r="C10" s="25">
        <v>3.9966961215029802E-2</v>
      </c>
      <c r="D10" s="2"/>
      <c r="E10" s="2">
        <v>6760</v>
      </c>
      <c r="F10" s="25">
        <v>4.6673478969316999E-2</v>
      </c>
      <c r="G10" s="12"/>
      <c r="H10" s="2">
        <v>6656</v>
      </c>
      <c r="I10" s="25">
        <v>4.7198309483626667E-2</v>
      </c>
      <c r="J10" s="12"/>
      <c r="K10" s="25">
        <v>0.18581863531088549</v>
      </c>
      <c r="L10" s="2">
        <v>18120</v>
      </c>
      <c r="M10" s="25">
        <v>4.2198023306722808E-2</v>
      </c>
      <c r="N10" s="2">
        <v>365.45454545454498</v>
      </c>
      <c r="O10" s="2">
        <v>20954</v>
      </c>
      <c r="P10" s="25">
        <v>4.6150830446245093E-2</v>
      </c>
      <c r="Q10" s="12">
        <v>504.84848484848402</v>
      </c>
      <c r="R10" s="2">
        <v>20756</v>
      </c>
      <c r="S10" s="25">
        <v>4.473709734780313E-2</v>
      </c>
      <c r="T10" s="12">
        <v>576.96969999999999</v>
      </c>
      <c r="U10" s="25">
        <v>0.14547461368653422</v>
      </c>
      <c r="V10" s="2">
        <v>1265861</v>
      </c>
      <c r="W10" s="25">
        <v>3.5000000000000003E-2</v>
      </c>
      <c r="X10" s="2">
        <v>3315</v>
      </c>
      <c r="Y10" s="2">
        <v>1295030</v>
      </c>
      <c r="Z10" s="25">
        <v>3.4000000000000002E-2</v>
      </c>
      <c r="AA10" s="12">
        <v>3493.94</v>
      </c>
      <c r="AB10" s="2">
        <v>1242495</v>
      </c>
      <c r="AC10" s="25">
        <v>3.2000000000000001E-2</v>
      </c>
      <c r="AD10" s="12">
        <v>3981.82</v>
      </c>
      <c r="AE10" s="25">
        <v>-1.7999999999999999E-2</v>
      </c>
    </row>
    <row r="11" spans="1:31" x14ac:dyDescent="0.3">
      <c r="A11" t="s">
        <v>1656</v>
      </c>
      <c r="B11" s="2">
        <v>6577</v>
      </c>
      <c r="C11" s="25">
        <v>4.6831053609700891E-2</v>
      </c>
      <c r="D11" s="2"/>
      <c r="E11" s="2">
        <v>6846</v>
      </c>
      <c r="F11" s="25">
        <v>4.7267253997624901E-2</v>
      </c>
      <c r="G11" s="12"/>
      <c r="H11" s="2">
        <v>6487</v>
      </c>
      <c r="I11" s="25">
        <v>4.5999914906893959E-2</v>
      </c>
      <c r="J11" s="12"/>
      <c r="K11" s="25">
        <v>-1.3684050478941723E-2</v>
      </c>
      <c r="L11" s="2">
        <v>20846</v>
      </c>
      <c r="M11" s="25">
        <v>4.8546357276597334E-2</v>
      </c>
      <c r="N11" s="2">
        <v>374.54545454545399</v>
      </c>
      <c r="O11" s="2">
        <v>20010</v>
      </c>
      <c r="P11" s="25">
        <v>4.4071686419269084E-2</v>
      </c>
      <c r="Q11" s="12">
        <v>504.84848484848402</v>
      </c>
      <c r="R11" s="2">
        <v>21274</v>
      </c>
      <c r="S11" s="25">
        <v>4.5853584938194435E-2</v>
      </c>
      <c r="T11" s="12">
        <v>580</v>
      </c>
      <c r="U11" s="25">
        <v>2.053151683776264E-2</v>
      </c>
      <c r="V11" s="2">
        <v>1339624</v>
      </c>
      <c r="W11" s="25">
        <v>3.6999999999999998E-2</v>
      </c>
      <c r="X11" s="2">
        <v>3361</v>
      </c>
      <c r="Y11" s="2">
        <v>1297819</v>
      </c>
      <c r="Z11" s="25">
        <v>3.4000000000000002E-2</v>
      </c>
      <c r="AA11" s="12">
        <v>3498</v>
      </c>
      <c r="AB11" s="2">
        <v>1328272</v>
      </c>
      <c r="AC11" s="25">
        <v>3.4000000000000002E-2</v>
      </c>
      <c r="AD11" s="12">
        <v>4006.06</v>
      </c>
      <c r="AE11" s="25">
        <v>-8.0000000000000002E-3</v>
      </c>
    </row>
    <row r="12" spans="1:31" x14ac:dyDescent="0.3">
      <c r="A12" t="s">
        <v>1657</v>
      </c>
      <c r="B12" s="2">
        <v>4504</v>
      </c>
      <c r="C12" s="25">
        <v>3.2070406790039946E-2</v>
      </c>
      <c r="D12" s="2"/>
      <c r="E12" s="2">
        <v>3845</v>
      </c>
      <c r="F12" s="25">
        <v>2.6547267253997624E-2</v>
      </c>
      <c r="G12" s="12"/>
      <c r="H12" s="2">
        <v>4075</v>
      </c>
      <c r="I12" s="25">
        <v>2.8896200592815304E-2</v>
      </c>
      <c r="J12" s="12"/>
      <c r="K12" s="25">
        <v>-9.5248667850799329E-2</v>
      </c>
      <c r="L12" s="2">
        <v>12279</v>
      </c>
      <c r="M12" s="25">
        <v>2.8595448575234512E-2</v>
      </c>
      <c r="N12" s="2">
        <v>67.272727272727195</v>
      </c>
      <c r="O12" s="2">
        <v>11819</v>
      </c>
      <c r="P12" s="25">
        <v>2.6031147515709209E-2</v>
      </c>
      <c r="Q12" s="12">
        <v>4.8484848484848397</v>
      </c>
      <c r="R12" s="2">
        <v>12017</v>
      </c>
      <c r="S12" s="25">
        <v>2.5901218868209203E-2</v>
      </c>
      <c r="T12" s="12">
        <v>53.939392099999999</v>
      </c>
      <c r="U12" s="25">
        <v>-2.1337242446453294E-2</v>
      </c>
      <c r="V12" s="2">
        <v>867657</v>
      </c>
      <c r="W12" s="25">
        <v>2.4E-2</v>
      </c>
      <c r="X12" s="2">
        <v>320</v>
      </c>
      <c r="Y12" s="2">
        <v>811114</v>
      </c>
      <c r="Z12" s="25">
        <v>2.1000000000000001E-2</v>
      </c>
      <c r="AA12" s="12">
        <v>343.03</v>
      </c>
      <c r="AB12" s="2">
        <v>774841</v>
      </c>
      <c r="AC12" s="25">
        <v>0.02</v>
      </c>
      <c r="AD12" s="12">
        <v>402.42</v>
      </c>
      <c r="AE12" s="25">
        <v>-0.107</v>
      </c>
    </row>
    <row r="13" spans="1:31" x14ac:dyDescent="0.3">
      <c r="A13" t="s">
        <v>1658</v>
      </c>
      <c r="B13" s="2">
        <v>2918</v>
      </c>
      <c r="C13" s="25">
        <v>2.0777408306691059E-2</v>
      </c>
      <c r="D13" s="2"/>
      <c r="E13" s="2">
        <v>2488</v>
      </c>
      <c r="F13" s="25">
        <v>1.7178049656162826E-2</v>
      </c>
      <c r="G13" s="12"/>
      <c r="H13" s="2">
        <v>2266</v>
      </c>
      <c r="I13" s="25">
        <v>1.6068414857256314E-2</v>
      </c>
      <c r="J13" s="12"/>
      <c r="K13" s="25">
        <v>-0.22344071281699796</v>
      </c>
      <c r="L13" s="2">
        <v>7534</v>
      </c>
      <c r="M13" s="25">
        <v>1.7545248763402296E-2</v>
      </c>
      <c r="N13" s="2">
        <v>69.696969696969703</v>
      </c>
      <c r="O13" s="2">
        <v>7405</v>
      </c>
      <c r="P13" s="25">
        <v>1.6309387203132811E-2</v>
      </c>
      <c r="Q13" s="12">
        <v>74.545454545454504</v>
      </c>
      <c r="R13" s="2">
        <v>7099</v>
      </c>
      <c r="S13" s="25">
        <v>1.5301052903837657E-2</v>
      </c>
      <c r="T13" s="12">
        <v>71.515150000000006</v>
      </c>
      <c r="U13" s="25">
        <v>-5.7738253251924609E-2</v>
      </c>
      <c r="V13" s="2">
        <v>579103</v>
      </c>
      <c r="W13" s="25">
        <v>1.6E-2</v>
      </c>
      <c r="X13" s="2">
        <v>521</v>
      </c>
      <c r="Y13" s="2">
        <v>558090</v>
      </c>
      <c r="Z13" s="25">
        <v>1.4999999999999999E-2</v>
      </c>
      <c r="AA13" s="12">
        <v>386.06</v>
      </c>
      <c r="AB13" s="2">
        <v>525740</v>
      </c>
      <c r="AC13" s="25">
        <v>1.2999999999999999E-2</v>
      </c>
      <c r="AD13" s="12">
        <v>475.76</v>
      </c>
      <c r="AE13" s="25">
        <v>-9.1999999999999998E-2</v>
      </c>
    </row>
    <row r="14" spans="1:31" x14ac:dyDescent="0.3">
      <c r="A14" t="s">
        <v>182</v>
      </c>
      <c r="B14" s="2">
        <v>1259</v>
      </c>
      <c r="C14" s="25">
        <v>8.9646185942851408E-3</v>
      </c>
      <c r="D14" s="2"/>
      <c r="E14" s="2">
        <v>1074</v>
      </c>
      <c r="F14" s="25">
        <v>7.4152834930542163E-3</v>
      </c>
      <c r="G14" s="12"/>
      <c r="H14" s="2">
        <v>767</v>
      </c>
      <c r="I14" s="25">
        <v>5.4388676944022918E-3</v>
      </c>
      <c r="J14" s="12"/>
      <c r="K14" s="25">
        <v>-0.39078633836378074</v>
      </c>
      <c r="L14" s="2">
        <v>3521</v>
      </c>
      <c r="M14" s="25">
        <v>8.1997373103184883E-3</v>
      </c>
      <c r="N14" s="2">
        <v>263.030303030303</v>
      </c>
      <c r="O14" s="2">
        <v>4072</v>
      </c>
      <c r="P14" s="25">
        <v>8.9685110994134794E-3</v>
      </c>
      <c r="Q14" s="12">
        <v>288.48484848484799</v>
      </c>
      <c r="R14" s="2">
        <v>3296</v>
      </c>
      <c r="S14" s="25">
        <v>7.1041372546906487E-3</v>
      </c>
      <c r="T14" s="12">
        <v>270.30304000000001</v>
      </c>
      <c r="U14" s="25">
        <v>-6.3902300482817379E-2</v>
      </c>
      <c r="V14" s="2">
        <v>300126</v>
      </c>
      <c r="W14" s="25">
        <v>8.0000000000000002E-3</v>
      </c>
      <c r="X14" s="2">
        <v>2361</v>
      </c>
      <c r="Y14" s="2">
        <v>314559</v>
      </c>
      <c r="Z14" s="25">
        <v>8.0000000000000002E-3</v>
      </c>
      <c r="AA14" s="12">
        <v>2490.91</v>
      </c>
      <c r="AB14" s="2">
        <v>285907</v>
      </c>
      <c r="AC14" s="25">
        <v>7.0000000000000001E-3</v>
      </c>
      <c r="AD14" s="12">
        <v>2396.9699999999998</v>
      </c>
      <c r="AE14" s="25">
        <v>-4.7E-2</v>
      </c>
    </row>
    <row r="15" spans="1:31" x14ac:dyDescent="0.3">
      <c r="A15" t="s">
        <v>183</v>
      </c>
      <c r="B15" s="2">
        <v>1196</v>
      </c>
      <c r="C15" s="25">
        <v>8.5160316431811267E-3</v>
      </c>
      <c r="D15" s="2"/>
      <c r="E15" s="2">
        <v>1451</v>
      </c>
      <c r="F15" s="25">
        <v>1.0018227512496893E-2</v>
      </c>
      <c r="G15" s="12"/>
      <c r="H15" s="2">
        <v>1383</v>
      </c>
      <c r="I15" s="25">
        <v>9.8069804711321644E-3</v>
      </c>
      <c r="J15" s="12"/>
      <c r="K15" s="25">
        <v>0.15635451505016729</v>
      </c>
      <c r="L15" s="2">
        <v>3759</v>
      </c>
      <c r="M15" s="25">
        <v>8.7539939078350466E-3</v>
      </c>
      <c r="N15" s="2">
        <v>264.24242424242402</v>
      </c>
      <c r="O15" s="2">
        <v>3542</v>
      </c>
      <c r="P15" s="25">
        <v>7.8011950673188956E-3</v>
      </c>
      <c r="Q15" s="12">
        <v>241.81818181818099</v>
      </c>
      <c r="R15" s="2">
        <v>3615</v>
      </c>
      <c r="S15" s="25">
        <v>7.7917039368042163E-3</v>
      </c>
      <c r="T15" s="12">
        <v>273.93939999999998</v>
      </c>
      <c r="U15" s="25">
        <v>-3.830806065442937E-2</v>
      </c>
      <c r="V15" s="2">
        <v>289213</v>
      </c>
      <c r="W15" s="25">
        <v>8.0000000000000002E-3</v>
      </c>
      <c r="X15" s="2">
        <v>2636</v>
      </c>
      <c r="Y15" s="2">
        <v>307090</v>
      </c>
      <c r="Z15" s="25">
        <v>8.0000000000000002E-3</v>
      </c>
      <c r="AA15" s="12">
        <v>2594.5500000000002</v>
      </c>
      <c r="AB15" s="2">
        <v>281350</v>
      </c>
      <c r="AC15" s="25">
        <v>7.0000000000000001E-3</v>
      </c>
      <c r="AD15" s="12">
        <v>2400</v>
      </c>
      <c r="AE15" s="25">
        <v>-2.7E-2</v>
      </c>
    </row>
    <row r="16" spans="1:31" x14ac:dyDescent="0.3">
      <c r="A16" t="s">
        <v>1659</v>
      </c>
      <c r="B16" s="2">
        <v>3121</v>
      </c>
      <c r="C16" s="25">
        <v>2.2222855149137362E-2</v>
      </c>
      <c r="D16" s="2"/>
      <c r="E16" s="2">
        <v>3376</v>
      </c>
      <c r="F16" s="25">
        <v>2.33091220414814E-2</v>
      </c>
      <c r="G16" s="12"/>
      <c r="H16" s="2">
        <v>2865</v>
      </c>
      <c r="I16" s="25">
        <v>2.0315979067095914E-2</v>
      </c>
      <c r="J16" s="12"/>
      <c r="K16" s="25">
        <v>-8.2024991989746887E-2</v>
      </c>
      <c r="L16" s="2">
        <v>9128</v>
      </c>
      <c r="M16" s="25">
        <v>2.1257370681223277E-2</v>
      </c>
      <c r="N16" s="2">
        <v>284.24242424242402</v>
      </c>
      <c r="O16" s="2">
        <v>10353</v>
      </c>
      <c r="P16" s="25">
        <v>2.2802307321274005E-2</v>
      </c>
      <c r="Q16" s="12">
        <v>327.27272727272702</v>
      </c>
      <c r="R16" s="2">
        <v>9861</v>
      </c>
      <c r="S16" s="25">
        <v>2.1254216464958887E-2</v>
      </c>
      <c r="T16" s="12">
        <v>338.18182400000001</v>
      </c>
      <c r="U16" s="25">
        <v>8.0302366345311127E-2</v>
      </c>
      <c r="V16" s="2">
        <v>821685</v>
      </c>
      <c r="W16" s="25">
        <v>2.1999999999999999E-2</v>
      </c>
      <c r="X16" s="2">
        <v>3301</v>
      </c>
      <c r="Y16" s="2">
        <v>883323</v>
      </c>
      <c r="Z16" s="25">
        <v>2.3E-2</v>
      </c>
      <c r="AA16" s="12">
        <v>3384.85</v>
      </c>
      <c r="AB16" s="2">
        <v>821103</v>
      </c>
      <c r="AC16" s="25">
        <v>2.1000000000000001E-2</v>
      </c>
      <c r="AD16" s="12">
        <v>3469.09</v>
      </c>
      <c r="AE16" s="25">
        <v>-1E-3</v>
      </c>
    </row>
    <row r="17" spans="1:31" x14ac:dyDescent="0.3">
      <c r="A17" t="s">
        <v>1660</v>
      </c>
      <c r="B17" s="2">
        <v>4653</v>
      </c>
      <c r="C17" s="25">
        <v>3.3131350531539934E-2</v>
      </c>
      <c r="D17" s="2"/>
      <c r="E17" s="2">
        <v>4970</v>
      </c>
      <c r="F17" s="25">
        <v>3.431467314756001E-2</v>
      </c>
      <c r="G17" s="12"/>
      <c r="H17" s="2">
        <v>4654</v>
      </c>
      <c r="I17" s="25">
        <v>3.3001942959254585E-2</v>
      </c>
      <c r="J17" s="12"/>
      <c r="K17" s="25">
        <v>2.1491510853222096E-4</v>
      </c>
      <c r="L17" s="2">
        <v>16194</v>
      </c>
      <c r="M17" s="25">
        <v>3.7712736723458561E-2</v>
      </c>
      <c r="N17" s="2">
        <v>83.636363636363598</v>
      </c>
      <c r="O17" s="2">
        <v>16403</v>
      </c>
      <c r="P17" s="25">
        <v>3.6127329951787648E-2</v>
      </c>
      <c r="Q17" s="12">
        <v>39.393939393939398</v>
      </c>
      <c r="R17" s="2">
        <v>17486</v>
      </c>
      <c r="S17" s="25">
        <v>3.7689000010776907E-2</v>
      </c>
      <c r="T17" s="12">
        <v>16.363636</v>
      </c>
      <c r="U17" s="25">
        <v>7.9782635544028646E-2</v>
      </c>
      <c r="V17" s="2">
        <v>1390894</v>
      </c>
      <c r="W17" s="25">
        <v>3.7999999999999999E-2</v>
      </c>
      <c r="X17" s="2">
        <v>490</v>
      </c>
      <c r="Y17" s="2">
        <v>1478557</v>
      </c>
      <c r="Z17" s="25">
        <v>3.7999999999999999E-2</v>
      </c>
      <c r="AA17" s="12">
        <v>317.58</v>
      </c>
      <c r="AB17" s="2">
        <v>1594429</v>
      </c>
      <c r="AC17" s="25">
        <v>4.1000000000000002E-2</v>
      </c>
      <c r="AD17" s="12">
        <v>469.09</v>
      </c>
      <c r="AE17" s="25">
        <v>0.14599999999999999</v>
      </c>
    </row>
    <row r="18" spans="1:31" x14ac:dyDescent="0.3">
      <c r="A18" t="s">
        <v>1661</v>
      </c>
      <c r="B18" s="2">
        <v>4335</v>
      </c>
      <c r="C18" s="25">
        <v>3.0867054492633918E-2</v>
      </c>
      <c r="D18" s="2"/>
      <c r="E18" s="2">
        <v>4776</v>
      </c>
      <c r="F18" s="25">
        <v>3.2975227153470128E-2</v>
      </c>
      <c r="G18" s="12"/>
      <c r="H18" s="2">
        <v>4089</v>
      </c>
      <c r="I18" s="25">
        <v>2.8995475883195541E-2</v>
      </c>
      <c r="J18" s="12"/>
      <c r="K18" s="25">
        <v>-5.6747404844290639E-2</v>
      </c>
      <c r="L18" s="2">
        <v>14424</v>
      </c>
      <c r="M18" s="25">
        <v>3.3590744380583321E-2</v>
      </c>
      <c r="N18" s="2">
        <v>76.363636363636303</v>
      </c>
      <c r="O18" s="2">
        <v>16014</v>
      </c>
      <c r="P18" s="25">
        <v>3.527056403389181E-2</v>
      </c>
      <c r="Q18" s="12">
        <v>30.909090909090899</v>
      </c>
      <c r="R18" s="2">
        <v>16131</v>
      </c>
      <c r="S18" s="25">
        <v>3.4768458147880724E-2</v>
      </c>
      <c r="T18" s="12">
        <v>7.8787880000000001</v>
      </c>
      <c r="U18" s="25">
        <v>0.11834442595673877</v>
      </c>
      <c r="V18" s="2">
        <v>1280511</v>
      </c>
      <c r="W18" s="25">
        <v>3.5000000000000003E-2</v>
      </c>
      <c r="X18" s="2">
        <v>422</v>
      </c>
      <c r="Y18" s="2">
        <v>1399835</v>
      </c>
      <c r="Z18" s="25">
        <v>3.5999999999999997E-2</v>
      </c>
      <c r="AA18" s="12">
        <v>450.3</v>
      </c>
      <c r="AB18" s="2">
        <v>1505530</v>
      </c>
      <c r="AC18" s="25">
        <v>3.7999999999999999E-2</v>
      </c>
      <c r="AD18" s="12">
        <v>491.52</v>
      </c>
      <c r="AE18" s="25">
        <v>0.17599999999999999</v>
      </c>
    </row>
    <row r="19" spans="1:31" x14ac:dyDescent="0.3">
      <c r="A19" t="s">
        <v>1662</v>
      </c>
      <c r="B19" s="2">
        <v>4829</v>
      </c>
      <c r="C19" s="25">
        <v>3.438454582351308E-2</v>
      </c>
      <c r="D19" s="2"/>
      <c r="E19" s="2">
        <v>4436</v>
      </c>
      <c r="F19" s="25">
        <v>3.0627744483415726E-2</v>
      </c>
      <c r="G19" s="12"/>
      <c r="H19" s="2">
        <v>5277</v>
      </c>
      <c r="I19" s="25">
        <v>3.7419693381174603E-2</v>
      </c>
      <c r="J19" s="12"/>
      <c r="K19" s="25">
        <v>9.277283081383314E-2</v>
      </c>
      <c r="L19" s="2">
        <v>14863</v>
      </c>
      <c r="M19" s="25">
        <v>3.461309163398571E-2</v>
      </c>
      <c r="N19" s="2">
        <v>353.93939393939303</v>
      </c>
      <c r="O19" s="2">
        <v>13805</v>
      </c>
      <c r="P19" s="25">
        <v>3.0405278911444764E-2</v>
      </c>
      <c r="Q19" s="12">
        <v>423.030303030303</v>
      </c>
      <c r="R19" s="2">
        <v>16020</v>
      </c>
      <c r="S19" s="25">
        <v>3.4529210807082586E-2</v>
      </c>
      <c r="T19" s="12">
        <v>508.48486300000002</v>
      </c>
      <c r="U19" s="25">
        <v>7.7844311377245512E-2</v>
      </c>
      <c r="V19" s="2">
        <v>1327600</v>
      </c>
      <c r="W19" s="25">
        <v>3.5999999999999997E-2</v>
      </c>
      <c r="X19" s="2">
        <v>3362</v>
      </c>
      <c r="Y19" s="2">
        <v>1287803</v>
      </c>
      <c r="Z19" s="25">
        <v>3.4000000000000002E-2</v>
      </c>
      <c r="AA19" s="12">
        <v>3693.94</v>
      </c>
      <c r="AB19" s="2">
        <v>1377089</v>
      </c>
      <c r="AC19" s="25">
        <v>3.5000000000000003E-2</v>
      </c>
      <c r="AD19" s="12">
        <v>4315.76</v>
      </c>
      <c r="AE19" s="25">
        <v>3.6999999999999998E-2</v>
      </c>
    </row>
    <row r="20" spans="1:31" x14ac:dyDescent="0.3">
      <c r="A20" t="s">
        <v>1663</v>
      </c>
      <c r="B20" s="2">
        <v>4158</v>
      </c>
      <c r="C20" s="25">
        <v>2.9606738772865474E-2</v>
      </c>
      <c r="D20" s="2"/>
      <c r="E20" s="2">
        <v>4585</v>
      </c>
      <c r="F20" s="25">
        <v>3.1656494241763082E-2</v>
      </c>
      <c r="G20" s="12"/>
      <c r="H20" s="2">
        <v>4395</v>
      </c>
      <c r="I20" s="25">
        <v>3.1165350087220434E-2</v>
      </c>
      <c r="J20" s="12"/>
      <c r="K20" s="25">
        <v>5.6998556998556937E-2</v>
      </c>
      <c r="L20" s="2">
        <v>12559</v>
      </c>
      <c r="M20" s="25">
        <v>2.9247515160548108E-2</v>
      </c>
      <c r="N20" s="2">
        <v>346.666666666666</v>
      </c>
      <c r="O20" s="2">
        <v>14392</v>
      </c>
      <c r="P20" s="25">
        <v>3.1698136479066497E-2</v>
      </c>
      <c r="Q20" s="12">
        <v>423.030303030303</v>
      </c>
      <c r="R20" s="2">
        <v>13678</v>
      </c>
      <c r="S20" s="25">
        <v>2.9481307454386742E-2</v>
      </c>
      <c r="T20" s="12">
        <v>523.63635299999999</v>
      </c>
      <c r="U20" s="25">
        <v>8.9099450593200097E-2</v>
      </c>
      <c r="V20" s="2">
        <v>1335408</v>
      </c>
      <c r="W20" s="25">
        <v>3.5999999999999997E-2</v>
      </c>
      <c r="X20" s="2">
        <v>3418</v>
      </c>
      <c r="Y20" s="2">
        <v>1308311</v>
      </c>
      <c r="Z20" s="25">
        <v>3.4000000000000002E-2</v>
      </c>
      <c r="AA20" s="12">
        <v>3701.21</v>
      </c>
      <c r="AB20" s="2">
        <v>1265725</v>
      </c>
      <c r="AC20" s="25">
        <v>3.2000000000000001E-2</v>
      </c>
      <c r="AD20" s="12">
        <v>4503.6400000000003</v>
      </c>
      <c r="AE20" s="25">
        <v>-5.1999999999999998E-2</v>
      </c>
    </row>
    <row r="21" spans="1:31" x14ac:dyDescent="0.3">
      <c r="A21" t="s">
        <v>1664</v>
      </c>
      <c r="B21" s="2">
        <v>4358</v>
      </c>
      <c r="C21" s="25">
        <v>3.1030824331925864E-2</v>
      </c>
      <c r="D21" s="2"/>
      <c r="E21" s="2">
        <v>4568</v>
      </c>
      <c r="F21" s="25">
        <v>3.1539120108260377E-2</v>
      </c>
      <c r="G21" s="12"/>
      <c r="H21" s="2">
        <v>4276</v>
      </c>
      <c r="I21" s="25">
        <v>3.0321510118988527E-2</v>
      </c>
      <c r="J21" s="12"/>
      <c r="K21" s="25">
        <v>-1.8815970628728751E-2</v>
      </c>
      <c r="L21" s="2">
        <v>13218</v>
      </c>
      <c r="M21" s="25">
        <v>3.0782200445268325E-2</v>
      </c>
      <c r="N21" s="2">
        <v>39.393939393939398</v>
      </c>
      <c r="O21" s="2">
        <v>13271</v>
      </c>
      <c r="P21" s="25">
        <v>2.9229152947032485E-2</v>
      </c>
      <c r="Q21" s="12">
        <v>13.9393939393939</v>
      </c>
      <c r="R21" s="2">
        <v>12987</v>
      </c>
      <c r="S21" s="25">
        <v>2.7991938873382118E-2</v>
      </c>
      <c r="T21" s="12">
        <v>70.303030000000007</v>
      </c>
      <c r="U21" s="25">
        <v>-1.7476168860644577E-2</v>
      </c>
      <c r="V21" s="2">
        <v>1338605</v>
      </c>
      <c r="W21" s="25">
        <v>3.6999999999999998E-2</v>
      </c>
      <c r="X21" s="2">
        <v>356</v>
      </c>
      <c r="Y21" s="2">
        <v>1306719</v>
      </c>
      <c r="Z21" s="25">
        <v>3.4000000000000002E-2</v>
      </c>
      <c r="AA21" s="12">
        <v>353.33</v>
      </c>
      <c r="AB21" s="2">
        <v>1264479</v>
      </c>
      <c r="AC21" s="25">
        <v>3.2000000000000001E-2</v>
      </c>
      <c r="AD21" s="12">
        <v>425.45</v>
      </c>
      <c r="AE21" s="25">
        <v>-5.5E-2</v>
      </c>
    </row>
    <row r="22" spans="1:31" x14ac:dyDescent="0.3">
      <c r="A22" t="s">
        <v>1665</v>
      </c>
      <c r="B22" s="2">
        <v>4365</v>
      </c>
      <c r="C22" s="25">
        <v>3.1080667326492974E-2</v>
      </c>
      <c r="D22" s="2"/>
      <c r="E22" s="2">
        <v>4765</v>
      </c>
      <c r="F22" s="25">
        <v>3.289927918473308E-2</v>
      </c>
      <c r="G22" s="12"/>
      <c r="H22" s="2">
        <v>4530</v>
      </c>
      <c r="I22" s="25">
        <v>3.2122647530172597E-2</v>
      </c>
      <c r="J22" s="12"/>
      <c r="K22" s="25">
        <v>3.7800687285223455E-2</v>
      </c>
      <c r="L22" s="2">
        <v>12080</v>
      </c>
      <c r="M22" s="25">
        <v>2.8132015537815205E-2</v>
      </c>
      <c r="N22" s="2">
        <v>14.545454545454501</v>
      </c>
      <c r="O22" s="2">
        <v>12885</v>
      </c>
      <c r="P22" s="25">
        <v>2.8378994478374921E-2</v>
      </c>
      <c r="Q22" s="12">
        <v>4.2424242424242404</v>
      </c>
      <c r="R22" s="2">
        <v>12505</v>
      </c>
      <c r="S22" s="25">
        <v>2.6953045015141553E-2</v>
      </c>
      <c r="T22" s="12">
        <v>92.727270000000004</v>
      </c>
      <c r="U22" s="25">
        <v>3.5182119205298013E-2</v>
      </c>
      <c r="V22" s="2">
        <v>1215471</v>
      </c>
      <c r="W22" s="25">
        <v>3.3000000000000002E-2</v>
      </c>
      <c r="X22" s="2">
        <v>352</v>
      </c>
      <c r="Y22" s="2">
        <v>1305323</v>
      </c>
      <c r="Z22" s="25">
        <v>3.4000000000000002E-2</v>
      </c>
      <c r="AA22" s="12">
        <v>304.85000000000002</v>
      </c>
      <c r="AB22" s="2">
        <v>1245267</v>
      </c>
      <c r="AC22" s="25">
        <v>3.2000000000000001E-2</v>
      </c>
      <c r="AD22" s="12">
        <v>389.7</v>
      </c>
      <c r="AE22" s="25">
        <v>2.5000000000000001E-2</v>
      </c>
    </row>
    <row r="23" spans="1:31" x14ac:dyDescent="0.3">
      <c r="A23" t="s">
        <v>1666</v>
      </c>
      <c r="B23" s="2">
        <v>4049</v>
      </c>
      <c r="C23" s="25">
        <v>2.8830612143177562E-2</v>
      </c>
      <c r="D23" s="2"/>
      <c r="E23" s="2">
        <v>4282</v>
      </c>
      <c r="F23" s="25">
        <v>2.9564472921096964E-2</v>
      </c>
      <c r="G23" s="12"/>
      <c r="H23" s="2">
        <v>3679</v>
      </c>
      <c r="I23" s="25">
        <v>2.6088128093488958E-2</v>
      </c>
      <c r="J23" s="12"/>
      <c r="K23" s="25">
        <v>-9.1380587799456681E-2</v>
      </c>
      <c r="L23" s="2">
        <v>10431</v>
      </c>
      <c r="M23" s="25">
        <v>2.4291809112164768E-2</v>
      </c>
      <c r="N23" s="2">
        <v>306.666666666666</v>
      </c>
      <c r="O23" s="2">
        <v>11363</v>
      </c>
      <c r="P23" s="25">
        <v>2.5026815231491983E-2</v>
      </c>
      <c r="Q23" s="12">
        <v>295.75757575757501</v>
      </c>
      <c r="R23" s="2">
        <v>11558</v>
      </c>
      <c r="S23" s="25">
        <v>2.4911898783287173E-2</v>
      </c>
      <c r="T23" s="12">
        <v>390.30304000000001</v>
      </c>
      <c r="U23" s="25">
        <v>0.10804333237465248</v>
      </c>
      <c r="V23" s="2">
        <v>1015856</v>
      </c>
      <c r="W23" s="25">
        <v>2.8000000000000001E-2</v>
      </c>
      <c r="X23" s="2">
        <v>3076</v>
      </c>
      <c r="Y23" s="2">
        <v>1161821</v>
      </c>
      <c r="Z23" s="25">
        <v>0.03</v>
      </c>
      <c r="AA23" s="12">
        <v>2650.91</v>
      </c>
      <c r="AB23" s="2">
        <v>1216743</v>
      </c>
      <c r="AC23" s="25">
        <v>3.1E-2</v>
      </c>
      <c r="AD23" s="12">
        <v>3640.61</v>
      </c>
      <c r="AE23" s="25">
        <v>0.19800000000000001</v>
      </c>
    </row>
    <row r="24" spans="1:31" x14ac:dyDescent="0.3">
      <c r="A24" t="s">
        <v>1667</v>
      </c>
      <c r="B24" s="2">
        <v>1378</v>
      </c>
      <c r="C24" s="25">
        <v>9.8119495019260792E-3</v>
      </c>
      <c r="D24" s="2"/>
      <c r="E24" s="2">
        <v>1371</v>
      </c>
      <c r="F24" s="25">
        <v>9.4658786489546752E-3</v>
      </c>
      <c r="G24" s="12"/>
      <c r="H24" s="2">
        <v>1683</v>
      </c>
      <c r="I24" s="25">
        <v>1.1934308122136972E-2</v>
      </c>
      <c r="J24" s="12"/>
      <c r="K24" s="25">
        <v>0.22133526850507979</v>
      </c>
      <c r="L24" s="2">
        <v>3673</v>
      </c>
      <c r="M24" s="25">
        <v>8.5537163137744416E-3</v>
      </c>
      <c r="N24" s="2">
        <v>198.18181818181799</v>
      </c>
      <c r="O24" s="2">
        <v>4068</v>
      </c>
      <c r="P24" s="25">
        <v>8.9597011670957839E-3</v>
      </c>
      <c r="Q24" s="12">
        <v>208.48484848484799</v>
      </c>
      <c r="R24" s="2">
        <v>4814</v>
      </c>
      <c r="S24" s="25">
        <v>1.0376006293713829E-2</v>
      </c>
      <c r="T24" s="12">
        <v>313.93939999999998</v>
      </c>
      <c r="U24" s="25">
        <v>0.31064524911516472</v>
      </c>
      <c r="V24" s="2">
        <v>359029</v>
      </c>
      <c r="W24" s="25">
        <v>0.01</v>
      </c>
      <c r="X24" s="2">
        <v>2020</v>
      </c>
      <c r="Y24" s="2">
        <v>418682</v>
      </c>
      <c r="Z24" s="25">
        <v>1.0999999999999999E-2</v>
      </c>
      <c r="AA24" s="12">
        <v>2050.3000000000002</v>
      </c>
      <c r="AB24" s="2">
        <v>470895</v>
      </c>
      <c r="AC24" s="25">
        <v>1.2E-2</v>
      </c>
      <c r="AD24" s="12">
        <v>2981.82</v>
      </c>
      <c r="AE24" s="25">
        <v>0.312</v>
      </c>
    </row>
    <row r="25" spans="1:31" x14ac:dyDescent="0.3">
      <c r="A25" t="s">
        <v>1668</v>
      </c>
      <c r="B25" s="2">
        <v>1591</v>
      </c>
      <c r="C25" s="25">
        <v>1.1328600622325389E-2</v>
      </c>
      <c r="D25" s="2"/>
      <c r="E25" s="2">
        <v>1809</v>
      </c>
      <c r="F25" s="25">
        <v>1.2489988676848297E-2</v>
      </c>
      <c r="G25" s="12"/>
      <c r="H25" s="2">
        <v>2591</v>
      </c>
      <c r="I25" s="25">
        <v>1.8373019812511524E-2</v>
      </c>
      <c r="J25" s="12"/>
      <c r="K25" s="25">
        <v>0.62853551225644244</v>
      </c>
      <c r="L25" s="2">
        <v>4133</v>
      </c>
      <c r="M25" s="25">
        <v>9.6249685610753505E-3</v>
      </c>
      <c r="N25" s="2">
        <v>246.666666666666</v>
      </c>
      <c r="O25" s="2">
        <v>5579</v>
      </c>
      <c r="P25" s="25">
        <v>1.2287653100105059E-2</v>
      </c>
      <c r="Q25" s="12">
        <v>252.12121212121201</v>
      </c>
      <c r="R25" s="2">
        <v>5951</v>
      </c>
      <c r="S25" s="25">
        <v>1.2826675000808268E-2</v>
      </c>
      <c r="T25" s="12">
        <v>326.66665599999999</v>
      </c>
      <c r="U25" s="25">
        <v>0.43987418340188728</v>
      </c>
      <c r="V25" s="2">
        <v>441519</v>
      </c>
      <c r="W25" s="25">
        <v>1.2E-2</v>
      </c>
      <c r="X25" s="2">
        <v>2515</v>
      </c>
      <c r="Y25" s="2">
        <v>557192</v>
      </c>
      <c r="Z25" s="25">
        <v>1.4999999999999999E-2</v>
      </c>
      <c r="AA25" s="12">
        <v>2462.42</v>
      </c>
      <c r="AB25" s="2">
        <v>618484</v>
      </c>
      <c r="AC25" s="25">
        <v>1.6E-2</v>
      </c>
      <c r="AD25" s="12">
        <v>3100.61</v>
      </c>
      <c r="AE25" s="25">
        <v>0.40100000000000002</v>
      </c>
    </row>
    <row r="26" spans="1:31" x14ac:dyDescent="0.3">
      <c r="A26" t="s">
        <v>1669</v>
      </c>
      <c r="B26" s="2">
        <v>931</v>
      </c>
      <c r="C26" s="25">
        <v>6.6291182774261079E-3</v>
      </c>
      <c r="D26" s="2"/>
      <c r="E26" s="2">
        <v>980</v>
      </c>
      <c r="F26" s="25">
        <v>6.7662735783921126E-3</v>
      </c>
      <c r="G26" s="12"/>
      <c r="H26" s="2">
        <v>1360</v>
      </c>
      <c r="I26" s="25">
        <v>9.643885351221796E-3</v>
      </c>
      <c r="J26" s="12"/>
      <c r="K26" s="25">
        <v>0.46079484425349082</v>
      </c>
      <c r="L26" s="2">
        <v>2617</v>
      </c>
      <c r="M26" s="25">
        <v>6.094493763448873E-3</v>
      </c>
      <c r="N26" s="2">
        <v>151.51515151515099</v>
      </c>
      <c r="O26" s="2">
        <v>3128</v>
      </c>
      <c r="P26" s="25">
        <v>6.8893670724374662E-3</v>
      </c>
      <c r="Q26" s="12">
        <v>176.969696969696</v>
      </c>
      <c r="R26" s="2">
        <v>3897</v>
      </c>
      <c r="S26" s="25">
        <v>8.3995215053184035E-3</v>
      </c>
      <c r="T26" s="12">
        <v>272.72726399999999</v>
      </c>
      <c r="U26" s="25">
        <v>0.48910966755827284</v>
      </c>
      <c r="V26" s="2">
        <v>252846</v>
      </c>
      <c r="W26" s="25">
        <v>7.0000000000000001E-3</v>
      </c>
      <c r="X26" s="2">
        <v>1359</v>
      </c>
      <c r="Y26" s="2">
        <v>330615</v>
      </c>
      <c r="Z26" s="25">
        <v>8.9999999999999993E-3</v>
      </c>
      <c r="AA26" s="12">
        <v>2109.6999999999998</v>
      </c>
      <c r="AB26" s="2">
        <v>378972</v>
      </c>
      <c r="AC26" s="25">
        <v>0.01</v>
      </c>
      <c r="AD26" s="12">
        <v>2524.2399999999998</v>
      </c>
      <c r="AE26" s="25">
        <v>0.499</v>
      </c>
    </row>
    <row r="27" spans="1:31" x14ac:dyDescent="0.3">
      <c r="A27" t="s">
        <v>1670</v>
      </c>
      <c r="B27" s="2">
        <v>1290</v>
      </c>
      <c r="C27" s="25">
        <v>9.1853518559395046E-3</v>
      </c>
      <c r="D27" s="2"/>
      <c r="E27" s="2">
        <v>1349</v>
      </c>
      <c r="F27" s="25">
        <v>9.3139827114805708E-3</v>
      </c>
      <c r="G27" s="12"/>
      <c r="H27" s="2">
        <v>1426</v>
      </c>
      <c r="I27" s="25">
        <v>1.0111897434442853E-2</v>
      </c>
      <c r="J27" s="12"/>
      <c r="K27" s="25">
        <v>0.10542635658914734</v>
      </c>
      <c r="L27" s="2">
        <v>3211</v>
      </c>
      <c r="M27" s="25">
        <v>7.4778064480070048E-3</v>
      </c>
      <c r="N27" s="2">
        <v>178.18181818181799</v>
      </c>
      <c r="O27" s="2">
        <v>4190</v>
      </c>
      <c r="P27" s="25">
        <v>9.2284041027854806E-3</v>
      </c>
      <c r="Q27" s="12">
        <v>193.939393939393</v>
      </c>
      <c r="R27" s="2">
        <v>4078</v>
      </c>
      <c r="S27" s="25">
        <v>8.7896455475207722E-3</v>
      </c>
      <c r="T27" s="12">
        <v>264.84848</v>
      </c>
      <c r="U27" s="25">
        <v>0.27000934288383682</v>
      </c>
      <c r="V27" s="2">
        <v>309867</v>
      </c>
      <c r="W27" s="25">
        <v>8.0000000000000002E-3</v>
      </c>
      <c r="X27" s="2">
        <v>1887</v>
      </c>
      <c r="Y27" s="2">
        <v>404199</v>
      </c>
      <c r="Z27" s="25">
        <v>1.0999999999999999E-2</v>
      </c>
      <c r="AA27" s="12">
        <v>1972.12</v>
      </c>
      <c r="AB27" s="2">
        <v>499096</v>
      </c>
      <c r="AC27" s="25">
        <v>1.2999999999999999E-2</v>
      </c>
      <c r="AD27" s="12">
        <v>2524.2399999999998</v>
      </c>
      <c r="AE27" s="25">
        <v>0.61099999999999999</v>
      </c>
    </row>
    <row r="28" spans="1:31" x14ac:dyDescent="0.3">
      <c r="A28" t="s">
        <v>1671</v>
      </c>
      <c r="B28" s="2">
        <v>1758</v>
      </c>
      <c r="C28" s="25">
        <v>1.2517712064140813E-2</v>
      </c>
      <c r="D28" s="2"/>
      <c r="E28" s="2">
        <v>1957</v>
      </c>
      <c r="F28" s="25">
        <v>1.3511834074401392E-2</v>
      </c>
      <c r="G28" s="12"/>
      <c r="H28" s="2">
        <v>2348</v>
      </c>
      <c r="I28" s="25">
        <v>1.664988441519763E-2</v>
      </c>
      <c r="J28" s="12"/>
      <c r="K28" s="25">
        <v>0.335608646188851</v>
      </c>
      <c r="L28" s="2">
        <v>4376</v>
      </c>
      <c r="M28" s="25">
        <v>1.0190869204758222E-2</v>
      </c>
      <c r="N28" s="2">
        <v>183.030303030303</v>
      </c>
      <c r="O28" s="2">
        <v>5200</v>
      </c>
      <c r="P28" s="25">
        <v>1.145291201300346E-2</v>
      </c>
      <c r="Q28" s="12">
        <v>186.666666666666</v>
      </c>
      <c r="R28" s="2">
        <v>6743</v>
      </c>
      <c r="S28" s="25">
        <v>1.453373710812471E-2</v>
      </c>
      <c r="T28" s="12">
        <v>267.878784</v>
      </c>
      <c r="U28" s="25">
        <v>0.54090493601462519</v>
      </c>
      <c r="V28" s="2">
        <v>423247</v>
      </c>
      <c r="W28" s="25">
        <v>1.2E-2</v>
      </c>
      <c r="X28" s="2">
        <v>1774</v>
      </c>
      <c r="Y28" s="2">
        <v>515115</v>
      </c>
      <c r="Z28" s="25">
        <v>1.2999999999999999E-2</v>
      </c>
      <c r="AA28" s="12">
        <v>2203.0300000000002</v>
      </c>
      <c r="AB28" s="2">
        <v>643905</v>
      </c>
      <c r="AC28" s="25">
        <v>1.6E-2</v>
      </c>
      <c r="AD28" s="12">
        <v>2735.76</v>
      </c>
      <c r="AE28" s="25">
        <v>0.52100000000000002</v>
      </c>
    </row>
    <row r="29" spans="1:31" x14ac:dyDescent="0.3">
      <c r="A29" t="s">
        <v>1672</v>
      </c>
      <c r="B29" s="2">
        <v>961</v>
      </c>
      <c r="C29" s="25">
        <v>6.8427311112851663E-3</v>
      </c>
      <c r="D29" s="2"/>
      <c r="E29" s="2">
        <v>1476</v>
      </c>
      <c r="F29" s="25">
        <v>1.0190836532353835E-2</v>
      </c>
      <c r="G29" s="12"/>
      <c r="H29" s="2">
        <v>1198</v>
      </c>
      <c r="I29" s="25">
        <v>8.4951284196791987E-3</v>
      </c>
      <c r="J29" s="12"/>
      <c r="K29" s="25">
        <v>0.24661810613943813</v>
      </c>
      <c r="L29" s="2">
        <v>3297</v>
      </c>
      <c r="M29" s="25">
        <v>7.6780840420676098E-3</v>
      </c>
      <c r="N29" s="2">
        <v>159.39393939393901</v>
      </c>
      <c r="O29" s="2">
        <v>3486</v>
      </c>
      <c r="P29" s="25">
        <v>7.6778560148711653E-3</v>
      </c>
      <c r="Q29" s="12">
        <v>169.09090909090901</v>
      </c>
      <c r="R29" s="2">
        <v>4065</v>
      </c>
      <c r="S29" s="25">
        <v>8.7616255886885583E-3</v>
      </c>
      <c r="T29" s="12">
        <v>263.63635299999999</v>
      </c>
      <c r="U29" s="25">
        <v>0.2329390354868062</v>
      </c>
      <c r="V29" s="2">
        <v>332776</v>
      </c>
      <c r="W29" s="25">
        <v>8.9999999999999993E-3</v>
      </c>
      <c r="X29" s="2">
        <v>1545</v>
      </c>
      <c r="Y29" s="2">
        <v>363282</v>
      </c>
      <c r="Z29" s="25">
        <v>8.9999999999999993E-3</v>
      </c>
      <c r="AA29" s="12">
        <v>1767</v>
      </c>
      <c r="AB29" s="2">
        <v>427222</v>
      </c>
      <c r="AC29" s="25">
        <v>1.0999999999999999E-2</v>
      </c>
      <c r="AD29" s="12">
        <v>2841.21</v>
      </c>
      <c r="AE29" s="25">
        <v>0.28399999999999997</v>
      </c>
    </row>
    <row r="30" spans="1:31" x14ac:dyDescent="0.3">
      <c r="A30" t="s">
        <v>1673</v>
      </c>
      <c r="B30" s="2">
        <v>760</v>
      </c>
      <c r="C30" s="25">
        <v>5.4115251244294758E-3</v>
      </c>
      <c r="D30" s="2"/>
      <c r="E30" s="2">
        <v>1010</v>
      </c>
      <c r="F30" s="25">
        <v>6.9734044022204426E-3</v>
      </c>
      <c r="G30" s="12"/>
      <c r="H30" s="2">
        <v>869</v>
      </c>
      <c r="I30" s="25">
        <v>6.1621590957439262E-3</v>
      </c>
      <c r="J30" s="12"/>
      <c r="K30" s="25">
        <v>0.14342105263157889</v>
      </c>
      <c r="L30" s="2">
        <v>2335</v>
      </c>
      <c r="M30" s="25">
        <v>5.43776955966875E-3</v>
      </c>
      <c r="N30" s="2">
        <v>143.636363636363</v>
      </c>
      <c r="O30" s="2">
        <v>2601</v>
      </c>
      <c r="P30" s="25">
        <v>5.7286584895811536E-3</v>
      </c>
      <c r="Q30" s="12">
        <v>160</v>
      </c>
      <c r="R30" s="2">
        <v>2284</v>
      </c>
      <c r="S30" s="25">
        <v>4.9228912286751947E-3</v>
      </c>
      <c r="T30" s="12">
        <v>255.75756799999999</v>
      </c>
      <c r="U30" s="25">
        <v>-2.1841541755888649E-2</v>
      </c>
      <c r="V30" s="2">
        <v>243442</v>
      </c>
      <c r="W30" s="25">
        <v>7.0000000000000001E-3</v>
      </c>
      <c r="X30" s="2">
        <v>1752</v>
      </c>
      <c r="Y30" s="2">
        <v>264126</v>
      </c>
      <c r="Z30" s="25">
        <v>7.0000000000000001E-3</v>
      </c>
      <c r="AA30" s="12">
        <v>1593.94</v>
      </c>
      <c r="AB30" s="2">
        <v>278926</v>
      </c>
      <c r="AC30" s="25">
        <v>7.0000000000000001E-3</v>
      </c>
      <c r="AD30" s="12">
        <v>2227.88</v>
      </c>
      <c r="AE30" s="25">
        <v>0.14599999999999999</v>
      </c>
    </row>
    <row r="31" spans="1:31" x14ac:dyDescent="0.3">
      <c r="A31" t="s">
        <v>1674</v>
      </c>
      <c r="B31" s="2">
        <v>631</v>
      </c>
      <c r="C31" s="25">
        <v>4.4929899388355251E-3</v>
      </c>
      <c r="D31" s="2"/>
      <c r="E31" s="2">
        <v>598</v>
      </c>
      <c r="F31" s="25">
        <v>4.1288077549780445E-3</v>
      </c>
      <c r="G31" s="12"/>
      <c r="H31" s="2">
        <v>965</v>
      </c>
      <c r="I31" s="25">
        <v>6.8429039440654647E-3</v>
      </c>
      <c r="J31" s="12"/>
      <c r="K31" s="25">
        <v>0.52931854199683048</v>
      </c>
      <c r="L31" s="2">
        <v>1853</v>
      </c>
      <c r="M31" s="25">
        <v>4.3152835092360575E-3</v>
      </c>
      <c r="N31" s="2">
        <v>124.84848484848401</v>
      </c>
      <c r="O31" s="2">
        <v>2128</v>
      </c>
      <c r="P31" s="25">
        <v>4.6868839930137235E-3</v>
      </c>
      <c r="Q31" s="12">
        <v>157.575757575757</v>
      </c>
      <c r="R31" s="2">
        <v>2819</v>
      </c>
      <c r="S31" s="25">
        <v>6.0760203036932465E-3</v>
      </c>
      <c r="T31" s="12">
        <v>338.78787199999999</v>
      </c>
      <c r="U31" s="25">
        <v>0.52131678359417166</v>
      </c>
      <c r="V31" s="2">
        <v>191968</v>
      </c>
      <c r="W31" s="25">
        <v>5.0000000000000001E-3</v>
      </c>
      <c r="X31" s="2">
        <v>1437</v>
      </c>
      <c r="Y31" s="2">
        <v>234767</v>
      </c>
      <c r="Z31" s="25">
        <v>6.0000000000000001E-3</v>
      </c>
      <c r="AA31" s="12">
        <v>1632.12</v>
      </c>
      <c r="AB31" s="2">
        <v>283324</v>
      </c>
      <c r="AC31" s="25">
        <v>7.0000000000000001E-3</v>
      </c>
      <c r="AD31" s="12">
        <v>2352.73</v>
      </c>
      <c r="AE31" s="25">
        <v>0.47599999999999998</v>
      </c>
    </row>
    <row r="32" spans="1:31" x14ac:dyDescent="0.3">
      <c r="A32" t="s">
        <v>200</v>
      </c>
      <c r="B32" s="2">
        <v>68889</v>
      </c>
      <c r="C32" s="25">
        <v>0.49051915039055549</v>
      </c>
      <c r="D32" s="2"/>
      <c r="E32" s="2">
        <v>70083</v>
      </c>
      <c r="F32" s="25">
        <v>0.48387831754536165</v>
      </c>
      <c r="G32" s="12"/>
      <c r="H32" s="2">
        <v>67813</v>
      </c>
      <c r="I32" s="25">
        <v>0.48086823332529677</v>
      </c>
      <c r="J32" s="12"/>
      <c r="K32" s="25">
        <v>-1.5619329646242464E-2</v>
      </c>
      <c r="L32" s="2">
        <v>214400</v>
      </c>
      <c r="M32" s="25">
        <v>0.4992966996115546</v>
      </c>
      <c r="N32" s="2">
        <v>65.454545454545396</v>
      </c>
      <c r="O32" s="2">
        <v>226607</v>
      </c>
      <c r="P32" s="25">
        <v>0.49909808317897597</v>
      </c>
      <c r="Q32" s="12">
        <v>42.424242424242401</v>
      </c>
      <c r="R32" s="2">
        <v>231997</v>
      </c>
      <c r="S32" s="25">
        <v>0.50004202993824831</v>
      </c>
      <c r="T32" s="12">
        <v>110.303032</v>
      </c>
      <c r="U32" s="25">
        <v>8.2075559701492537E-2</v>
      </c>
      <c r="V32" s="2">
        <v>18414133</v>
      </c>
      <c r="W32" s="25">
        <v>0.503</v>
      </c>
      <c r="X32" s="2">
        <v>632</v>
      </c>
      <c r="Y32" s="2">
        <v>19334329</v>
      </c>
      <c r="Z32" s="25">
        <v>0.503</v>
      </c>
      <c r="AA32" s="12">
        <v>559.39</v>
      </c>
      <c r="AB32" s="2">
        <v>19783141</v>
      </c>
      <c r="AC32" s="25">
        <v>0.503</v>
      </c>
      <c r="AD32" s="12">
        <v>765.45</v>
      </c>
      <c r="AE32" s="25">
        <v>7.3999999999999996E-2</v>
      </c>
    </row>
    <row r="33" spans="1:31" x14ac:dyDescent="0.3">
      <c r="A33" t="s">
        <v>177</v>
      </c>
      <c r="B33" s="2">
        <v>6654</v>
      </c>
      <c r="C33" s="25">
        <v>4.7379326549939121E-2</v>
      </c>
      <c r="D33" s="2"/>
      <c r="E33" s="2">
        <v>5317</v>
      </c>
      <c r="F33" s="25">
        <v>3.6710486343174351E-2</v>
      </c>
      <c r="G33" s="12"/>
      <c r="H33" s="2">
        <v>4768</v>
      </c>
      <c r="I33" s="25">
        <v>3.3810327466636397E-2</v>
      </c>
      <c r="J33" s="12"/>
      <c r="K33" s="25">
        <v>-0.28343853321310486</v>
      </c>
      <c r="L33" s="2">
        <v>19805</v>
      </c>
      <c r="M33" s="25">
        <v>4.6122066864770703E-2</v>
      </c>
      <c r="N33" s="2">
        <v>23.030303030302999</v>
      </c>
      <c r="O33" s="2">
        <v>19566</v>
      </c>
      <c r="P33" s="25">
        <v>4.3093783932004942E-2</v>
      </c>
      <c r="Q33" s="12">
        <v>1.8181818181818099</v>
      </c>
      <c r="R33" s="2">
        <v>17918</v>
      </c>
      <c r="S33" s="25">
        <v>3.8620124796585872E-2</v>
      </c>
      <c r="T33" s="12">
        <v>83.636359999999996</v>
      </c>
      <c r="U33" s="25">
        <v>-9.5278969957081544E-2</v>
      </c>
      <c r="V33" s="2">
        <v>1244216</v>
      </c>
      <c r="W33" s="25">
        <v>3.4000000000000002E-2</v>
      </c>
      <c r="X33" s="2">
        <v>363</v>
      </c>
      <c r="Y33" s="2">
        <v>1228013</v>
      </c>
      <c r="Z33" s="25">
        <v>3.2000000000000001E-2</v>
      </c>
      <c r="AA33" s="12">
        <v>302.42</v>
      </c>
      <c r="AB33" s="2">
        <v>1175994</v>
      </c>
      <c r="AC33" s="25">
        <v>0.03</v>
      </c>
      <c r="AD33" s="12">
        <v>449.7</v>
      </c>
      <c r="AE33" s="25">
        <v>-5.5E-2</v>
      </c>
    </row>
    <row r="34" spans="1:31" x14ac:dyDescent="0.3">
      <c r="A34" t="s">
        <v>1655</v>
      </c>
      <c r="B34" s="2">
        <v>5318</v>
      </c>
      <c r="C34" s="25">
        <v>3.7866435015415728E-2</v>
      </c>
      <c r="D34" s="2"/>
      <c r="E34" s="2">
        <v>6607</v>
      </c>
      <c r="F34" s="25">
        <v>4.561711176779254E-2</v>
      </c>
      <c r="G34" s="12"/>
      <c r="H34" s="2">
        <v>5703</v>
      </c>
      <c r="I34" s="25">
        <v>4.0440498645601397E-2</v>
      </c>
      <c r="J34" s="12"/>
      <c r="K34" s="25">
        <v>7.2395637457690842E-2</v>
      </c>
      <c r="L34" s="2">
        <v>18477</v>
      </c>
      <c r="M34" s="25">
        <v>4.3029408202997645E-2</v>
      </c>
      <c r="N34" s="2">
        <v>362.42424242424198</v>
      </c>
      <c r="O34" s="2">
        <v>20505</v>
      </c>
      <c r="P34" s="25">
        <v>4.5161915543583835E-2</v>
      </c>
      <c r="Q34" s="12">
        <v>488.48484848484799</v>
      </c>
      <c r="R34" s="2">
        <v>20069</v>
      </c>
      <c r="S34" s="25">
        <v>4.3256350292593032E-2</v>
      </c>
      <c r="T34" s="12">
        <v>530.30304000000001</v>
      </c>
      <c r="U34" s="25">
        <v>8.6161173350652168E-2</v>
      </c>
      <c r="V34" s="2">
        <v>1217582</v>
      </c>
      <c r="W34" s="25">
        <v>3.3000000000000002E-2</v>
      </c>
      <c r="X34" s="2">
        <v>3122</v>
      </c>
      <c r="Y34" s="2">
        <v>1240201</v>
      </c>
      <c r="Z34" s="25">
        <v>3.2000000000000001E-2</v>
      </c>
      <c r="AA34" s="12">
        <v>3128</v>
      </c>
      <c r="AB34" s="2">
        <v>1189152</v>
      </c>
      <c r="AC34" s="25">
        <v>0.03</v>
      </c>
      <c r="AD34" s="12">
        <v>4467.2700000000004</v>
      </c>
      <c r="AE34" s="25">
        <v>-2.3E-2</v>
      </c>
    </row>
    <row r="35" spans="1:31" x14ac:dyDescent="0.3">
      <c r="A35" t="s">
        <v>1656</v>
      </c>
      <c r="B35" s="2">
        <v>6362</v>
      </c>
      <c r="C35" s="25">
        <v>4.530016163371095E-2</v>
      </c>
      <c r="D35" s="2"/>
      <c r="E35" s="2">
        <v>6793</v>
      </c>
      <c r="F35" s="25">
        <v>4.6901322875528201E-2</v>
      </c>
      <c r="G35" s="12"/>
      <c r="H35" s="2">
        <v>5816</v>
      </c>
      <c r="I35" s="25">
        <v>4.1241792060813208E-2</v>
      </c>
      <c r="J35" s="12"/>
      <c r="K35" s="25">
        <v>-8.5822068531908213E-2</v>
      </c>
      <c r="L35" s="2">
        <v>18932</v>
      </c>
      <c r="M35" s="25">
        <v>4.4089016404132236E-2</v>
      </c>
      <c r="N35" s="2">
        <v>362.42424242424198</v>
      </c>
      <c r="O35" s="2">
        <v>18971</v>
      </c>
      <c r="P35" s="25">
        <v>4.1783306499747819E-2</v>
      </c>
      <c r="Q35" s="12">
        <v>486.666666666666</v>
      </c>
      <c r="R35" s="2">
        <v>20077</v>
      </c>
      <c r="S35" s="25">
        <v>4.3273593344182085E-2</v>
      </c>
      <c r="T35" s="12">
        <v>530.90909999999997</v>
      </c>
      <c r="U35" s="25">
        <v>6.0479611240228187E-2</v>
      </c>
      <c r="V35" s="2">
        <v>1269404</v>
      </c>
      <c r="W35" s="25">
        <v>3.5000000000000003E-2</v>
      </c>
      <c r="X35" s="2">
        <v>3111</v>
      </c>
      <c r="Y35" s="2">
        <v>1245016</v>
      </c>
      <c r="Z35" s="25">
        <v>3.2000000000000001E-2</v>
      </c>
      <c r="AA35" s="12">
        <v>3172.73</v>
      </c>
      <c r="AB35" s="2">
        <v>1269171</v>
      </c>
      <c r="AC35" s="25">
        <v>3.2000000000000001E-2</v>
      </c>
      <c r="AD35" s="12">
        <v>4498.79</v>
      </c>
      <c r="AE35" s="25">
        <v>0</v>
      </c>
    </row>
    <row r="36" spans="1:31" x14ac:dyDescent="0.3">
      <c r="A36" t="s">
        <v>1657</v>
      </c>
      <c r="B36" s="2">
        <v>4174</v>
      </c>
      <c r="C36" s="25">
        <v>2.9720665617590306E-2</v>
      </c>
      <c r="D36" s="2"/>
      <c r="E36" s="2">
        <v>4063</v>
      </c>
      <c r="F36" s="25">
        <v>2.8052417907150157E-2</v>
      </c>
      <c r="G36" s="12"/>
      <c r="H36" s="2">
        <v>3480</v>
      </c>
      <c r="I36" s="25">
        <v>2.467700075165577E-2</v>
      </c>
      <c r="J36" s="12"/>
      <c r="K36" s="25">
        <v>-0.16626736942980358</v>
      </c>
      <c r="L36" s="2">
        <v>11811</v>
      </c>
      <c r="M36" s="25">
        <v>2.75055658540675E-2</v>
      </c>
      <c r="N36" s="2">
        <v>41.212121212121197</v>
      </c>
      <c r="O36" s="2">
        <v>11430</v>
      </c>
      <c r="P36" s="25">
        <v>2.5174381597813374E-2</v>
      </c>
      <c r="Q36" s="12">
        <v>2.4242424242424199</v>
      </c>
      <c r="R36" s="2">
        <v>11642</v>
      </c>
      <c r="S36" s="25">
        <v>2.509295082497225E-2</v>
      </c>
      <c r="T36" s="12">
        <v>56.969695999999999</v>
      </c>
      <c r="U36" s="25">
        <v>-1.4308695284057234E-2</v>
      </c>
      <c r="V36" s="2">
        <v>820136</v>
      </c>
      <c r="W36" s="25">
        <v>2.1999999999999999E-2</v>
      </c>
      <c r="X36" s="2">
        <v>367</v>
      </c>
      <c r="Y36" s="2">
        <v>773387</v>
      </c>
      <c r="Z36" s="25">
        <v>0.02</v>
      </c>
      <c r="AA36" s="12">
        <v>272.73</v>
      </c>
      <c r="AB36" s="2">
        <v>743628</v>
      </c>
      <c r="AC36" s="25">
        <v>1.9E-2</v>
      </c>
      <c r="AD36" s="12">
        <v>373.33</v>
      </c>
      <c r="AE36" s="25">
        <v>-9.2999999999999999E-2</v>
      </c>
    </row>
    <row r="37" spans="1:31" x14ac:dyDescent="0.3">
      <c r="A37" t="s">
        <v>1658</v>
      </c>
      <c r="B37" s="2">
        <v>2094</v>
      </c>
      <c r="C37" s="25">
        <v>1.4910175803362267E-2</v>
      </c>
      <c r="D37" s="2"/>
      <c r="E37" s="2">
        <v>2249</v>
      </c>
      <c r="F37" s="25">
        <v>1.552790742633047E-2</v>
      </c>
      <c r="G37" s="12"/>
      <c r="H37" s="2">
        <v>2178</v>
      </c>
      <c r="I37" s="25">
        <v>1.5444398746294904E-2</v>
      </c>
      <c r="J37" s="12"/>
      <c r="K37" s="25">
        <v>4.0114613180515679E-2</v>
      </c>
      <c r="L37" s="2">
        <v>6674</v>
      </c>
      <c r="M37" s="25">
        <v>1.5542472822796248E-2</v>
      </c>
      <c r="N37" s="2">
        <v>47.878787878787797</v>
      </c>
      <c r="O37" s="2">
        <v>6670</v>
      </c>
      <c r="P37" s="25">
        <v>1.4690562139756362E-2</v>
      </c>
      <c r="Q37" s="12">
        <v>89.696969696969703</v>
      </c>
      <c r="R37" s="2">
        <v>6751</v>
      </c>
      <c r="S37" s="25">
        <v>1.4550980159713765E-2</v>
      </c>
      <c r="T37" s="12">
        <v>92.121215800000002</v>
      </c>
      <c r="U37" s="25">
        <v>1.1537308960143842E-2</v>
      </c>
      <c r="V37" s="2">
        <v>536424</v>
      </c>
      <c r="W37" s="25">
        <v>1.4999999999999999E-2</v>
      </c>
      <c r="X37" s="2">
        <v>657</v>
      </c>
      <c r="Y37" s="2">
        <v>525005</v>
      </c>
      <c r="Z37" s="25">
        <v>1.4E-2</v>
      </c>
      <c r="AA37" s="12">
        <v>390.3</v>
      </c>
      <c r="AB37" s="2">
        <v>503863</v>
      </c>
      <c r="AC37" s="25">
        <v>1.2999999999999999E-2</v>
      </c>
      <c r="AD37" s="12">
        <v>567.27</v>
      </c>
      <c r="AE37" s="25">
        <v>-6.0999999999999999E-2</v>
      </c>
    </row>
    <row r="38" spans="1:31" x14ac:dyDescent="0.3">
      <c r="A38" t="s">
        <v>182</v>
      </c>
      <c r="B38" s="2">
        <v>1214</v>
      </c>
      <c r="C38" s="25">
        <v>8.6441993434965576E-3</v>
      </c>
      <c r="D38" s="2"/>
      <c r="E38" s="2">
        <v>1326</v>
      </c>
      <c r="F38" s="25">
        <v>9.155182413212181E-3</v>
      </c>
      <c r="G38" s="12"/>
      <c r="H38" s="2">
        <v>597</v>
      </c>
      <c r="I38" s="25">
        <v>4.2333820254995677E-3</v>
      </c>
      <c r="J38" s="12"/>
      <c r="K38" s="25">
        <v>-0.50823723228995066</v>
      </c>
      <c r="L38" s="2">
        <v>2795</v>
      </c>
      <c r="M38" s="25">
        <v>6.5090218069696606E-3</v>
      </c>
      <c r="N38" s="2">
        <v>190.30303030303</v>
      </c>
      <c r="O38" s="2">
        <v>3645</v>
      </c>
      <c r="P38" s="25">
        <v>8.0280508244995399E-3</v>
      </c>
      <c r="Q38" s="12">
        <v>246.06060606060601</v>
      </c>
      <c r="R38" s="2">
        <v>3229</v>
      </c>
      <c r="S38" s="25">
        <v>6.9597266976323133E-3</v>
      </c>
      <c r="T38" s="12">
        <v>266.66665599999999</v>
      </c>
      <c r="U38" s="25">
        <v>0.1552772808586762</v>
      </c>
      <c r="V38" s="2">
        <v>274010</v>
      </c>
      <c r="W38" s="25">
        <v>7.0000000000000001E-3</v>
      </c>
      <c r="X38" s="2">
        <v>2361</v>
      </c>
      <c r="Y38" s="2">
        <v>290157</v>
      </c>
      <c r="Z38" s="25">
        <v>8.0000000000000002E-3</v>
      </c>
      <c r="AA38" s="12">
        <v>2487.88</v>
      </c>
      <c r="AB38" s="2">
        <v>259140</v>
      </c>
      <c r="AC38" s="25">
        <v>7.0000000000000001E-3</v>
      </c>
      <c r="AD38" s="12">
        <v>2620</v>
      </c>
      <c r="AE38" s="25">
        <v>-5.3999999999999999E-2</v>
      </c>
    </row>
    <row r="39" spans="1:31" x14ac:dyDescent="0.3">
      <c r="A39" t="s">
        <v>183</v>
      </c>
      <c r="B39" s="2">
        <v>1340</v>
      </c>
      <c r="C39" s="25">
        <v>9.5413732457046013E-3</v>
      </c>
      <c r="D39" s="2"/>
      <c r="E39" s="2">
        <v>1070</v>
      </c>
      <c r="F39" s="25">
        <v>7.3876660498771052E-3</v>
      </c>
      <c r="G39" s="12"/>
      <c r="H39" s="2">
        <v>1008</v>
      </c>
      <c r="I39" s="25">
        <v>7.1478209073761543E-3</v>
      </c>
      <c r="J39" s="12"/>
      <c r="K39" s="25">
        <v>-0.24776119402985075</v>
      </c>
      <c r="L39" s="2">
        <v>3266</v>
      </c>
      <c r="M39" s="25">
        <v>7.6058909558364618E-3</v>
      </c>
      <c r="N39" s="2">
        <v>204.84848484848399</v>
      </c>
      <c r="O39" s="2">
        <v>3499</v>
      </c>
      <c r="P39" s="25">
        <v>7.7064882949036745E-3</v>
      </c>
      <c r="Q39" s="12">
        <v>252.72727272727201</v>
      </c>
      <c r="R39" s="2">
        <v>3330</v>
      </c>
      <c r="S39" s="25">
        <v>7.1774202239441327E-3</v>
      </c>
      <c r="T39" s="12">
        <v>364.24243200000001</v>
      </c>
      <c r="U39" s="25">
        <v>1.9595835884874464E-2</v>
      </c>
      <c r="V39" s="2">
        <v>259442</v>
      </c>
      <c r="W39" s="25">
        <v>7.0000000000000001E-3</v>
      </c>
      <c r="X39" s="2">
        <v>2753</v>
      </c>
      <c r="Y39" s="2">
        <v>285206</v>
      </c>
      <c r="Z39" s="25">
        <v>7.0000000000000001E-3</v>
      </c>
      <c r="AA39" s="12">
        <v>2496.9699999999998</v>
      </c>
      <c r="AB39" s="2">
        <v>259522</v>
      </c>
      <c r="AC39" s="25">
        <v>7.0000000000000001E-3</v>
      </c>
      <c r="AD39" s="12">
        <v>2217.58</v>
      </c>
      <c r="AE39" s="25">
        <v>0</v>
      </c>
    </row>
    <row r="40" spans="1:31" x14ac:dyDescent="0.3">
      <c r="A40" t="s">
        <v>1659</v>
      </c>
      <c r="B40" s="2">
        <v>3028</v>
      </c>
      <c r="C40" s="25">
        <v>2.1560655364174279E-2</v>
      </c>
      <c r="D40" s="2"/>
      <c r="E40" s="2">
        <v>3125</v>
      </c>
      <c r="F40" s="25">
        <v>2.1576127482117697E-2</v>
      </c>
      <c r="G40" s="12"/>
      <c r="H40" s="2">
        <v>3032</v>
      </c>
      <c r="I40" s="25">
        <v>2.1500191459488591E-2</v>
      </c>
      <c r="J40" s="12"/>
      <c r="K40" s="25">
        <v>1.3210039630118242E-3</v>
      </c>
      <c r="L40" s="2">
        <v>9091</v>
      </c>
      <c r="M40" s="25">
        <v>2.1171204739592553E-2</v>
      </c>
      <c r="N40" s="2">
        <v>230.90909090909</v>
      </c>
      <c r="O40" s="2">
        <v>9870</v>
      </c>
      <c r="P40" s="25">
        <v>2.1738507993912335E-2</v>
      </c>
      <c r="Q40" s="12">
        <v>294.54545454545399</v>
      </c>
      <c r="R40" s="2">
        <v>9796</v>
      </c>
      <c r="S40" s="25">
        <v>2.1114116670797815E-2</v>
      </c>
      <c r="T40" s="12">
        <v>387.878784</v>
      </c>
      <c r="U40" s="25">
        <v>7.7549224507754921E-2</v>
      </c>
      <c r="V40" s="2">
        <v>754013</v>
      </c>
      <c r="W40" s="25">
        <v>2.1000000000000001E-2</v>
      </c>
      <c r="X40" s="2">
        <v>2833</v>
      </c>
      <c r="Y40" s="2">
        <v>825833</v>
      </c>
      <c r="Z40" s="25">
        <v>2.1000000000000001E-2</v>
      </c>
      <c r="AA40" s="12">
        <v>2968.48</v>
      </c>
      <c r="AB40" s="2">
        <v>787614</v>
      </c>
      <c r="AC40" s="25">
        <v>0.02</v>
      </c>
      <c r="AD40" s="12">
        <v>3050.3</v>
      </c>
      <c r="AE40" s="25">
        <v>4.4999999999999998E-2</v>
      </c>
    </row>
    <row r="41" spans="1:31" x14ac:dyDescent="0.3">
      <c r="A41" t="s">
        <v>1660</v>
      </c>
      <c r="B41" s="2">
        <v>4571</v>
      </c>
      <c r="C41" s="25">
        <v>3.2547475452325177E-2</v>
      </c>
      <c r="D41" s="2"/>
      <c r="E41" s="2">
        <v>4088</v>
      </c>
      <c r="F41" s="25">
        <v>2.822502692700711E-2</v>
      </c>
      <c r="G41" s="12"/>
      <c r="H41" s="2">
        <v>4709</v>
      </c>
      <c r="I41" s="25">
        <v>3.3391953028605481E-2</v>
      </c>
      <c r="J41" s="12"/>
      <c r="K41" s="25">
        <v>3.0190330343469629E-2</v>
      </c>
      <c r="L41" s="2">
        <v>15411</v>
      </c>
      <c r="M41" s="25">
        <v>3.5889279093813752E-2</v>
      </c>
      <c r="N41" s="2">
        <v>71.515151515151501</v>
      </c>
      <c r="O41" s="2">
        <v>15701</v>
      </c>
      <c r="P41" s="25">
        <v>3.4581186830032182E-2</v>
      </c>
      <c r="Q41" s="12">
        <v>46.6666666666666</v>
      </c>
      <c r="R41" s="2">
        <v>16735</v>
      </c>
      <c r="S41" s="25">
        <v>3.6070308542854375E-2</v>
      </c>
      <c r="T41" s="12">
        <v>96.363640000000004</v>
      </c>
      <c r="U41" s="25">
        <v>8.5912659788462784E-2</v>
      </c>
      <c r="V41" s="2">
        <v>1324205</v>
      </c>
      <c r="W41" s="25">
        <v>3.5999999999999997E-2</v>
      </c>
      <c r="X41" s="2">
        <v>396</v>
      </c>
      <c r="Y41" s="2">
        <v>1387516</v>
      </c>
      <c r="Z41" s="25">
        <v>3.5999999999999997E-2</v>
      </c>
      <c r="AA41" s="12">
        <v>385.45</v>
      </c>
      <c r="AB41" s="2">
        <v>1489607</v>
      </c>
      <c r="AC41" s="25">
        <v>3.7999999999999999E-2</v>
      </c>
      <c r="AD41" s="12">
        <v>515.76</v>
      </c>
      <c r="AE41" s="25">
        <v>0.125</v>
      </c>
    </row>
    <row r="42" spans="1:31" x14ac:dyDescent="0.3">
      <c r="A42" t="s">
        <v>1661</v>
      </c>
      <c r="B42" s="2">
        <v>3657</v>
      </c>
      <c r="C42" s="25">
        <v>2.6039404447419201E-2</v>
      </c>
      <c r="D42" s="2"/>
      <c r="E42" s="2">
        <v>4350</v>
      </c>
      <c r="F42" s="25">
        <v>3.0033969455107844E-2</v>
      </c>
      <c r="G42" s="12"/>
      <c r="H42" s="2">
        <v>3869</v>
      </c>
      <c r="I42" s="25">
        <v>2.7435435605792004E-2</v>
      </c>
      <c r="J42" s="12"/>
      <c r="K42" s="25">
        <v>5.7971014492753659E-2</v>
      </c>
      <c r="L42" s="2">
        <v>13800</v>
      </c>
      <c r="M42" s="25">
        <v>3.2137567419027305E-2</v>
      </c>
      <c r="N42" s="2">
        <v>26.6666666666666</v>
      </c>
      <c r="O42" s="2">
        <v>15499</v>
      </c>
      <c r="P42" s="25">
        <v>3.4136285247988583E-2</v>
      </c>
      <c r="Q42" s="12">
        <v>6.0606060606060597</v>
      </c>
      <c r="R42" s="2">
        <v>15666</v>
      </c>
      <c r="S42" s="25">
        <v>3.3766205774266901E-2</v>
      </c>
      <c r="T42" s="12">
        <v>21.212122000000001</v>
      </c>
      <c r="U42" s="25">
        <v>0.13521739130434782</v>
      </c>
      <c r="V42" s="2">
        <v>1241299</v>
      </c>
      <c r="W42" s="25">
        <v>3.4000000000000002E-2</v>
      </c>
      <c r="X42" s="2">
        <v>393</v>
      </c>
      <c r="Y42" s="2">
        <v>1348430</v>
      </c>
      <c r="Z42" s="25">
        <v>3.5000000000000003E-2</v>
      </c>
      <c r="AA42" s="12">
        <v>303.64</v>
      </c>
      <c r="AB42" s="2">
        <v>1418347</v>
      </c>
      <c r="AC42" s="25">
        <v>3.5999999999999997E-2</v>
      </c>
      <c r="AD42" s="12">
        <v>375.15</v>
      </c>
      <c r="AE42" s="25">
        <v>0.14299999999999999</v>
      </c>
    </row>
    <row r="43" spans="1:31" x14ac:dyDescent="0.3">
      <c r="A43" t="s">
        <v>1662</v>
      </c>
      <c r="B43" s="2">
        <v>4131</v>
      </c>
      <c r="C43" s="25">
        <v>2.9414487222392323E-2</v>
      </c>
      <c r="D43" s="2"/>
      <c r="E43" s="2">
        <v>4212</v>
      </c>
      <c r="F43" s="25">
        <v>2.9081167665497527E-2</v>
      </c>
      <c r="G43" s="12"/>
      <c r="H43" s="2">
        <v>4767</v>
      </c>
      <c r="I43" s="25">
        <v>3.3803236374466382E-2</v>
      </c>
      <c r="J43" s="12"/>
      <c r="K43" s="25">
        <v>0.1539578794480756</v>
      </c>
      <c r="L43" s="2">
        <v>13760</v>
      </c>
      <c r="M43" s="25">
        <v>3.2044415049696788E-2</v>
      </c>
      <c r="N43" s="2">
        <v>346.06060606060601</v>
      </c>
      <c r="O43" s="2">
        <v>13419</v>
      </c>
      <c r="P43" s="25">
        <v>2.95551204427872E-2</v>
      </c>
      <c r="Q43" s="12">
        <v>370.90909090909003</v>
      </c>
      <c r="R43" s="2">
        <v>15244</v>
      </c>
      <c r="S43" s="25">
        <v>3.2856634802944248E-2</v>
      </c>
      <c r="T43" s="12">
        <v>486.66665599999999</v>
      </c>
      <c r="U43" s="25">
        <v>0.10784883720930233</v>
      </c>
      <c r="V43" s="2">
        <v>1311223</v>
      </c>
      <c r="W43" s="25">
        <v>3.5999999999999997E-2</v>
      </c>
      <c r="X43" s="2">
        <v>3575</v>
      </c>
      <c r="Y43" s="2">
        <v>1271908</v>
      </c>
      <c r="Z43" s="25">
        <v>3.3000000000000002E-2</v>
      </c>
      <c r="AA43" s="12">
        <v>3581.82</v>
      </c>
      <c r="AB43" s="2">
        <v>1333091</v>
      </c>
      <c r="AC43" s="25">
        <v>3.4000000000000002E-2</v>
      </c>
      <c r="AD43" s="12">
        <v>4644.24</v>
      </c>
      <c r="AE43" s="25">
        <v>1.7000000000000001E-2</v>
      </c>
    </row>
    <row r="44" spans="1:31" x14ac:dyDescent="0.3">
      <c r="A44" t="s">
        <v>1663</v>
      </c>
      <c r="B44" s="2">
        <v>4513</v>
      </c>
      <c r="C44" s="25">
        <v>3.213449064019766E-2</v>
      </c>
      <c r="D44" s="2"/>
      <c r="E44" s="2">
        <v>4201</v>
      </c>
      <c r="F44" s="25">
        <v>2.9005219696760461E-2</v>
      </c>
      <c r="G44" s="12"/>
      <c r="H44" s="2">
        <v>4207</v>
      </c>
      <c r="I44" s="25">
        <v>2.9832224759257422E-2</v>
      </c>
      <c r="J44" s="12"/>
      <c r="K44" s="25">
        <v>-6.7804121426988662E-2</v>
      </c>
      <c r="L44" s="2">
        <v>13375</v>
      </c>
      <c r="M44" s="25">
        <v>3.1147823494890592E-2</v>
      </c>
      <c r="N44" s="2">
        <v>346.06060606060601</v>
      </c>
      <c r="O44" s="2">
        <v>14252</v>
      </c>
      <c r="P44" s="25">
        <v>3.1389788847947173E-2</v>
      </c>
      <c r="Q44" s="12">
        <v>370.30303030303003</v>
      </c>
      <c r="R44" s="2">
        <v>13862</v>
      </c>
      <c r="S44" s="25">
        <v>2.9877897640935003E-2</v>
      </c>
      <c r="T44" s="12">
        <v>501.21212800000001</v>
      </c>
      <c r="U44" s="25">
        <v>3.6411214953271029E-2</v>
      </c>
      <c r="V44" s="2">
        <v>1313909</v>
      </c>
      <c r="W44" s="25">
        <v>3.5999999999999997E-2</v>
      </c>
      <c r="X44" s="2">
        <v>3608</v>
      </c>
      <c r="Y44" s="2">
        <v>1309907</v>
      </c>
      <c r="Z44" s="25">
        <v>3.4000000000000002E-2</v>
      </c>
      <c r="AA44" s="12">
        <v>3510.3</v>
      </c>
      <c r="AB44" s="2">
        <v>1257998</v>
      </c>
      <c r="AC44" s="25">
        <v>3.2000000000000001E-2</v>
      </c>
      <c r="AD44" s="12">
        <v>4583.03</v>
      </c>
      <c r="AE44" s="25">
        <v>-4.2999999999999997E-2</v>
      </c>
    </row>
    <row r="45" spans="1:31" x14ac:dyDescent="0.3">
      <c r="A45" t="s">
        <v>1664</v>
      </c>
      <c r="B45" s="2">
        <v>4232</v>
      </c>
      <c r="C45" s="25">
        <v>3.0133650429717818E-2</v>
      </c>
      <c r="D45" s="2"/>
      <c r="E45" s="2">
        <v>3889</v>
      </c>
      <c r="F45" s="25">
        <v>2.6851059128945844E-2</v>
      </c>
      <c r="G45" s="12"/>
      <c r="H45" s="2">
        <v>3740</v>
      </c>
      <c r="I45" s="25">
        <v>2.6520684715859937E-2</v>
      </c>
      <c r="J45" s="12"/>
      <c r="K45" s="25">
        <v>-0.11625708884688091</v>
      </c>
      <c r="L45" s="2">
        <v>13348</v>
      </c>
      <c r="M45" s="25">
        <v>3.1084945645592495E-2</v>
      </c>
      <c r="N45" s="2">
        <v>20</v>
      </c>
      <c r="O45" s="2">
        <v>13207</v>
      </c>
      <c r="P45" s="25">
        <v>2.9088194029949364E-2</v>
      </c>
      <c r="Q45" s="12">
        <v>27.272727272727199</v>
      </c>
      <c r="R45" s="2">
        <v>12867</v>
      </c>
      <c r="S45" s="25">
        <v>2.773329309954629E-2</v>
      </c>
      <c r="T45" s="12">
        <v>64.848489999999998</v>
      </c>
      <c r="U45" s="25">
        <v>-3.6035361102786934E-2</v>
      </c>
      <c r="V45" s="2">
        <v>1342390</v>
      </c>
      <c r="W45" s="25">
        <v>3.6999999999999998E-2</v>
      </c>
      <c r="X45" s="2">
        <v>348</v>
      </c>
      <c r="Y45" s="2">
        <v>1303528</v>
      </c>
      <c r="Z45" s="25">
        <v>3.4000000000000002E-2</v>
      </c>
      <c r="AA45" s="12">
        <v>342</v>
      </c>
      <c r="AB45" s="2">
        <v>1272718</v>
      </c>
      <c r="AC45" s="25">
        <v>3.2000000000000001E-2</v>
      </c>
      <c r="AD45" s="12">
        <v>387.88</v>
      </c>
      <c r="AE45" s="25">
        <v>-5.1999999999999998E-2</v>
      </c>
    </row>
    <row r="46" spans="1:31" x14ac:dyDescent="0.3">
      <c r="A46" t="s">
        <v>1665</v>
      </c>
      <c r="B46" s="2">
        <v>4364</v>
      </c>
      <c r="C46" s="25">
        <v>3.1073546898697672E-2</v>
      </c>
      <c r="D46" s="2"/>
      <c r="E46" s="2">
        <v>4111</v>
      </c>
      <c r="F46" s="25">
        <v>2.8383827225275483E-2</v>
      </c>
      <c r="G46" s="12"/>
      <c r="H46" s="2">
        <v>4071</v>
      </c>
      <c r="I46" s="25">
        <v>2.8867836224135243E-2</v>
      </c>
      <c r="J46" s="12"/>
      <c r="K46" s="25">
        <v>-6.7140238313473932E-2</v>
      </c>
      <c r="L46" s="2">
        <v>12289</v>
      </c>
      <c r="M46" s="25">
        <v>2.8618736667567139E-2</v>
      </c>
      <c r="N46" s="2">
        <v>15.757575757575699</v>
      </c>
      <c r="O46" s="2">
        <v>13003</v>
      </c>
      <c r="P46" s="25">
        <v>2.8638887481746922E-2</v>
      </c>
      <c r="Q46" s="12">
        <v>19.393939393939299</v>
      </c>
      <c r="R46" s="2">
        <v>12459</v>
      </c>
      <c r="S46" s="25">
        <v>2.685389746850449E-2</v>
      </c>
      <c r="T46" s="12">
        <v>4.2424239999999998</v>
      </c>
      <c r="U46" s="25">
        <v>1.3833509642769956E-2</v>
      </c>
      <c r="V46" s="2">
        <v>1250984</v>
      </c>
      <c r="W46" s="25">
        <v>3.4000000000000002E-2</v>
      </c>
      <c r="X46" s="2">
        <v>275</v>
      </c>
      <c r="Y46" s="2">
        <v>1330645</v>
      </c>
      <c r="Z46" s="25">
        <v>3.5000000000000003E-2</v>
      </c>
      <c r="AA46" s="12">
        <v>280.61</v>
      </c>
      <c r="AB46" s="2">
        <v>1256691</v>
      </c>
      <c r="AC46" s="25">
        <v>3.2000000000000001E-2</v>
      </c>
      <c r="AD46" s="12">
        <v>365.45</v>
      </c>
      <c r="AE46" s="25">
        <v>5.0000000000000001E-3</v>
      </c>
    </row>
    <row r="47" spans="1:31" x14ac:dyDescent="0.3">
      <c r="A47" t="s">
        <v>1666</v>
      </c>
      <c r="B47" s="2">
        <v>3303</v>
      </c>
      <c r="C47" s="25">
        <v>2.3518773007882313E-2</v>
      </c>
      <c r="D47" s="2"/>
      <c r="E47" s="2">
        <v>3627</v>
      </c>
      <c r="F47" s="25">
        <v>2.5042116600845092E-2</v>
      </c>
      <c r="G47" s="12"/>
      <c r="H47" s="2">
        <v>3955</v>
      </c>
      <c r="I47" s="25">
        <v>2.8045269532413382E-2</v>
      </c>
      <c r="J47" s="12"/>
      <c r="K47" s="25">
        <v>0.1973963063881321</v>
      </c>
      <c r="L47" s="2">
        <v>10673</v>
      </c>
      <c r="M47" s="25">
        <v>2.4855380946614377E-2</v>
      </c>
      <c r="N47" s="2">
        <v>264.24242424242402</v>
      </c>
      <c r="O47" s="2">
        <v>11424</v>
      </c>
      <c r="P47" s="25">
        <v>2.5161166699336834E-2</v>
      </c>
      <c r="Q47" s="12">
        <v>278.18181818181802</v>
      </c>
      <c r="R47" s="2">
        <v>12858</v>
      </c>
      <c r="S47" s="25">
        <v>2.7713894666508605E-2</v>
      </c>
      <c r="T47" s="12">
        <v>366.66665599999999</v>
      </c>
      <c r="U47" s="25">
        <v>0.20472219619600862</v>
      </c>
      <c r="V47" s="2">
        <v>1077437</v>
      </c>
      <c r="W47" s="25">
        <v>2.9000000000000001E-2</v>
      </c>
      <c r="X47" s="2">
        <v>3192</v>
      </c>
      <c r="Y47" s="2">
        <v>1223440</v>
      </c>
      <c r="Z47" s="25">
        <v>3.2000000000000001E-2</v>
      </c>
      <c r="AA47" s="12">
        <v>2953</v>
      </c>
      <c r="AB47" s="2">
        <v>1268744</v>
      </c>
      <c r="AC47" s="25">
        <v>3.2000000000000001E-2</v>
      </c>
      <c r="AD47" s="12">
        <v>3481.82</v>
      </c>
      <c r="AE47" s="25">
        <v>0.17799999999999999</v>
      </c>
    </row>
    <row r="48" spans="1:31" x14ac:dyDescent="0.3">
      <c r="A48" t="s">
        <v>1667</v>
      </c>
      <c r="B48" s="2">
        <v>1284</v>
      </c>
      <c r="C48" s="25">
        <v>9.1426292891676926E-3</v>
      </c>
      <c r="D48" s="2"/>
      <c r="E48" s="2">
        <v>1356</v>
      </c>
      <c r="F48" s="25">
        <v>9.3623132370405145E-3</v>
      </c>
      <c r="G48" s="12"/>
      <c r="H48" s="2">
        <v>1360</v>
      </c>
      <c r="I48" s="25">
        <v>9.6438853512217908E-3</v>
      </c>
      <c r="J48" s="12"/>
      <c r="K48" s="25">
        <v>5.9190031152647871E-2</v>
      </c>
      <c r="L48" s="2">
        <v>3820</v>
      </c>
      <c r="M48" s="25">
        <v>8.8960512710640795E-3</v>
      </c>
      <c r="N48" s="2">
        <v>220.60606060606</v>
      </c>
      <c r="O48" s="2">
        <v>4558</v>
      </c>
      <c r="P48" s="25">
        <v>1.0038917876013418E-2</v>
      </c>
      <c r="Q48" s="12">
        <v>242.42424242424201</v>
      </c>
      <c r="R48" s="2">
        <v>4634</v>
      </c>
      <c r="S48" s="25">
        <v>9.9880376329600923E-3</v>
      </c>
      <c r="T48" s="12">
        <v>318.78787199999999</v>
      </c>
      <c r="U48" s="25">
        <v>0.21308900523560209</v>
      </c>
      <c r="V48" s="2">
        <v>381558</v>
      </c>
      <c r="W48" s="25">
        <v>0.01</v>
      </c>
      <c r="X48" s="2">
        <v>2338</v>
      </c>
      <c r="Y48" s="2">
        <v>450810</v>
      </c>
      <c r="Z48" s="25">
        <v>1.2E-2</v>
      </c>
      <c r="AA48" s="12">
        <v>2353.33</v>
      </c>
      <c r="AB48" s="2">
        <v>493428</v>
      </c>
      <c r="AC48" s="25">
        <v>1.2999999999999999E-2</v>
      </c>
      <c r="AD48" s="12">
        <v>2655.15</v>
      </c>
      <c r="AE48" s="25">
        <v>0.29299999999999998</v>
      </c>
    </row>
    <row r="49" spans="1:31" x14ac:dyDescent="0.3">
      <c r="A49" t="s">
        <v>1668</v>
      </c>
      <c r="B49" s="2">
        <v>1561</v>
      </c>
      <c r="C49" s="25">
        <v>1.1114987788466335E-2</v>
      </c>
      <c r="D49" s="2"/>
      <c r="E49" s="2">
        <v>1993</v>
      </c>
      <c r="F49" s="25">
        <v>1.3760391062995394E-2</v>
      </c>
      <c r="G49" s="12"/>
      <c r="H49" s="2">
        <v>2032</v>
      </c>
      <c r="I49" s="25">
        <v>1.4409099289472564E-2</v>
      </c>
      <c r="J49" s="12"/>
      <c r="K49" s="25">
        <v>0.30172966047405514</v>
      </c>
      <c r="L49" s="2">
        <v>4689</v>
      </c>
      <c r="M49" s="25">
        <v>1.0919786494769495E-2</v>
      </c>
      <c r="N49" s="2">
        <v>225.45454545454501</v>
      </c>
      <c r="O49" s="2">
        <v>6009</v>
      </c>
      <c r="P49" s="25">
        <v>1.3234720824257269E-2</v>
      </c>
      <c r="Q49" s="12">
        <v>249.69696969696901</v>
      </c>
      <c r="R49" s="2">
        <v>5920</v>
      </c>
      <c r="S49" s="25">
        <v>1.275985817590068E-2</v>
      </c>
      <c r="T49" s="12">
        <v>293.33334400000001</v>
      </c>
      <c r="U49" s="25">
        <v>0.26252932394966944</v>
      </c>
      <c r="V49" s="2">
        <v>489451</v>
      </c>
      <c r="W49" s="25">
        <v>1.2999999999999999E-2</v>
      </c>
      <c r="X49" s="2">
        <v>2762</v>
      </c>
      <c r="Y49" s="2">
        <v>610111</v>
      </c>
      <c r="Z49" s="25">
        <v>1.6E-2</v>
      </c>
      <c r="AA49" s="12">
        <v>2542.42</v>
      </c>
      <c r="AB49" s="2">
        <v>671381</v>
      </c>
      <c r="AC49" s="25">
        <v>1.7000000000000001E-2</v>
      </c>
      <c r="AD49" s="12">
        <v>3104.24</v>
      </c>
      <c r="AE49" s="25">
        <v>0.372</v>
      </c>
    </row>
    <row r="50" spans="1:31" x14ac:dyDescent="0.3">
      <c r="A50" t="s">
        <v>1669</v>
      </c>
      <c r="B50" s="2">
        <v>967</v>
      </c>
      <c r="C50" s="25">
        <v>6.8854536780569775E-3</v>
      </c>
      <c r="D50" s="2"/>
      <c r="E50" s="2">
        <v>1178</v>
      </c>
      <c r="F50" s="25">
        <v>8.1333370156590878E-3</v>
      </c>
      <c r="G50" s="12"/>
      <c r="H50" s="2">
        <v>1222</v>
      </c>
      <c r="I50" s="25">
        <v>8.6653146317595842E-3</v>
      </c>
      <c r="J50" s="12"/>
      <c r="K50" s="25">
        <v>0.26370217166494303</v>
      </c>
      <c r="L50" s="2">
        <v>2781</v>
      </c>
      <c r="M50" s="25">
        <v>6.4764184777039808E-3</v>
      </c>
      <c r="N50" s="2">
        <v>172.12121212121201</v>
      </c>
      <c r="O50" s="2">
        <v>4030</v>
      </c>
      <c r="P50" s="25">
        <v>8.8760068100776808E-3</v>
      </c>
      <c r="Q50" s="12">
        <v>202.42424242424201</v>
      </c>
      <c r="R50" s="2">
        <v>3844</v>
      </c>
      <c r="S50" s="25">
        <v>8.2852862885409145E-3</v>
      </c>
      <c r="T50" s="12">
        <v>250.30302399999999</v>
      </c>
      <c r="U50" s="25">
        <v>0.38223660553757643</v>
      </c>
      <c r="V50" s="2">
        <v>281295</v>
      </c>
      <c r="W50" s="25">
        <v>8.0000000000000002E-3</v>
      </c>
      <c r="X50" s="2">
        <v>1764</v>
      </c>
      <c r="Y50" s="2">
        <v>372185</v>
      </c>
      <c r="Z50" s="25">
        <v>0.01</v>
      </c>
      <c r="AA50" s="12">
        <v>2272.73</v>
      </c>
      <c r="AB50" s="2">
        <v>418129</v>
      </c>
      <c r="AC50" s="25">
        <v>1.0999999999999999E-2</v>
      </c>
      <c r="AD50" s="12">
        <v>2426.06</v>
      </c>
      <c r="AE50" s="25">
        <v>0.48599999999999999</v>
      </c>
    </row>
    <row r="51" spans="1:31" x14ac:dyDescent="0.3">
      <c r="A51" t="s">
        <v>1670</v>
      </c>
      <c r="B51" s="2">
        <v>1160</v>
      </c>
      <c r="C51" s="25">
        <v>8.2596962425502494E-3</v>
      </c>
      <c r="D51" s="2"/>
      <c r="E51" s="2">
        <v>1433</v>
      </c>
      <c r="F51" s="25">
        <v>9.8939490181998956E-3</v>
      </c>
      <c r="G51" s="12"/>
      <c r="H51" s="2">
        <v>1593</v>
      </c>
      <c r="I51" s="25">
        <v>1.1296109826835529E-2</v>
      </c>
      <c r="J51" s="12"/>
      <c r="K51" s="25">
        <v>0.37327586206896557</v>
      </c>
      <c r="L51" s="2">
        <v>3560</v>
      </c>
      <c r="M51" s="25">
        <v>8.2905608704157384E-3</v>
      </c>
      <c r="N51" s="2">
        <v>191.51515151515099</v>
      </c>
      <c r="O51" s="2">
        <v>4531</v>
      </c>
      <c r="P51" s="25">
        <v>9.979450832868976E-3</v>
      </c>
      <c r="Q51" s="12">
        <v>221.21212121212099</v>
      </c>
      <c r="R51" s="2">
        <v>4857</v>
      </c>
      <c r="S51" s="25">
        <v>1.0468687696005001E-2</v>
      </c>
      <c r="T51" s="12">
        <v>284.84848</v>
      </c>
      <c r="U51" s="25">
        <v>0.36432584269662921</v>
      </c>
      <c r="V51" s="2">
        <v>357910</v>
      </c>
      <c r="W51" s="25">
        <v>0.01</v>
      </c>
      <c r="X51" s="2">
        <v>2028</v>
      </c>
      <c r="Y51" s="2">
        <v>461741</v>
      </c>
      <c r="Z51" s="25">
        <v>1.2E-2</v>
      </c>
      <c r="AA51" s="12">
        <v>2118.1799999999998</v>
      </c>
      <c r="AB51" s="2">
        <v>569190</v>
      </c>
      <c r="AC51" s="25">
        <v>1.4E-2</v>
      </c>
      <c r="AD51" s="12">
        <v>2623.64</v>
      </c>
      <c r="AE51" s="25">
        <v>0.59</v>
      </c>
    </row>
    <row r="52" spans="1:31" x14ac:dyDescent="0.3">
      <c r="A52" t="s">
        <v>1671</v>
      </c>
      <c r="B52" s="2">
        <v>2014</v>
      </c>
      <c r="C52" s="25">
        <v>1.434054157973811E-2</v>
      </c>
      <c r="D52" s="2"/>
      <c r="E52" s="2">
        <v>1771</v>
      </c>
      <c r="F52" s="25">
        <v>1.2227622966665746E-2</v>
      </c>
      <c r="G52" s="12"/>
      <c r="H52" s="2">
        <v>2193</v>
      </c>
      <c r="I52" s="25">
        <v>1.5550765128845151E-2</v>
      </c>
      <c r="J52" s="12"/>
      <c r="K52" s="25">
        <v>8.8877855014895646E-2</v>
      </c>
      <c r="L52" s="2">
        <v>5142</v>
      </c>
      <c r="M52" s="25">
        <v>1.1974737077437564E-2</v>
      </c>
      <c r="N52" s="2">
        <v>181.81818181818099</v>
      </c>
      <c r="O52" s="2">
        <v>5317</v>
      </c>
      <c r="P52" s="25">
        <v>1.1710602533296038E-2</v>
      </c>
      <c r="Q52" s="12">
        <v>209.09090909090901</v>
      </c>
      <c r="R52" s="2">
        <v>7614</v>
      </c>
      <c r="S52" s="25">
        <v>1.6411074349883072E-2</v>
      </c>
      <c r="T52" s="12">
        <v>274.54544099999998</v>
      </c>
      <c r="U52" s="25">
        <v>0.48074679113185531</v>
      </c>
      <c r="V52" s="2">
        <v>510382</v>
      </c>
      <c r="W52" s="25">
        <v>1.4E-2</v>
      </c>
      <c r="X52" s="2">
        <v>2010</v>
      </c>
      <c r="Y52" s="2">
        <v>604615</v>
      </c>
      <c r="Z52" s="25">
        <v>1.6E-2</v>
      </c>
      <c r="AA52" s="12">
        <v>2387.27</v>
      </c>
      <c r="AB52" s="2">
        <v>761088</v>
      </c>
      <c r="AC52" s="25">
        <v>1.9E-2</v>
      </c>
      <c r="AD52" s="12">
        <v>2511.52</v>
      </c>
      <c r="AE52" s="25">
        <v>0.49099999999999999</v>
      </c>
    </row>
    <row r="53" spans="1:31" x14ac:dyDescent="0.3">
      <c r="A53" t="s">
        <v>1672</v>
      </c>
      <c r="B53" s="2">
        <v>1097</v>
      </c>
      <c r="C53" s="25">
        <v>7.8111092914462301E-3</v>
      </c>
      <c r="D53" s="2"/>
      <c r="E53" s="2">
        <v>1492</v>
      </c>
      <c r="F53" s="25">
        <v>1.0301306305062274E-2</v>
      </c>
      <c r="G53" s="12"/>
      <c r="H53" s="2">
        <v>1547</v>
      </c>
      <c r="I53" s="25">
        <v>1.0969919587014793E-2</v>
      </c>
      <c r="J53" s="12"/>
      <c r="K53" s="25">
        <v>0.4102096627164995</v>
      </c>
      <c r="L53" s="2">
        <v>4148</v>
      </c>
      <c r="M53" s="25">
        <v>9.6599006995742934E-3</v>
      </c>
      <c r="N53" s="2">
        <v>166.666666666666</v>
      </c>
      <c r="O53" s="2">
        <v>4263</v>
      </c>
      <c r="P53" s="25">
        <v>9.3891853675834129E-3</v>
      </c>
      <c r="Q53" s="12">
        <v>207.272727272727</v>
      </c>
      <c r="R53" s="2">
        <v>4633</v>
      </c>
      <c r="S53" s="25">
        <v>9.9858822515114607E-3</v>
      </c>
      <c r="T53" s="12">
        <v>303.03030000000001</v>
      </c>
      <c r="U53" s="25">
        <v>0.11692381870781099</v>
      </c>
      <c r="V53" s="2">
        <v>427617</v>
      </c>
      <c r="W53" s="25">
        <v>1.2E-2</v>
      </c>
      <c r="X53" s="2">
        <v>2052</v>
      </c>
      <c r="Y53" s="2">
        <v>455568</v>
      </c>
      <c r="Z53" s="25">
        <v>1.2E-2</v>
      </c>
      <c r="AA53" s="12">
        <v>2076.9699999999998</v>
      </c>
      <c r="AB53" s="2">
        <v>524400</v>
      </c>
      <c r="AC53" s="25">
        <v>1.2999999999999999E-2</v>
      </c>
      <c r="AD53" s="12">
        <v>2878.18</v>
      </c>
      <c r="AE53" s="25">
        <v>0.22600000000000001</v>
      </c>
    </row>
    <row r="54" spans="1:31" x14ac:dyDescent="0.3">
      <c r="A54" t="s">
        <v>1673</v>
      </c>
      <c r="B54" s="2">
        <v>926</v>
      </c>
      <c r="C54" s="25">
        <v>6.5935161384495979E-3</v>
      </c>
      <c r="D54" s="2"/>
      <c r="E54" s="2">
        <v>904</v>
      </c>
      <c r="F54" s="25">
        <v>6.24154215802701E-3</v>
      </c>
      <c r="G54" s="12"/>
      <c r="H54" s="2">
        <v>961</v>
      </c>
      <c r="I54" s="25">
        <v>6.8145395753854004E-3</v>
      </c>
      <c r="J54" s="12"/>
      <c r="K54" s="25">
        <v>3.7796976241900593E-2</v>
      </c>
      <c r="L54" s="2">
        <v>3343</v>
      </c>
      <c r="M54" s="25">
        <v>7.7852092667977007E-3</v>
      </c>
      <c r="N54" s="2">
        <v>172.72727272727201</v>
      </c>
      <c r="O54" s="2">
        <v>3281</v>
      </c>
      <c r="P54" s="25">
        <v>7.2263469835892984E-3</v>
      </c>
      <c r="Q54" s="12">
        <v>198.78787878787799</v>
      </c>
      <c r="R54" s="2">
        <v>3238</v>
      </c>
      <c r="S54" s="25">
        <v>6.9791251306700001E-3</v>
      </c>
      <c r="T54" s="12">
        <v>232.72728000000001</v>
      </c>
      <c r="U54" s="25">
        <v>-3.1408914148967994E-2</v>
      </c>
      <c r="V54" s="2">
        <v>363155</v>
      </c>
      <c r="W54" s="25">
        <v>0.01</v>
      </c>
      <c r="X54" s="2">
        <v>1836</v>
      </c>
      <c r="Y54" s="2">
        <v>363937</v>
      </c>
      <c r="Z54" s="25">
        <v>8.9999999999999993E-3</v>
      </c>
      <c r="AA54" s="12">
        <v>2175.7600000000002</v>
      </c>
      <c r="AB54" s="2">
        <v>378825</v>
      </c>
      <c r="AC54" s="25">
        <v>0.01</v>
      </c>
      <c r="AD54" s="12">
        <v>2705.45</v>
      </c>
      <c r="AE54" s="25">
        <v>4.2999999999999997E-2</v>
      </c>
    </row>
    <row r="55" spans="1:31" x14ac:dyDescent="0.3">
      <c r="A55" t="s">
        <v>1674</v>
      </c>
      <c r="B55" s="2">
        <v>925</v>
      </c>
      <c r="C55" s="25">
        <v>6.5863957106542933E-3</v>
      </c>
      <c r="D55" s="2"/>
      <c r="E55" s="2">
        <v>928</v>
      </c>
      <c r="F55" s="25">
        <v>6.4072468170896738E-3</v>
      </c>
      <c r="G55" s="12"/>
      <c r="H55" s="2">
        <v>1005</v>
      </c>
      <c r="I55" s="25">
        <v>7.1265476308661063E-3</v>
      </c>
      <c r="J55" s="12"/>
      <c r="K55" s="25">
        <v>8.6486486486486491E-2</v>
      </c>
      <c r="L55" s="2">
        <v>3410</v>
      </c>
      <c r="M55" s="25">
        <v>7.9412394854263112E-3</v>
      </c>
      <c r="N55" s="2">
        <v>167.272727272727</v>
      </c>
      <c r="O55" s="2">
        <v>3957</v>
      </c>
      <c r="P55" s="25">
        <v>8.7152255452797485E-3</v>
      </c>
      <c r="Q55" s="12">
        <v>194.54545454545399</v>
      </c>
      <c r="R55" s="2">
        <v>4754</v>
      </c>
      <c r="S55" s="25">
        <v>1.0246683406795918E-2</v>
      </c>
      <c r="T55" s="12">
        <v>307.27273600000001</v>
      </c>
      <c r="U55" s="25">
        <v>0.39413489736070384</v>
      </c>
      <c r="V55" s="2">
        <v>366091</v>
      </c>
      <c r="W55" s="25">
        <v>0.01</v>
      </c>
      <c r="X55" s="2">
        <v>2060</v>
      </c>
      <c r="Y55" s="2">
        <v>427170</v>
      </c>
      <c r="Z55" s="25">
        <v>1.0999999999999999E-2</v>
      </c>
      <c r="AA55" s="12">
        <v>2202.42</v>
      </c>
      <c r="AB55" s="2">
        <v>481420</v>
      </c>
      <c r="AC55" s="25">
        <v>1.2E-2</v>
      </c>
      <c r="AD55" s="12">
        <v>3030.91</v>
      </c>
      <c r="AE55" s="25">
        <v>0.315</v>
      </c>
    </row>
    <row r="56" spans="1:31" x14ac:dyDescent="0.3">
      <c r="A56" s="16"/>
      <c r="B56" s="16"/>
      <c r="C56" s="16" t="s">
        <v>2479</v>
      </c>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row>
    <row r="57" spans="1:31" x14ac:dyDescent="0.3">
      <c r="A57" s="103" t="s">
        <v>1675</v>
      </c>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row>
    <row r="58" spans="1:31" x14ac:dyDescent="0.3">
      <c r="B58" s="188"/>
      <c r="C58" s="188"/>
      <c r="D58" s="188"/>
      <c r="E58" s="188"/>
      <c r="F58" s="188"/>
      <c r="G58" s="188"/>
      <c r="H58" s="188"/>
      <c r="I58" s="188"/>
      <c r="J58" s="188"/>
      <c r="L58" s="188" t="s">
        <v>1653</v>
      </c>
      <c r="M58" s="188"/>
      <c r="N58" s="188" t="s">
        <v>1654</v>
      </c>
      <c r="O58" s="188" t="s">
        <v>1653</v>
      </c>
      <c r="P58" s="188"/>
      <c r="Q58" s="188" t="s">
        <v>1654</v>
      </c>
      <c r="R58" s="188" t="s">
        <v>1653</v>
      </c>
      <c r="S58" s="188"/>
      <c r="T58" s="188" t="s">
        <v>1654</v>
      </c>
      <c r="U58" t="s">
        <v>167</v>
      </c>
      <c r="V58" s="188" t="s">
        <v>1653</v>
      </c>
      <c r="W58" s="188"/>
      <c r="X58" s="188" t="s">
        <v>1654</v>
      </c>
      <c r="Y58" s="188" t="s">
        <v>1653</v>
      </c>
      <c r="Z58" s="188"/>
      <c r="AA58" s="188" t="s">
        <v>1654</v>
      </c>
      <c r="AB58" s="188" t="s">
        <v>1653</v>
      </c>
      <c r="AC58" s="188"/>
      <c r="AD58" s="188" t="s">
        <v>1654</v>
      </c>
      <c r="AE58" t="s">
        <v>167</v>
      </c>
    </row>
    <row r="59" spans="1:31" x14ac:dyDescent="0.3">
      <c r="A59" t="s">
        <v>1676</v>
      </c>
      <c r="B59" s="12" t="e">
        <v>#N/A</v>
      </c>
      <c r="C59" s="25" t="e">
        <v>#N/A</v>
      </c>
      <c r="D59" s="12"/>
      <c r="E59" s="12" t="e">
        <v>#N/A</v>
      </c>
      <c r="F59" s="25" t="e">
        <v>#N/A</v>
      </c>
      <c r="G59" s="12"/>
      <c r="H59" s="12" t="e">
        <v>#N/A</v>
      </c>
      <c r="I59" s="25" t="e">
        <v>#N/A</v>
      </c>
      <c r="J59" s="12"/>
      <c r="K59" s="25" t="e">
        <v>#N/A</v>
      </c>
      <c r="L59" s="12">
        <v>29.4</v>
      </c>
      <c r="M59" s="25" t="s">
        <v>167</v>
      </c>
      <c r="N59" s="12">
        <v>6.0606060606059997E-2</v>
      </c>
      <c r="O59" s="12">
        <v>30.3</v>
      </c>
      <c r="P59" s="25" t="s">
        <v>167</v>
      </c>
      <c r="Q59" s="12">
        <v>0.12121212121211999</v>
      </c>
      <c r="R59" s="12">
        <v>31.2</v>
      </c>
      <c r="S59" s="25" t="s">
        <v>167</v>
      </c>
      <c r="T59" s="12">
        <v>6.0606062400000001E-2</v>
      </c>
      <c r="U59" s="25">
        <v>6.1224489795918394E-2</v>
      </c>
      <c r="V59" s="12">
        <v>34.9</v>
      </c>
      <c r="W59" s="25" t="s">
        <v>167</v>
      </c>
      <c r="X59" s="12">
        <v>0.06</v>
      </c>
      <c r="Y59" s="12">
        <v>35.799999999999997</v>
      </c>
      <c r="Z59" s="25" t="s">
        <v>167</v>
      </c>
      <c r="AA59" s="12">
        <v>0.06</v>
      </c>
      <c r="AB59" s="12">
        <v>36.700000000000003</v>
      </c>
      <c r="AC59" s="25" t="s">
        <v>167</v>
      </c>
      <c r="AD59" s="12">
        <v>0.06</v>
      </c>
      <c r="AE59" s="25">
        <v>5.1999999999999998E-2</v>
      </c>
    </row>
    <row r="60" spans="1:31" x14ac:dyDescent="0.3">
      <c r="A60" t="s">
        <v>1677</v>
      </c>
      <c r="B60" s="12" t="e">
        <v>#N/A</v>
      </c>
      <c r="C60" s="25" t="e">
        <v>#N/A</v>
      </c>
      <c r="D60" s="12"/>
      <c r="E60" s="12" t="e">
        <v>#N/A</v>
      </c>
      <c r="F60" s="25" t="e">
        <v>#N/A</v>
      </c>
      <c r="G60" s="12"/>
      <c r="H60" s="12" t="e">
        <v>#N/A</v>
      </c>
      <c r="I60" s="25" t="e">
        <v>#N/A</v>
      </c>
      <c r="J60" s="12"/>
      <c r="K60" s="25" t="e">
        <v>#N/A</v>
      </c>
      <c r="L60" s="12">
        <v>28.5</v>
      </c>
      <c r="M60" s="25" t="s">
        <v>167</v>
      </c>
      <c r="N60" s="12">
        <v>0.12121212121211999</v>
      </c>
      <c r="O60" s="12">
        <v>29.6</v>
      </c>
      <c r="P60" s="25" t="s">
        <v>167</v>
      </c>
      <c r="Q60" s="12">
        <v>6.0606060606059997E-2</v>
      </c>
      <c r="R60" s="12">
        <v>30.5</v>
      </c>
      <c r="S60" s="25" t="s">
        <v>167</v>
      </c>
      <c r="T60" s="12">
        <v>6.0606062400000001E-2</v>
      </c>
      <c r="U60" s="25">
        <v>7.0175438596491224E-2</v>
      </c>
      <c r="V60" s="12">
        <v>33.700000000000003</v>
      </c>
      <c r="W60" s="25" t="s">
        <v>167</v>
      </c>
      <c r="X60" s="12">
        <v>0.06</v>
      </c>
      <c r="Y60" s="12">
        <v>34.700000000000003</v>
      </c>
      <c r="Z60" s="25" t="s">
        <v>167</v>
      </c>
      <c r="AA60" s="12">
        <v>0.06</v>
      </c>
      <c r="AB60" s="12">
        <v>35.6</v>
      </c>
      <c r="AC60" s="25" t="s">
        <v>167</v>
      </c>
      <c r="AD60" s="12">
        <v>0.06</v>
      </c>
      <c r="AE60" s="25">
        <v>5.6000000000000001E-2</v>
      </c>
    </row>
    <row r="61" spans="1:31" x14ac:dyDescent="0.3">
      <c r="A61" t="s">
        <v>1678</v>
      </c>
      <c r="B61" s="12" t="e">
        <v>#N/A</v>
      </c>
      <c r="C61" s="25" t="e">
        <v>#N/A</v>
      </c>
      <c r="D61" s="12"/>
      <c r="E61" s="12" t="e">
        <v>#N/A</v>
      </c>
      <c r="F61" s="25" t="e">
        <v>#N/A</v>
      </c>
      <c r="G61" s="12"/>
      <c r="H61" s="12" t="e">
        <v>#N/A</v>
      </c>
      <c r="I61" s="25" t="e">
        <v>#N/A</v>
      </c>
      <c r="J61" s="12"/>
      <c r="K61" s="25" t="e">
        <v>#N/A</v>
      </c>
      <c r="L61" s="12">
        <v>30.3</v>
      </c>
      <c r="M61" s="25" t="s">
        <v>167</v>
      </c>
      <c r="N61" s="12">
        <v>6.0606060606059997E-2</v>
      </c>
      <c r="O61" s="12">
        <v>30.9</v>
      </c>
      <c r="P61" s="25" t="s">
        <v>167</v>
      </c>
      <c r="Q61" s="12">
        <v>6.0606060606059997E-2</v>
      </c>
      <c r="R61" s="12">
        <v>31.9</v>
      </c>
      <c r="S61" s="25" t="s">
        <v>167</v>
      </c>
      <c r="T61" s="12">
        <v>0.121212125</v>
      </c>
      <c r="U61" s="25">
        <v>5.2805280528052737E-2</v>
      </c>
      <c r="V61" s="12">
        <v>36</v>
      </c>
      <c r="W61" s="25" t="s">
        <v>167</v>
      </c>
      <c r="X61" s="12">
        <v>0.06</v>
      </c>
      <c r="Y61" s="12">
        <v>37</v>
      </c>
      <c r="Z61" s="25" t="s">
        <v>167</v>
      </c>
      <c r="AA61" s="12">
        <v>0.06</v>
      </c>
      <c r="AB61" s="12">
        <v>37.9</v>
      </c>
      <c r="AC61" s="25" t="s">
        <v>167</v>
      </c>
      <c r="AD61" s="12">
        <v>0.06</v>
      </c>
      <c r="AE61" s="25">
        <v>5.2999999999999999E-2</v>
      </c>
    </row>
    <row r="62" spans="1:31" x14ac:dyDescent="0.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row>
    <row r="63" spans="1:31" x14ac:dyDescent="0.3">
      <c r="A63" s="103" t="s">
        <v>1679</v>
      </c>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row>
    <row r="64" spans="1:31" x14ac:dyDescent="0.3">
      <c r="B64" s="188"/>
      <c r="C64" s="188"/>
      <c r="D64" s="188"/>
      <c r="E64" s="188"/>
      <c r="F64" s="188"/>
      <c r="G64" s="188"/>
      <c r="H64" s="188"/>
      <c r="I64" s="188"/>
      <c r="J64" s="188"/>
      <c r="L64" s="188" t="s">
        <v>1653</v>
      </c>
      <c r="M64" s="188"/>
      <c r="N64" s="188" t="s">
        <v>1654</v>
      </c>
      <c r="O64" s="188" t="s">
        <v>1653</v>
      </c>
      <c r="P64" s="188"/>
      <c r="Q64" s="188" t="s">
        <v>1654</v>
      </c>
      <c r="R64" s="188" t="s">
        <v>1653</v>
      </c>
      <c r="S64" s="188"/>
      <c r="T64" s="188" t="s">
        <v>1654</v>
      </c>
      <c r="U64" t="s">
        <v>167</v>
      </c>
      <c r="V64" s="188" t="s">
        <v>1653</v>
      </c>
      <c r="W64" s="188"/>
      <c r="X64" s="188" t="s">
        <v>1654</v>
      </c>
      <c r="Y64" s="188" t="s">
        <v>1653</v>
      </c>
      <c r="Z64" s="188"/>
      <c r="AA64" s="188" t="s">
        <v>1654</v>
      </c>
      <c r="AB64" s="188" t="s">
        <v>1653</v>
      </c>
      <c r="AC64" s="188"/>
      <c r="AD64" s="188" t="s">
        <v>1654</v>
      </c>
      <c r="AE64" t="s">
        <v>167</v>
      </c>
    </row>
    <row r="65" spans="1:31" x14ac:dyDescent="0.3">
      <c r="A65" t="s">
        <v>169</v>
      </c>
      <c r="B65" s="2">
        <v>140441</v>
      </c>
      <c r="C65" s="25" t="s">
        <v>2479</v>
      </c>
      <c r="D65" s="2"/>
      <c r="E65" s="2">
        <v>144836</v>
      </c>
      <c r="F65" s="25" t="s">
        <v>2479</v>
      </c>
      <c r="G65" s="12"/>
      <c r="H65" s="2">
        <v>141022</v>
      </c>
      <c r="I65" s="25" t="s">
        <v>2479</v>
      </c>
      <c r="J65" s="12"/>
      <c r="K65" s="25">
        <v>4.1369685490704189E-3</v>
      </c>
      <c r="L65" s="2">
        <v>429404</v>
      </c>
      <c r="M65" s="25" t="s">
        <v>167</v>
      </c>
      <c r="N65" s="2">
        <v>0</v>
      </c>
      <c r="O65" s="2">
        <v>454033</v>
      </c>
      <c r="P65" s="25" t="s">
        <v>167</v>
      </c>
      <c r="Q65" s="12">
        <v>0</v>
      </c>
      <c r="R65" s="2">
        <v>463955</v>
      </c>
      <c r="S65" s="25" t="s">
        <v>167</v>
      </c>
      <c r="T65" s="12">
        <v>0</v>
      </c>
      <c r="U65" s="25">
        <v>8.0462687818464662E-2</v>
      </c>
      <c r="V65" s="2">
        <v>36637290</v>
      </c>
      <c r="W65" s="25" t="s">
        <v>167</v>
      </c>
      <c r="X65" s="2">
        <v>0</v>
      </c>
      <c r="Y65" s="2">
        <v>38421464</v>
      </c>
      <c r="Z65" s="25" t="s">
        <v>167</v>
      </c>
      <c r="AA65" s="12">
        <v>0</v>
      </c>
      <c r="AB65" s="2">
        <v>39346023</v>
      </c>
      <c r="AC65" s="25" t="s">
        <v>167</v>
      </c>
      <c r="AD65" s="12">
        <v>0</v>
      </c>
      <c r="AE65" s="25">
        <v>7.3999999999999996E-2</v>
      </c>
    </row>
    <row r="66" spans="1:31" x14ac:dyDescent="0.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row>
    <row r="67" spans="1:31" x14ac:dyDescent="0.3">
      <c r="A67" s="103" t="s">
        <v>1680</v>
      </c>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row>
    <row r="68" spans="1:31" x14ac:dyDescent="0.3">
      <c r="B68" s="188"/>
      <c r="C68" s="188"/>
      <c r="D68" s="188"/>
      <c r="E68" s="188"/>
      <c r="F68" s="188"/>
      <c r="G68" s="188"/>
      <c r="H68" s="188"/>
      <c r="I68" s="188"/>
      <c r="J68" s="188"/>
      <c r="L68" s="188" t="s">
        <v>1653</v>
      </c>
      <c r="M68" s="188"/>
      <c r="N68" s="188" t="s">
        <v>1654</v>
      </c>
      <c r="O68" s="188" t="s">
        <v>1653</v>
      </c>
      <c r="P68" s="188"/>
      <c r="Q68" s="188" t="s">
        <v>1654</v>
      </c>
      <c r="R68" s="188" t="s">
        <v>1653</v>
      </c>
      <c r="S68" s="188"/>
      <c r="T68" s="188" t="s">
        <v>1654</v>
      </c>
      <c r="U68" t="s">
        <v>167</v>
      </c>
      <c r="V68" s="188" t="s">
        <v>1653</v>
      </c>
      <c r="W68" s="188"/>
      <c r="X68" s="188" t="s">
        <v>1654</v>
      </c>
      <c r="Y68" s="188" t="s">
        <v>1653</v>
      </c>
      <c r="Z68" s="188"/>
      <c r="AA68" s="188" t="s">
        <v>1654</v>
      </c>
      <c r="AB68" s="188" t="s">
        <v>1653</v>
      </c>
      <c r="AC68" s="188"/>
      <c r="AD68" s="188" t="s">
        <v>1654</v>
      </c>
      <c r="AE68" t="s">
        <v>167</v>
      </c>
    </row>
    <row r="69" spans="1:31" x14ac:dyDescent="0.3">
      <c r="A69" t="s">
        <v>169</v>
      </c>
      <c r="B69" s="2">
        <v>140441</v>
      </c>
      <c r="C69" s="25" t="s">
        <v>2479</v>
      </c>
      <c r="D69" s="2"/>
      <c r="E69" s="2">
        <v>144836</v>
      </c>
      <c r="F69" s="25" t="s">
        <v>2479</v>
      </c>
      <c r="G69" s="12"/>
      <c r="H69" s="2">
        <v>141022</v>
      </c>
      <c r="I69" s="25" t="s">
        <v>2479</v>
      </c>
      <c r="J69" s="12"/>
      <c r="K69" s="25">
        <v>4.1369685490704189E-3</v>
      </c>
      <c r="L69" s="2">
        <v>429404</v>
      </c>
      <c r="M69" s="25" t="s">
        <v>167</v>
      </c>
      <c r="N69" s="2">
        <v>0</v>
      </c>
      <c r="O69" s="2">
        <v>454033</v>
      </c>
      <c r="P69" s="25" t="s">
        <v>167</v>
      </c>
      <c r="Q69" s="12">
        <v>0</v>
      </c>
      <c r="R69" s="2">
        <v>463955</v>
      </c>
      <c r="S69" s="25" t="s">
        <v>167</v>
      </c>
      <c r="T69" s="12">
        <v>0</v>
      </c>
      <c r="U69" s="25">
        <v>8.0462687818464662E-2</v>
      </c>
      <c r="V69" s="2">
        <v>36637290</v>
      </c>
      <c r="W69" s="25" t="s">
        <v>167</v>
      </c>
      <c r="X69" s="2">
        <v>0</v>
      </c>
      <c r="Y69" s="2">
        <v>38421464</v>
      </c>
      <c r="Z69" s="25" t="s">
        <v>167</v>
      </c>
      <c r="AA69" s="12">
        <v>0</v>
      </c>
      <c r="AB69" s="2">
        <v>39346023</v>
      </c>
      <c r="AC69" s="25" t="s">
        <v>167</v>
      </c>
      <c r="AD69" s="12">
        <v>0</v>
      </c>
      <c r="AE69" s="25">
        <v>7.3999999999999996E-2</v>
      </c>
    </row>
    <row r="70" spans="1:31" x14ac:dyDescent="0.3">
      <c r="A70" t="s">
        <v>215</v>
      </c>
      <c r="B70" s="2">
        <v>109696</v>
      </c>
      <c r="C70" s="25">
        <v>0.7810824474334418</v>
      </c>
      <c r="D70" s="2"/>
      <c r="E70" s="2">
        <v>118674</v>
      </c>
      <c r="F70" s="25">
        <v>0.81936811290010769</v>
      </c>
      <c r="G70" s="12"/>
      <c r="H70" s="2">
        <v>95629</v>
      </c>
      <c r="I70" s="25">
        <v>0.67811405312646256</v>
      </c>
      <c r="J70" s="12"/>
      <c r="K70" s="25">
        <v>-0.12823621645274208</v>
      </c>
      <c r="L70" s="2">
        <v>332169</v>
      </c>
      <c r="M70" s="25">
        <v>0.77355823420368697</v>
      </c>
      <c r="N70" s="2">
        <v>1894.54545454545</v>
      </c>
      <c r="O70" s="2">
        <v>367167</v>
      </c>
      <c r="P70" s="25">
        <v>0.80867910482277716</v>
      </c>
      <c r="Q70" s="12">
        <v>1889.69696969697</v>
      </c>
      <c r="R70" s="2">
        <v>309798</v>
      </c>
      <c r="S70" s="25">
        <v>0.66773286202325655</v>
      </c>
      <c r="T70" s="12">
        <v>3009.0908199999999</v>
      </c>
      <c r="U70" s="25">
        <v>-6.7348247428266936E-2</v>
      </c>
      <c r="V70" s="2">
        <v>22392713</v>
      </c>
      <c r="W70" s="25">
        <v>0.61099999999999999</v>
      </c>
      <c r="X70" s="2">
        <v>17882</v>
      </c>
      <c r="Y70" s="2">
        <v>23747013</v>
      </c>
      <c r="Z70" s="25">
        <v>0.61799999999999999</v>
      </c>
      <c r="AA70" s="12">
        <v>17627.27</v>
      </c>
      <c r="AB70" s="2">
        <v>22053721</v>
      </c>
      <c r="AC70" s="25">
        <v>0.56100000000000005</v>
      </c>
      <c r="AD70" s="12">
        <v>20753.330000000002</v>
      </c>
      <c r="AE70" s="25">
        <v>-1.4999999999999999E-2</v>
      </c>
    </row>
    <row r="71" spans="1:31" x14ac:dyDescent="0.3">
      <c r="A71" t="s">
        <v>1681</v>
      </c>
      <c r="B71" s="2">
        <v>821</v>
      </c>
      <c r="C71" s="25">
        <v>5.8458712199428945E-3</v>
      </c>
      <c r="D71" s="2"/>
      <c r="E71" s="2">
        <v>1494</v>
      </c>
      <c r="F71" s="25">
        <v>1.0315115026650832E-2</v>
      </c>
      <c r="G71" s="12"/>
      <c r="H71" s="2">
        <v>1120</v>
      </c>
      <c r="I71" s="25">
        <v>7.9420232304179498E-3</v>
      </c>
      <c r="J71" s="12"/>
      <c r="K71" s="25">
        <v>0.36419001218026792</v>
      </c>
      <c r="L71" s="2">
        <v>6294</v>
      </c>
      <c r="M71" s="25">
        <v>1.4657525314156365E-2</v>
      </c>
      <c r="N71" s="2">
        <v>253.333333333333</v>
      </c>
      <c r="O71" s="2">
        <v>7846</v>
      </c>
      <c r="P71" s="25">
        <v>1.7280682241158682E-2</v>
      </c>
      <c r="Q71" s="12">
        <v>384.84848484848402</v>
      </c>
      <c r="R71" s="2">
        <v>7606</v>
      </c>
      <c r="S71" s="25">
        <v>1.6393831298294016E-2</v>
      </c>
      <c r="T71" s="12">
        <v>423.03030000000001</v>
      </c>
      <c r="U71" s="25">
        <v>0.2084524944391484</v>
      </c>
      <c r="V71" s="2">
        <v>2246311</v>
      </c>
      <c r="W71" s="25">
        <v>6.0999999999999999E-2</v>
      </c>
      <c r="X71" s="2">
        <v>3847</v>
      </c>
      <c r="Y71" s="2">
        <v>2265387</v>
      </c>
      <c r="Z71" s="25">
        <v>5.8999999999999997E-2</v>
      </c>
      <c r="AA71" s="12">
        <v>3929.7</v>
      </c>
      <c r="AB71" s="2">
        <v>2250962</v>
      </c>
      <c r="AC71" s="25">
        <v>5.7000000000000002E-2</v>
      </c>
      <c r="AD71" s="12">
        <v>4731.5200000000004</v>
      </c>
      <c r="AE71" s="25">
        <v>2E-3</v>
      </c>
    </row>
    <row r="72" spans="1:31" x14ac:dyDescent="0.3">
      <c r="A72" t="s">
        <v>1682</v>
      </c>
      <c r="B72" s="2">
        <v>2055</v>
      </c>
      <c r="C72" s="25">
        <v>1.463247911934549E-2</v>
      </c>
      <c r="D72" s="2"/>
      <c r="E72" s="2">
        <v>2537</v>
      </c>
      <c r="F72" s="25">
        <v>1.7516363335082438E-2</v>
      </c>
      <c r="G72" s="12"/>
      <c r="H72" s="2">
        <v>2321</v>
      </c>
      <c r="I72" s="25">
        <v>1.6458424926607196E-2</v>
      </c>
      <c r="J72" s="12"/>
      <c r="K72" s="25">
        <v>0.12944038929440382</v>
      </c>
      <c r="L72" s="2">
        <v>5062</v>
      </c>
      <c r="M72" s="25">
        <v>1.1788432338776536E-2</v>
      </c>
      <c r="N72" s="2">
        <v>359.39393939393898</v>
      </c>
      <c r="O72" s="2">
        <v>6089</v>
      </c>
      <c r="P72" s="25">
        <v>1.3410919470611167E-2</v>
      </c>
      <c r="Q72" s="12">
        <v>471.51515151515099</v>
      </c>
      <c r="R72" s="2">
        <v>5955</v>
      </c>
      <c r="S72" s="25">
        <v>1.2835296526602796E-2</v>
      </c>
      <c r="T72" s="12">
        <v>560</v>
      </c>
      <c r="U72" s="25">
        <v>0.17641248518372185</v>
      </c>
      <c r="V72" s="2">
        <v>283628</v>
      </c>
      <c r="W72" s="25">
        <v>8.0000000000000002E-3</v>
      </c>
      <c r="X72" s="2">
        <v>3551</v>
      </c>
      <c r="Y72" s="2">
        <v>287028</v>
      </c>
      <c r="Z72" s="25">
        <v>7.0000000000000001E-3</v>
      </c>
      <c r="AA72" s="12">
        <v>3839.39</v>
      </c>
      <c r="AB72" s="2">
        <v>311629</v>
      </c>
      <c r="AC72" s="25">
        <v>8.0000000000000002E-3</v>
      </c>
      <c r="AD72" s="12">
        <v>3918.79</v>
      </c>
      <c r="AE72" s="25">
        <v>9.9000000000000005E-2</v>
      </c>
    </row>
    <row r="73" spans="1:31" x14ac:dyDescent="0.3">
      <c r="A73" t="s">
        <v>218</v>
      </c>
      <c r="B73" s="2">
        <v>3714</v>
      </c>
      <c r="C73" s="25">
        <v>2.6445268831751412E-2</v>
      </c>
      <c r="D73" s="2"/>
      <c r="E73" s="2">
        <v>3397</v>
      </c>
      <c r="F73" s="25">
        <v>2.3454113618161229E-2</v>
      </c>
      <c r="G73" s="12"/>
      <c r="H73" s="2">
        <v>3621</v>
      </c>
      <c r="I73" s="25">
        <v>2.5676844747628019E-2</v>
      </c>
      <c r="J73" s="12"/>
      <c r="K73" s="25">
        <v>-2.5040387722132462E-2</v>
      </c>
      <c r="L73" s="2">
        <v>14669</v>
      </c>
      <c r="M73" s="25">
        <v>3.4161302642732719E-2</v>
      </c>
      <c r="N73" s="2">
        <v>320.60606060606</v>
      </c>
      <c r="O73" s="2">
        <v>15427</v>
      </c>
      <c r="P73" s="25">
        <v>3.3977706466270075E-2</v>
      </c>
      <c r="Q73" s="12">
        <v>449.09090909090901</v>
      </c>
      <c r="R73" s="2">
        <v>17310</v>
      </c>
      <c r="S73" s="25">
        <v>3.7309652875817695E-2</v>
      </c>
      <c r="T73" s="12">
        <v>581.21209999999996</v>
      </c>
      <c r="U73" s="25">
        <v>0.18003953916422388</v>
      </c>
      <c r="V73" s="2">
        <v>4747252</v>
      </c>
      <c r="W73" s="25">
        <v>0.13</v>
      </c>
      <c r="X73" s="2">
        <v>4885</v>
      </c>
      <c r="Y73" s="2">
        <v>5261978</v>
      </c>
      <c r="Z73" s="25">
        <v>0.13700000000000001</v>
      </c>
      <c r="AA73" s="12">
        <v>5476.97</v>
      </c>
      <c r="AB73" s="2">
        <v>5834312</v>
      </c>
      <c r="AC73" s="25">
        <v>0.14799999999999999</v>
      </c>
      <c r="AD73" s="12">
        <v>7041.21</v>
      </c>
      <c r="AE73" s="25">
        <v>0.22900000000000001</v>
      </c>
    </row>
    <row r="74" spans="1:31" x14ac:dyDescent="0.3">
      <c r="A74" t="s">
        <v>1683</v>
      </c>
      <c r="B74" s="2">
        <v>114</v>
      </c>
      <c r="C74" s="25">
        <v>8.1172876866442134E-4</v>
      </c>
      <c r="D74" s="2"/>
      <c r="E74" s="2">
        <v>181</v>
      </c>
      <c r="F74" s="25">
        <v>1.2496893037642575E-3</v>
      </c>
      <c r="G74" s="12"/>
      <c r="H74" s="2">
        <v>177</v>
      </c>
      <c r="I74" s="25">
        <v>1.2551233140928365E-3</v>
      </c>
      <c r="J74" s="12"/>
      <c r="K74" s="25">
        <v>0.55263157894736836</v>
      </c>
      <c r="L74" s="2">
        <v>354</v>
      </c>
      <c r="M74" s="25">
        <v>8.2439846857504818E-4</v>
      </c>
      <c r="N74" s="2">
        <v>89.696969696969703</v>
      </c>
      <c r="O74" s="2">
        <v>615</v>
      </c>
      <c r="P74" s="25">
        <v>1.3545270938456015E-3</v>
      </c>
      <c r="Q74" s="12">
        <v>79.393939393939405</v>
      </c>
      <c r="R74" s="2">
        <v>618</v>
      </c>
      <c r="S74" s="25">
        <v>1.3320257352544967E-3</v>
      </c>
      <c r="T74" s="12">
        <v>92.121215800000002</v>
      </c>
      <c r="U74" s="25">
        <v>0.74576271186440679</v>
      </c>
      <c r="V74" s="2">
        <v>140429</v>
      </c>
      <c r="W74" s="25">
        <v>4.0000000000000001E-3</v>
      </c>
      <c r="X74" s="2">
        <v>1207</v>
      </c>
      <c r="Y74" s="2">
        <v>150370</v>
      </c>
      <c r="Z74" s="25">
        <v>4.0000000000000001E-3</v>
      </c>
      <c r="AA74" s="12">
        <v>1202.42</v>
      </c>
      <c r="AB74" s="2">
        <v>149636</v>
      </c>
      <c r="AC74" s="25">
        <v>4.0000000000000001E-3</v>
      </c>
      <c r="AD74" s="12">
        <v>1490.3</v>
      </c>
      <c r="AE74" s="25">
        <v>6.6000000000000003E-2</v>
      </c>
    </row>
    <row r="75" spans="1:31" x14ac:dyDescent="0.3">
      <c r="A75" t="s">
        <v>220</v>
      </c>
      <c r="B75" s="2">
        <v>20838</v>
      </c>
      <c r="C75" s="25">
        <v>0.14837547439850185</v>
      </c>
      <c r="D75" s="2"/>
      <c r="E75" s="2">
        <v>15042</v>
      </c>
      <c r="F75" s="25">
        <v>0.10385539506752464</v>
      </c>
      <c r="G75" s="12"/>
      <c r="H75" s="2">
        <v>28151</v>
      </c>
      <c r="I75" s="25">
        <v>0.19962133567812115</v>
      </c>
      <c r="J75" s="12"/>
      <c r="K75" s="25">
        <v>0.35094538823303578</v>
      </c>
      <c r="L75" s="2">
        <v>58352</v>
      </c>
      <c r="M75" s="25">
        <v>0.1358906763793537</v>
      </c>
      <c r="N75" s="2">
        <v>1827.27272727272</v>
      </c>
      <c r="O75" s="2">
        <v>41342</v>
      </c>
      <c r="P75" s="25">
        <v>9.105505546953635E-2</v>
      </c>
      <c r="Q75" s="12">
        <v>1716.9696969696899</v>
      </c>
      <c r="R75" s="2">
        <v>85508</v>
      </c>
      <c r="S75" s="25">
        <v>0.18430235690961408</v>
      </c>
      <c r="T75" s="12">
        <v>2903.6364699999999</v>
      </c>
      <c r="U75" s="25">
        <v>0.46538250616945437</v>
      </c>
      <c r="V75" s="2">
        <v>5448609</v>
      </c>
      <c r="W75" s="25">
        <v>0.14899999999999999</v>
      </c>
      <c r="X75" s="2">
        <v>21283</v>
      </c>
      <c r="Y75" s="2">
        <v>4974791</v>
      </c>
      <c r="Z75" s="25">
        <v>0.129</v>
      </c>
      <c r="AA75" s="12">
        <v>21152.12</v>
      </c>
      <c r="AB75" s="2">
        <v>5623747</v>
      </c>
      <c r="AC75" s="25">
        <v>0.14299999999999999</v>
      </c>
      <c r="AD75" s="12">
        <v>20443.03</v>
      </c>
      <c r="AE75" s="25">
        <v>3.2000000000000001E-2</v>
      </c>
    </row>
    <row r="76" spans="1:31" x14ac:dyDescent="0.3">
      <c r="A76" t="s">
        <v>1684</v>
      </c>
      <c r="B76" s="2">
        <v>3203</v>
      </c>
      <c r="C76" s="25">
        <v>2.2806730228352119E-2</v>
      </c>
      <c r="D76" s="2"/>
      <c r="E76" s="2">
        <v>3511</v>
      </c>
      <c r="F76" s="25">
        <v>2.4241210748708886E-2</v>
      </c>
      <c r="G76" s="12"/>
      <c r="H76" s="2">
        <v>10003</v>
      </c>
      <c r="I76" s="25">
        <v>7.0932194976670276E-2</v>
      </c>
      <c r="J76" s="12"/>
      <c r="K76" s="25">
        <v>2.1230096784264751</v>
      </c>
      <c r="L76" s="2">
        <v>12504</v>
      </c>
      <c r="M76" s="25">
        <v>2.9119430652718652E-2</v>
      </c>
      <c r="N76" s="2">
        <v>706.66666666666595</v>
      </c>
      <c r="O76" s="2">
        <v>15547</v>
      </c>
      <c r="P76" s="25">
        <v>3.4242004435800923E-2</v>
      </c>
      <c r="Q76" s="12">
        <v>880</v>
      </c>
      <c r="R76" s="2">
        <v>37160</v>
      </c>
      <c r="S76" s="25">
        <v>8.0093974631160345E-2</v>
      </c>
      <c r="T76" s="12">
        <v>2133.3332500000001</v>
      </c>
      <c r="U76" s="25">
        <v>1.9718490083173386</v>
      </c>
      <c r="V76" s="2">
        <v>1378348</v>
      </c>
      <c r="W76" s="25">
        <v>3.7999999999999999E-2</v>
      </c>
      <c r="X76" s="2">
        <v>12414</v>
      </c>
      <c r="Y76" s="2">
        <v>1734897</v>
      </c>
      <c r="Z76" s="25">
        <v>4.4999999999999998E-2</v>
      </c>
      <c r="AA76" s="12">
        <v>12268.48</v>
      </c>
      <c r="AB76" s="2">
        <v>3122016</v>
      </c>
      <c r="AC76" s="25">
        <v>7.9000000000000001E-2</v>
      </c>
      <c r="AD76" s="12">
        <v>18518.79</v>
      </c>
      <c r="AE76" s="25">
        <v>1.2649999999999999</v>
      </c>
    </row>
    <row r="77" spans="1:31" x14ac:dyDescent="0.3">
      <c r="A77" t="s">
        <v>222</v>
      </c>
      <c r="B77" s="2">
        <v>1269</v>
      </c>
      <c r="C77" s="25">
        <v>9.0358228722381643E-3</v>
      </c>
      <c r="D77" s="2"/>
      <c r="E77" s="2">
        <v>1000</v>
      </c>
      <c r="F77" s="25">
        <v>6.9043607942776654E-3</v>
      </c>
      <c r="G77" s="12"/>
      <c r="H77" s="2">
        <v>7547</v>
      </c>
      <c r="I77" s="25">
        <v>5.3516472607110947E-2</v>
      </c>
      <c r="J77" s="12"/>
      <c r="K77" s="25">
        <v>4.947202521670607</v>
      </c>
      <c r="L77" s="2">
        <v>4656</v>
      </c>
      <c r="M77" s="25">
        <v>1.084293579007182E-2</v>
      </c>
      <c r="N77" s="2">
        <v>523.63636363636294</v>
      </c>
      <c r="O77" s="2">
        <v>4794</v>
      </c>
      <c r="P77" s="25">
        <v>1.055870388275742E-2</v>
      </c>
      <c r="Q77" s="12">
        <v>495.15151515151501</v>
      </c>
      <c r="R77" s="2">
        <v>26889</v>
      </c>
      <c r="S77" s="25">
        <v>5.7956051772262394E-2</v>
      </c>
      <c r="T77" s="12">
        <v>1927.87878</v>
      </c>
      <c r="U77" s="25">
        <v>4.7751288659793811</v>
      </c>
      <c r="V77" s="2">
        <v>389022</v>
      </c>
      <c r="W77" s="25">
        <v>1.0999999999999999E-2</v>
      </c>
      <c r="X77" s="2">
        <v>5308</v>
      </c>
      <c r="Y77" s="2">
        <v>396499</v>
      </c>
      <c r="Z77" s="25">
        <v>0.01</v>
      </c>
      <c r="AA77" s="12">
        <v>5403.03</v>
      </c>
      <c r="AB77" s="2">
        <v>1472235</v>
      </c>
      <c r="AC77" s="25">
        <v>3.6999999999999998E-2</v>
      </c>
      <c r="AD77" s="12">
        <v>14385.45</v>
      </c>
      <c r="AE77" s="25">
        <v>2.7839999999999998</v>
      </c>
    </row>
    <row r="78" spans="1:31" x14ac:dyDescent="0.3">
      <c r="A78" t="s">
        <v>1685</v>
      </c>
      <c r="B78" s="2">
        <v>1934</v>
      </c>
      <c r="C78" s="25">
        <v>1.377090735611395E-2</v>
      </c>
      <c r="D78" s="2"/>
      <c r="E78" s="2">
        <v>2511</v>
      </c>
      <c r="F78" s="25">
        <v>1.7336849954431219E-2</v>
      </c>
      <c r="G78" s="12"/>
      <c r="H78" s="2">
        <v>2456</v>
      </c>
      <c r="I78" s="25">
        <v>1.741572236955936E-2</v>
      </c>
      <c r="J78" s="12"/>
      <c r="K78" s="25">
        <v>0.26990692864529464</v>
      </c>
      <c r="L78" s="2">
        <v>7848</v>
      </c>
      <c r="M78" s="25">
        <v>1.827649486264683E-2</v>
      </c>
      <c r="N78" s="2">
        <v>455.15151515151501</v>
      </c>
      <c r="O78" s="2">
        <v>10753</v>
      </c>
      <c r="P78" s="25">
        <v>2.3683300553043501E-2</v>
      </c>
      <c r="Q78" s="12">
        <v>704.84848484848396</v>
      </c>
      <c r="R78" s="2">
        <v>10271</v>
      </c>
      <c r="S78" s="25">
        <v>2.2137922858897954E-2</v>
      </c>
      <c r="T78" s="12">
        <v>669.69695999999999</v>
      </c>
      <c r="U78" s="25">
        <v>0.30874108053007138</v>
      </c>
      <c r="V78" s="2">
        <v>989326</v>
      </c>
      <c r="W78" s="25">
        <v>2.7E-2</v>
      </c>
      <c r="X78" s="2">
        <v>9224</v>
      </c>
      <c r="Y78" s="2">
        <v>1338398</v>
      </c>
      <c r="Z78" s="25">
        <v>3.5000000000000003E-2</v>
      </c>
      <c r="AA78" s="12">
        <v>8734.5499999999993</v>
      </c>
      <c r="AB78" s="2">
        <v>1649781</v>
      </c>
      <c r="AC78" s="25">
        <v>4.2000000000000003E-2</v>
      </c>
      <c r="AD78" s="12">
        <v>11721.82</v>
      </c>
      <c r="AE78" s="25">
        <v>0.66800000000000004</v>
      </c>
    </row>
    <row r="79" spans="1:31" x14ac:dyDescent="0.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row>
    <row r="80" spans="1:31" x14ac:dyDescent="0.3">
      <c r="A80" s="103" t="s">
        <v>1686</v>
      </c>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row>
    <row r="81" spans="1:31" x14ac:dyDescent="0.3">
      <c r="B81" s="188"/>
      <c r="C81" s="188"/>
      <c r="D81" s="188"/>
      <c r="E81" s="188"/>
      <c r="F81" s="188"/>
      <c r="G81" s="188"/>
      <c r="H81" s="188"/>
      <c r="I81" s="188"/>
      <c r="J81" s="188"/>
      <c r="L81" s="188" t="s">
        <v>1653</v>
      </c>
      <c r="M81" s="188"/>
      <c r="N81" s="188" t="s">
        <v>1654</v>
      </c>
      <c r="O81" s="188" t="s">
        <v>1653</v>
      </c>
      <c r="P81" s="188"/>
      <c r="Q81" s="188" t="s">
        <v>1654</v>
      </c>
      <c r="R81" s="188" t="s">
        <v>1653</v>
      </c>
      <c r="S81" s="188"/>
      <c r="T81" s="188" t="s">
        <v>1654</v>
      </c>
      <c r="U81" t="s">
        <v>167</v>
      </c>
      <c r="V81" s="188" t="s">
        <v>1653</v>
      </c>
      <c r="W81" s="188"/>
      <c r="X81" s="188" t="s">
        <v>1654</v>
      </c>
      <c r="Y81" s="188" t="s">
        <v>1653</v>
      </c>
      <c r="Z81" s="188"/>
      <c r="AA81" s="188" t="s">
        <v>1654</v>
      </c>
      <c r="AB81" s="188" t="s">
        <v>1653</v>
      </c>
      <c r="AC81" s="188"/>
      <c r="AD81" s="188" t="s">
        <v>1654</v>
      </c>
      <c r="AE81" t="s">
        <v>167</v>
      </c>
    </row>
    <row r="82" spans="1:31" x14ac:dyDescent="0.3">
      <c r="A82" t="s">
        <v>169</v>
      </c>
      <c r="B82" s="2">
        <v>140441</v>
      </c>
      <c r="C82" s="25" t="s">
        <v>2479</v>
      </c>
      <c r="D82" s="2"/>
      <c r="E82" s="2">
        <v>144836</v>
      </c>
      <c r="F82" s="25" t="s">
        <v>2479</v>
      </c>
      <c r="G82" s="12"/>
      <c r="H82" s="2">
        <v>141022</v>
      </c>
      <c r="I82" s="25" t="s">
        <v>2479</v>
      </c>
      <c r="J82" s="12"/>
      <c r="K82" s="25">
        <v>4.1369685490704189E-3</v>
      </c>
      <c r="L82" s="2">
        <v>429404</v>
      </c>
      <c r="M82" s="25" t="s">
        <v>167</v>
      </c>
      <c r="N82" s="2">
        <v>0</v>
      </c>
      <c r="O82" s="2">
        <v>454033</v>
      </c>
      <c r="P82" s="25" t="s">
        <v>167</v>
      </c>
      <c r="Q82" s="12">
        <v>0</v>
      </c>
      <c r="R82" s="2">
        <v>463955</v>
      </c>
      <c r="S82" s="25" t="s">
        <v>167</v>
      </c>
      <c r="T82" s="12">
        <v>0</v>
      </c>
      <c r="U82" s="25">
        <v>8.0462687818464662E-2</v>
      </c>
      <c r="V82" s="2">
        <v>36637290</v>
      </c>
      <c r="W82" s="25" t="s">
        <v>167</v>
      </c>
      <c r="X82" s="2">
        <v>0</v>
      </c>
      <c r="Y82" s="2">
        <v>38421464</v>
      </c>
      <c r="Z82" s="25" t="s">
        <v>167</v>
      </c>
      <c r="AA82" s="12">
        <v>0</v>
      </c>
      <c r="AB82" s="2">
        <v>39346023</v>
      </c>
      <c r="AC82" s="25" t="s">
        <v>167</v>
      </c>
      <c r="AD82" s="12">
        <v>0</v>
      </c>
      <c r="AE82" s="25">
        <v>7.3999999999999996E-2</v>
      </c>
    </row>
    <row r="83" spans="1:31" x14ac:dyDescent="0.3">
      <c r="A83" t="s">
        <v>1687</v>
      </c>
      <c r="B83" s="2">
        <v>50080</v>
      </c>
      <c r="C83" s="25">
        <v>0.35659102398872122</v>
      </c>
      <c r="D83" s="2"/>
      <c r="E83" s="2">
        <v>46345</v>
      </c>
      <c r="F83" s="25">
        <v>0.3199826010107984</v>
      </c>
      <c r="G83" s="12"/>
      <c r="H83" s="2">
        <v>43529</v>
      </c>
      <c r="I83" s="25">
        <v>0.30866815106862761</v>
      </c>
      <c r="J83" s="12"/>
      <c r="K83" s="25">
        <v>-0.13081070287539931</v>
      </c>
      <c r="L83" s="2">
        <v>176346</v>
      </c>
      <c r="M83" s="25">
        <v>0.41067619304897018</v>
      </c>
      <c r="N83" s="2">
        <v>0</v>
      </c>
      <c r="O83" s="2">
        <v>170500</v>
      </c>
      <c r="P83" s="25">
        <v>0.37552336504174805</v>
      </c>
      <c r="Q83" s="12">
        <v>0</v>
      </c>
      <c r="R83" s="2">
        <v>162036</v>
      </c>
      <c r="S83" s="25">
        <v>0.34924938841051395</v>
      </c>
      <c r="T83" s="12">
        <v>0</v>
      </c>
      <c r="U83" s="25">
        <v>-8.1147289986730625E-2</v>
      </c>
      <c r="V83" s="2">
        <v>23181133</v>
      </c>
      <c r="W83" s="25">
        <v>0.63300000000000001</v>
      </c>
      <c r="X83" s="2">
        <v>0</v>
      </c>
      <c r="Y83" s="2">
        <v>23670778</v>
      </c>
      <c r="Z83" s="25">
        <v>0.61599999999999999</v>
      </c>
      <c r="AA83" s="12">
        <v>0</v>
      </c>
      <c r="AB83" s="2">
        <v>23965094</v>
      </c>
      <c r="AC83" s="25">
        <v>0.60899999999999999</v>
      </c>
      <c r="AD83" s="12">
        <v>0</v>
      </c>
      <c r="AE83" s="25">
        <v>3.4000000000000002E-2</v>
      </c>
    </row>
    <row r="84" spans="1:31" x14ac:dyDescent="0.3">
      <c r="A84" t="s">
        <v>228</v>
      </c>
      <c r="B84" s="2">
        <v>42561</v>
      </c>
      <c r="C84" s="25">
        <v>0.30305252739584593</v>
      </c>
      <c r="D84" s="2"/>
      <c r="E84" s="2">
        <v>38247</v>
      </c>
      <c r="F84" s="25">
        <v>0.26407108729873791</v>
      </c>
      <c r="G84" s="12"/>
      <c r="H84" s="2">
        <v>36358</v>
      </c>
      <c r="I84" s="25">
        <v>0.25781792911744267</v>
      </c>
      <c r="J84" s="12"/>
      <c r="K84" s="25">
        <v>-0.14574375602077017</v>
      </c>
      <c r="L84" s="2">
        <v>146711</v>
      </c>
      <c r="M84" s="25">
        <v>0.3416619314212257</v>
      </c>
      <c r="N84" s="2">
        <v>144.24242424242399</v>
      </c>
      <c r="O84" s="2">
        <v>139581</v>
      </c>
      <c r="P84" s="25">
        <v>0.30742479070904538</v>
      </c>
      <c r="Q84" s="12">
        <v>138.18181818181799</v>
      </c>
      <c r="R84" s="2">
        <v>128751</v>
      </c>
      <c r="S84" s="25">
        <v>0.27750751689280212</v>
      </c>
      <c r="T84" s="12">
        <v>502.42425500000002</v>
      </c>
      <c r="U84" s="25">
        <v>-0.12241754197026808</v>
      </c>
      <c r="V84" s="2">
        <v>15107042</v>
      </c>
      <c r="W84" s="25">
        <v>0.41199999999999998</v>
      </c>
      <c r="X84" s="2">
        <v>2115</v>
      </c>
      <c r="Y84" s="2">
        <v>14879258</v>
      </c>
      <c r="Z84" s="25">
        <v>0.38700000000000001</v>
      </c>
      <c r="AA84" s="12">
        <v>1717.58</v>
      </c>
      <c r="AB84" s="2">
        <v>14365145</v>
      </c>
      <c r="AC84" s="25">
        <v>0.36499999999999999</v>
      </c>
      <c r="AD84" s="12">
        <v>3476.97</v>
      </c>
      <c r="AE84" s="25">
        <v>-4.9000000000000002E-2</v>
      </c>
    </row>
    <row r="85" spans="1:31" x14ac:dyDescent="0.3">
      <c r="A85" t="s">
        <v>1688</v>
      </c>
      <c r="B85" s="2">
        <v>669</v>
      </c>
      <c r="C85" s="25">
        <v>4.7635661950569987E-3</v>
      </c>
      <c r="D85" s="2"/>
      <c r="E85" s="2">
        <v>1150</v>
      </c>
      <c r="F85" s="25">
        <v>7.9400149134193163E-3</v>
      </c>
      <c r="G85" s="12"/>
      <c r="H85" s="2">
        <v>641</v>
      </c>
      <c r="I85" s="25">
        <v>4.5453900809802709E-3</v>
      </c>
      <c r="J85" s="12"/>
      <c r="K85" s="25">
        <v>-4.1853512705530616E-2</v>
      </c>
      <c r="L85" s="2">
        <v>5362</v>
      </c>
      <c r="M85" s="25">
        <v>1.248707510875539E-2</v>
      </c>
      <c r="N85" s="2">
        <v>177.575757575757</v>
      </c>
      <c r="O85" s="2">
        <v>6021</v>
      </c>
      <c r="P85" s="25">
        <v>1.3261150621210353E-2</v>
      </c>
      <c r="Q85" s="12">
        <v>153.939393939393</v>
      </c>
      <c r="R85" s="2">
        <v>5923</v>
      </c>
      <c r="S85" s="25">
        <v>1.2766324320246575E-2</v>
      </c>
      <c r="T85" s="12">
        <v>239.393936</v>
      </c>
      <c r="U85" s="25">
        <v>0.10462513987318164</v>
      </c>
      <c r="V85" s="2">
        <v>2163955</v>
      </c>
      <c r="W85" s="25">
        <v>5.8999999999999997E-2</v>
      </c>
      <c r="X85" s="2">
        <v>3339</v>
      </c>
      <c r="Y85" s="2">
        <v>2160795</v>
      </c>
      <c r="Z85" s="25">
        <v>5.6000000000000001E-2</v>
      </c>
      <c r="AA85" s="12">
        <v>3703.03</v>
      </c>
      <c r="AB85" s="2">
        <v>2142371</v>
      </c>
      <c r="AC85" s="25">
        <v>5.3999999999999999E-2</v>
      </c>
      <c r="AD85" s="12">
        <v>4486.67</v>
      </c>
      <c r="AE85" s="25">
        <v>-0.01</v>
      </c>
    </row>
    <row r="86" spans="1:31" x14ac:dyDescent="0.3">
      <c r="A86" t="s">
        <v>1689</v>
      </c>
      <c r="B86" s="2">
        <v>1528</v>
      </c>
      <c r="C86" s="25">
        <v>1.0880013671221368E-2</v>
      </c>
      <c r="D86" s="2"/>
      <c r="E86" s="2">
        <v>1631</v>
      </c>
      <c r="F86" s="25">
        <v>1.1261012455466873E-2</v>
      </c>
      <c r="G86" s="12"/>
      <c r="H86" s="2">
        <v>1013</v>
      </c>
      <c r="I86" s="25">
        <v>7.183276368226234E-3</v>
      </c>
      <c r="J86" s="12"/>
      <c r="K86" s="25">
        <v>-0.3370418848167539</v>
      </c>
      <c r="L86" s="2">
        <v>3251</v>
      </c>
      <c r="M86" s="25">
        <v>7.5709588173375189E-3</v>
      </c>
      <c r="N86" s="2">
        <v>209.69696969696901</v>
      </c>
      <c r="O86" s="2">
        <v>3069</v>
      </c>
      <c r="P86" s="25">
        <v>6.7594205707514655E-3</v>
      </c>
      <c r="Q86" s="12">
        <v>187.272727272727</v>
      </c>
      <c r="R86" s="2">
        <v>2592</v>
      </c>
      <c r="S86" s="25">
        <v>5.5867487148538114E-3</v>
      </c>
      <c r="T86" s="12">
        <v>191.515152</v>
      </c>
      <c r="U86" s="25">
        <v>-0.20270685942786834</v>
      </c>
      <c r="V86" s="2">
        <v>153430</v>
      </c>
      <c r="W86" s="25">
        <v>4.0000000000000001E-3</v>
      </c>
      <c r="X86" s="2">
        <v>1713</v>
      </c>
      <c r="Y86" s="2">
        <v>142191</v>
      </c>
      <c r="Z86" s="25">
        <v>4.0000000000000001E-3</v>
      </c>
      <c r="AA86" s="12">
        <v>1522.42</v>
      </c>
      <c r="AB86" s="2">
        <v>131724</v>
      </c>
      <c r="AC86" s="25">
        <v>3.0000000000000001E-3</v>
      </c>
      <c r="AD86" s="12">
        <v>1512.73</v>
      </c>
      <c r="AE86" s="25">
        <v>-0.14099999999999999</v>
      </c>
    </row>
    <row r="87" spans="1:31" x14ac:dyDescent="0.3">
      <c r="A87" t="s">
        <v>231</v>
      </c>
      <c r="B87" s="2">
        <v>3565</v>
      </c>
      <c r="C87" s="25">
        <v>2.5384325090251413E-2</v>
      </c>
      <c r="D87" s="2"/>
      <c r="E87" s="2">
        <v>3231</v>
      </c>
      <c r="F87" s="25">
        <v>2.2307989726311137E-2</v>
      </c>
      <c r="G87" s="12"/>
      <c r="H87" s="2">
        <v>3137</v>
      </c>
      <c r="I87" s="25">
        <v>2.2244756137340265E-2</v>
      </c>
      <c r="J87" s="12"/>
      <c r="K87" s="25">
        <v>-0.12005610098176722</v>
      </c>
      <c r="L87" s="2">
        <v>13894</v>
      </c>
      <c r="M87" s="25">
        <v>3.2356475486954007E-2</v>
      </c>
      <c r="N87" s="2">
        <v>248.48484848484799</v>
      </c>
      <c r="O87" s="2">
        <v>14542</v>
      </c>
      <c r="P87" s="25">
        <v>3.2028508940980062E-2</v>
      </c>
      <c r="Q87" s="12">
        <v>413.93939393939399</v>
      </c>
      <c r="R87" s="2">
        <v>15857</v>
      </c>
      <c r="S87" s="25">
        <v>3.4177883630955586E-2</v>
      </c>
      <c r="T87" s="12">
        <v>301.81817599999999</v>
      </c>
      <c r="U87" s="25">
        <v>0.14128400748524542</v>
      </c>
      <c r="V87" s="2">
        <v>4683828</v>
      </c>
      <c r="W87" s="25">
        <v>0.128</v>
      </c>
      <c r="X87" s="2">
        <v>5034</v>
      </c>
      <c r="Y87" s="2">
        <v>5192548</v>
      </c>
      <c r="Z87" s="25">
        <v>0.13500000000000001</v>
      </c>
      <c r="AA87" s="12">
        <v>5378.18</v>
      </c>
      <c r="AB87" s="2">
        <v>5743983</v>
      </c>
      <c r="AC87" s="25">
        <v>0.14599999999999999</v>
      </c>
      <c r="AD87" s="12">
        <v>6767.27</v>
      </c>
      <c r="AE87" s="25">
        <v>0.22600000000000001</v>
      </c>
    </row>
    <row r="88" spans="1:31" x14ac:dyDescent="0.3">
      <c r="A88" t="s">
        <v>1690</v>
      </c>
      <c r="B88" s="2">
        <v>114</v>
      </c>
      <c r="C88" s="25">
        <v>8.1172876866442134E-4</v>
      </c>
      <c r="D88" s="2"/>
      <c r="E88" s="2">
        <v>181</v>
      </c>
      <c r="F88" s="25">
        <v>1.2496893037642575E-3</v>
      </c>
      <c r="G88" s="12"/>
      <c r="H88" s="2">
        <v>173</v>
      </c>
      <c r="I88" s="25">
        <v>1.2267589454127725E-3</v>
      </c>
      <c r="J88" s="12"/>
      <c r="K88" s="25">
        <v>0.51754385964912286</v>
      </c>
      <c r="L88" s="2">
        <v>336</v>
      </c>
      <c r="M88" s="25">
        <v>7.8247990237631699E-4</v>
      </c>
      <c r="N88" s="2">
        <v>84.242424242424207</v>
      </c>
      <c r="O88" s="2">
        <v>551</v>
      </c>
      <c r="P88" s="25">
        <v>1.213568176762482E-3</v>
      </c>
      <c r="Q88" s="12">
        <v>72.727272727272705</v>
      </c>
      <c r="R88" s="2">
        <v>528</v>
      </c>
      <c r="S88" s="25">
        <v>1.1380414048776282E-3</v>
      </c>
      <c r="T88" s="12">
        <v>72.727270000000004</v>
      </c>
      <c r="U88" s="25">
        <v>0.5714285714285714</v>
      </c>
      <c r="V88" s="2">
        <v>131505</v>
      </c>
      <c r="W88" s="25">
        <v>4.0000000000000001E-3</v>
      </c>
      <c r="X88" s="2">
        <v>1116</v>
      </c>
      <c r="Y88" s="2">
        <v>139009</v>
      </c>
      <c r="Z88" s="25">
        <v>4.0000000000000001E-3</v>
      </c>
      <c r="AA88" s="12">
        <v>1038.18</v>
      </c>
      <c r="AB88" s="2">
        <v>135524</v>
      </c>
      <c r="AC88" s="25">
        <v>3.0000000000000001E-3</v>
      </c>
      <c r="AD88" s="12">
        <v>1257.58</v>
      </c>
      <c r="AE88" s="25">
        <v>3.1E-2</v>
      </c>
    </row>
    <row r="89" spans="1:31" x14ac:dyDescent="0.3">
      <c r="A89" t="s">
        <v>233</v>
      </c>
      <c r="B89" s="2">
        <v>148</v>
      </c>
      <c r="C89" s="25">
        <v>1.0538233137046874E-3</v>
      </c>
      <c r="D89" s="2"/>
      <c r="E89" s="2">
        <v>63</v>
      </c>
      <c r="F89" s="25">
        <v>4.3497473003949275E-4</v>
      </c>
      <c r="G89" s="12"/>
      <c r="H89" s="2">
        <v>467</v>
      </c>
      <c r="I89" s="25">
        <v>3.3115400433974826E-3</v>
      </c>
      <c r="J89" s="12"/>
      <c r="K89" s="25">
        <v>2.1554054054054053</v>
      </c>
      <c r="L89" s="2">
        <v>726</v>
      </c>
      <c r="M89" s="25">
        <v>1.6907155033488276E-3</v>
      </c>
      <c r="N89" s="2">
        <v>175.75757575757501</v>
      </c>
      <c r="O89" s="2">
        <v>288</v>
      </c>
      <c r="P89" s="25">
        <v>6.3431512687403774E-4</v>
      </c>
      <c r="Q89" s="12">
        <v>134.54545454545399</v>
      </c>
      <c r="R89" s="2">
        <v>1472</v>
      </c>
      <c r="S89" s="25">
        <v>3.1727214923861148E-3</v>
      </c>
      <c r="T89" s="12">
        <v>524.24243200000001</v>
      </c>
      <c r="U89" s="25">
        <v>1.0275482093663912</v>
      </c>
      <c r="V89" s="2">
        <v>109184</v>
      </c>
      <c r="W89" s="25">
        <v>3.0000000000000001E-3</v>
      </c>
      <c r="X89" s="2">
        <v>2437</v>
      </c>
      <c r="Y89" s="2">
        <v>84477</v>
      </c>
      <c r="Z89" s="25">
        <v>2E-3</v>
      </c>
      <c r="AA89" s="12">
        <v>2165.4499999999998</v>
      </c>
      <c r="AB89" s="2">
        <v>124148</v>
      </c>
      <c r="AC89" s="25">
        <v>3.0000000000000001E-3</v>
      </c>
      <c r="AD89" s="12">
        <v>3278.18</v>
      </c>
      <c r="AE89" s="25">
        <v>0.13700000000000001</v>
      </c>
    </row>
    <row r="90" spans="1:31" x14ac:dyDescent="0.3">
      <c r="A90" t="s">
        <v>1691</v>
      </c>
      <c r="B90" s="2">
        <v>1495</v>
      </c>
      <c r="C90" s="25">
        <v>1.0645039553976403E-2</v>
      </c>
      <c r="D90" s="2"/>
      <c r="E90" s="2">
        <v>1842</v>
      </c>
      <c r="F90" s="25">
        <v>1.271783258305946E-2</v>
      </c>
      <c r="G90" s="12"/>
      <c r="H90" s="2">
        <v>1740</v>
      </c>
      <c r="I90" s="25">
        <v>1.233850037582789E-2</v>
      </c>
      <c r="J90" s="12"/>
      <c r="K90" s="25">
        <v>0.16387959866220725</v>
      </c>
      <c r="L90" s="2">
        <v>6066</v>
      </c>
      <c r="M90" s="25">
        <v>1.4126556808972436E-2</v>
      </c>
      <c r="N90" s="2">
        <v>377.575757575757</v>
      </c>
      <c r="O90" s="2">
        <v>6448</v>
      </c>
      <c r="P90" s="25">
        <v>1.4201610896124291E-2</v>
      </c>
      <c r="Q90" s="12">
        <v>498.18181818181802</v>
      </c>
      <c r="R90" s="2">
        <v>6913</v>
      </c>
      <c r="S90" s="25">
        <v>1.4900151954392128E-2</v>
      </c>
      <c r="T90" s="12">
        <v>487.27273600000001</v>
      </c>
      <c r="U90" s="25">
        <v>0.13963072865150017</v>
      </c>
      <c r="V90" s="2">
        <v>832189</v>
      </c>
      <c r="W90" s="25">
        <v>2.3E-2</v>
      </c>
      <c r="X90" s="2">
        <v>7154</v>
      </c>
      <c r="Y90" s="2">
        <v>1072500</v>
      </c>
      <c r="Z90" s="25">
        <v>2.8000000000000001E-2</v>
      </c>
      <c r="AA90" s="12">
        <v>7262.42</v>
      </c>
      <c r="AB90" s="2">
        <v>1322199</v>
      </c>
      <c r="AC90" s="25">
        <v>3.4000000000000002E-2</v>
      </c>
      <c r="AD90" s="12">
        <v>8724.24</v>
      </c>
      <c r="AE90" s="25">
        <v>0.58899999999999997</v>
      </c>
    </row>
    <row r="91" spans="1:31" x14ac:dyDescent="0.3">
      <c r="A91" t="s">
        <v>235</v>
      </c>
      <c r="B91" s="2">
        <v>174</v>
      </c>
      <c r="C91" s="25">
        <v>1.238954436382538E-3</v>
      </c>
      <c r="D91" s="2"/>
      <c r="E91" s="2">
        <v>33</v>
      </c>
      <c r="F91" s="25">
        <v>2.2784390621116287E-4</v>
      </c>
      <c r="G91" s="12"/>
      <c r="H91" s="2">
        <v>118</v>
      </c>
      <c r="I91" s="25">
        <v>8.3674887606189101E-4</v>
      </c>
      <c r="J91" s="12"/>
      <c r="K91" s="25">
        <v>-0.32183908045977017</v>
      </c>
      <c r="L91" s="2">
        <v>524</v>
      </c>
      <c r="M91" s="25">
        <v>1.2202960382297324E-3</v>
      </c>
      <c r="N91" s="2">
        <v>118.181818181818</v>
      </c>
      <c r="O91" s="2">
        <v>144</v>
      </c>
      <c r="P91" s="25">
        <v>3.1715756343701887E-4</v>
      </c>
      <c r="Q91" s="12">
        <v>56.363636363636303</v>
      </c>
      <c r="R91" s="2">
        <v>455</v>
      </c>
      <c r="S91" s="25">
        <v>9.8069855912750158E-4</v>
      </c>
      <c r="T91" s="12">
        <v>110.303032</v>
      </c>
      <c r="U91" s="25">
        <v>-0.1316793893129771</v>
      </c>
      <c r="V91" s="2">
        <v>51485</v>
      </c>
      <c r="W91" s="25">
        <v>1E-3</v>
      </c>
      <c r="X91" s="2">
        <v>1338</v>
      </c>
      <c r="Y91" s="2">
        <v>53600</v>
      </c>
      <c r="Z91" s="25">
        <v>1E-3</v>
      </c>
      <c r="AA91" s="12">
        <v>1787.27</v>
      </c>
      <c r="AB91" s="2">
        <v>98006</v>
      </c>
      <c r="AC91" s="25">
        <v>2E-3</v>
      </c>
      <c r="AD91" s="12">
        <v>2473.94</v>
      </c>
      <c r="AE91" s="25">
        <v>0.90400000000000003</v>
      </c>
    </row>
    <row r="92" spans="1:31" x14ac:dyDescent="0.3">
      <c r="A92" t="s">
        <v>1692</v>
      </c>
      <c r="B92" s="2">
        <v>1321</v>
      </c>
      <c r="C92" s="25">
        <v>9.406085117593865E-3</v>
      </c>
      <c r="D92" s="2"/>
      <c r="E92" s="2">
        <v>1809</v>
      </c>
      <c r="F92" s="25">
        <v>1.2489988676848297E-2</v>
      </c>
      <c r="G92" s="12"/>
      <c r="H92" s="2">
        <v>1622</v>
      </c>
      <c r="I92" s="25">
        <v>1.1501751499765994E-2</v>
      </c>
      <c r="J92" s="12"/>
      <c r="K92" s="25">
        <v>0.22785768357305081</v>
      </c>
      <c r="L92" s="2">
        <v>5542</v>
      </c>
      <c r="M92" s="25">
        <v>1.2906260770742703E-2</v>
      </c>
      <c r="N92" s="2">
        <v>363.030303030303</v>
      </c>
      <c r="O92" s="2">
        <v>6304</v>
      </c>
      <c r="P92" s="25">
        <v>1.3884453332687272E-2</v>
      </c>
      <c r="Q92" s="12">
        <v>503.030303030303</v>
      </c>
      <c r="R92" s="2">
        <v>6458</v>
      </c>
      <c r="S92" s="25">
        <v>1.3919453395264627E-2</v>
      </c>
      <c r="T92" s="12">
        <v>462.42425500000002</v>
      </c>
      <c r="U92" s="25">
        <v>0.16528329123060267</v>
      </c>
      <c r="V92" s="2">
        <v>780704</v>
      </c>
      <c r="W92" s="25">
        <v>2.1000000000000001E-2</v>
      </c>
      <c r="X92" s="2">
        <v>6938</v>
      </c>
      <c r="Y92" s="2">
        <v>1018900</v>
      </c>
      <c r="Z92" s="25">
        <v>2.7E-2</v>
      </c>
      <c r="AA92" s="12">
        <v>6833.33</v>
      </c>
      <c r="AB92" s="2">
        <v>1224193</v>
      </c>
      <c r="AC92" s="25">
        <v>3.1E-2</v>
      </c>
      <c r="AD92" s="12">
        <v>8662.42</v>
      </c>
      <c r="AE92" s="25">
        <v>0.56799999999999995</v>
      </c>
    </row>
    <row r="93" spans="1:31" x14ac:dyDescent="0.3">
      <c r="A93" t="s">
        <v>241</v>
      </c>
      <c r="B93" s="2">
        <v>90361</v>
      </c>
      <c r="C93" s="25">
        <v>0.64340897601127878</v>
      </c>
      <c r="D93" s="2"/>
      <c r="E93" s="2">
        <v>98491</v>
      </c>
      <c r="F93" s="25">
        <v>0.68001739898920155</v>
      </c>
      <c r="G93" s="12"/>
      <c r="H93" s="2">
        <v>97493</v>
      </c>
      <c r="I93" s="25">
        <v>0.69133184893137212</v>
      </c>
      <c r="J93" s="12"/>
      <c r="K93" s="25">
        <v>7.8927856044089806E-2</v>
      </c>
      <c r="L93" s="2">
        <v>253058</v>
      </c>
      <c r="M93" s="25">
        <v>0.58932380695102982</v>
      </c>
      <c r="N93" s="2">
        <v>0</v>
      </c>
      <c r="O93" s="2">
        <v>283533</v>
      </c>
      <c r="P93" s="25">
        <v>0.6244766349582519</v>
      </c>
      <c r="Q93" s="12">
        <v>0</v>
      </c>
      <c r="R93" s="2">
        <v>301919</v>
      </c>
      <c r="S93" s="25">
        <v>0.65075061158948599</v>
      </c>
      <c r="T93" s="12">
        <v>0</v>
      </c>
      <c r="U93" s="25">
        <v>0.19308221830568487</v>
      </c>
      <c r="V93" s="2">
        <v>13456157</v>
      </c>
      <c r="W93" s="25">
        <v>0.36699999999999999</v>
      </c>
      <c r="X93" s="2">
        <v>0</v>
      </c>
      <c r="Y93" s="2">
        <v>14750686</v>
      </c>
      <c r="Z93" s="25">
        <v>0.38400000000000001</v>
      </c>
      <c r="AA93" s="12">
        <v>0</v>
      </c>
      <c r="AB93" s="2">
        <v>15380929</v>
      </c>
      <c r="AC93" s="25">
        <v>0.39100000000000001</v>
      </c>
      <c r="AD93" s="12">
        <v>0</v>
      </c>
      <c r="AE93" s="25">
        <v>0.14299999999999999</v>
      </c>
    </row>
    <row r="94" spans="1:31" x14ac:dyDescent="0.3">
      <c r="A94" t="s">
        <v>228</v>
      </c>
      <c r="B94" s="2">
        <v>67135</v>
      </c>
      <c r="C94" s="25">
        <v>0.47802992003759587</v>
      </c>
      <c r="D94" s="2"/>
      <c r="E94" s="2">
        <v>80427</v>
      </c>
      <c r="F94" s="25">
        <v>0.55529702560136962</v>
      </c>
      <c r="G94" s="12"/>
      <c r="H94" s="2">
        <v>59271</v>
      </c>
      <c r="I94" s="25">
        <v>0.42029612400901989</v>
      </c>
      <c r="J94" s="12"/>
      <c r="K94" s="25">
        <v>-0.11713711178967756</v>
      </c>
      <c r="L94" s="2">
        <v>185458</v>
      </c>
      <c r="M94" s="25">
        <v>0.43189630278246127</v>
      </c>
      <c r="N94" s="2">
        <v>1895.15151515151</v>
      </c>
      <c r="O94" s="2">
        <v>227586</v>
      </c>
      <c r="P94" s="25">
        <v>0.50125431411373178</v>
      </c>
      <c r="Q94" s="12">
        <v>1891.5151515151499</v>
      </c>
      <c r="R94" s="2">
        <v>181047</v>
      </c>
      <c r="S94" s="25">
        <v>0.39022534513045448</v>
      </c>
      <c r="T94" s="12">
        <v>2942.4243200000001</v>
      </c>
      <c r="U94" s="25">
        <v>-2.3784360879552244E-2</v>
      </c>
      <c r="V94" s="2">
        <v>7285671</v>
      </c>
      <c r="W94" s="25">
        <v>0.19900000000000001</v>
      </c>
      <c r="X94" s="2">
        <v>17541</v>
      </c>
      <c r="Y94" s="2">
        <v>8867755</v>
      </c>
      <c r="Z94" s="25">
        <v>0.23100000000000001</v>
      </c>
      <c r="AA94" s="12">
        <v>17430.91</v>
      </c>
      <c r="AB94" s="2">
        <v>7688576</v>
      </c>
      <c r="AC94" s="25">
        <v>0.19500000000000001</v>
      </c>
      <c r="AD94" s="12">
        <v>19704.849999999999</v>
      </c>
      <c r="AE94" s="25">
        <v>5.5E-2</v>
      </c>
    </row>
    <row r="95" spans="1:31" x14ac:dyDescent="0.3">
      <c r="A95" t="s">
        <v>1688</v>
      </c>
      <c r="B95" s="2">
        <v>152</v>
      </c>
      <c r="C95" s="25">
        <v>1.0823050248858952E-3</v>
      </c>
      <c r="D95" s="2"/>
      <c r="E95" s="2">
        <v>344</v>
      </c>
      <c r="F95" s="25">
        <v>2.375100113231516E-3</v>
      </c>
      <c r="G95" s="12"/>
      <c r="H95" s="2">
        <v>479</v>
      </c>
      <c r="I95" s="25">
        <v>3.3966331494376762E-3</v>
      </c>
      <c r="J95" s="12"/>
      <c r="K95" s="25">
        <v>2.1513157894736841</v>
      </c>
      <c r="L95" s="2">
        <v>932</v>
      </c>
      <c r="M95" s="25">
        <v>2.1704502054009744E-3</v>
      </c>
      <c r="N95" s="2">
        <v>190.90909090909</v>
      </c>
      <c r="O95" s="2">
        <v>1825</v>
      </c>
      <c r="P95" s="25">
        <v>4.0195316199483294E-3</v>
      </c>
      <c r="Q95" s="12">
        <v>353.33333333333297</v>
      </c>
      <c r="R95" s="2">
        <v>1683</v>
      </c>
      <c r="S95" s="25">
        <v>3.6275069780474399E-3</v>
      </c>
      <c r="T95" s="12">
        <v>360</v>
      </c>
      <c r="U95" s="25">
        <v>0.80579399141630903</v>
      </c>
      <c r="V95" s="2">
        <v>82356</v>
      </c>
      <c r="W95" s="25">
        <v>2E-3</v>
      </c>
      <c r="X95" s="2">
        <v>2024</v>
      </c>
      <c r="Y95" s="2">
        <v>104592</v>
      </c>
      <c r="Z95" s="25">
        <v>3.0000000000000001E-3</v>
      </c>
      <c r="AA95" s="12">
        <v>2370.91</v>
      </c>
      <c r="AB95" s="2">
        <v>108591</v>
      </c>
      <c r="AC95" s="25">
        <v>3.0000000000000001E-3</v>
      </c>
      <c r="AD95" s="12">
        <v>2450.91</v>
      </c>
      <c r="AE95" s="25">
        <v>0.31900000000000001</v>
      </c>
    </row>
    <row r="96" spans="1:31" x14ac:dyDescent="0.3">
      <c r="A96" t="s">
        <v>1689</v>
      </c>
      <c r="B96" s="2">
        <v>527</v>
      </c>
      <c r="C96" s="25">
        <v>3.7524654481241233E-3</v>
      </c>
      <c r="D96" s="2"/>
      <c r="E96" s="2">
        <v>906</v>
      </c>
      <c r="F96" s="25">
        <v>6.2553508796155651E-3</v>
      </c>
      <c r="G96" s="12"/>
      <c r="H96" s="2">
        <v>1308</v>
      </c>
      <c r="I96" s="25">
        <v>9.2751485583809617E-3</v>
      </c>
      <c r="J96" s="12"/>
      <c r="K96" s="25">
        <v>1.4819734345351043</v>
      </c>
      <c r="L96" s="2">
        <v>1811</v>
      </c>
      <c r="M96" s="25">
        <v>4.2174735214390181E-3</v>
      </c>
      <c r="N96" s="2">
        <v>323.030303030303</v>
      </c>
      <c r="O96" s="2">
        <v>3020</v>
      </c>
      <c r="P96" s="25">
        <v>6.651498899859702E-3</v>
      </c>
      <c r="Q96" s="12">
        <v>402.42424242424198</v>
      </c>
      <c r="R96" s="2">
        <v>3363</v>
      </c>
      <c r="S96" s="25">
        <v>7.2485478117489842E-3</v>
      </c>
      <c r="T96" s="12">
        <v>512.12120000000004</v>
      </c>
      <c r="U96" s="25">
        <v>0.85698509110988408</v>
      </c>
      <c r="V96" s="2">
        <v>130198</v>
      </c>
      <c r="W96" s="25">
        <v>4.0000000000000001E-3</v>
      </c>
      <c r="X96" s="2">
        <v>3108</v>
      </c>
      <c r="Y96" s="2">
        <v>144837</v>
      </c>
      <c r="Z96" s="25">
        <v>4.0000000000000001E-3</v>
      </c>
      <c r="AA96" s="12">
        <v>3077.58</v>
      </c>
      <c r="AB96" s="2">
        <v>179905</v>
      </c>
      <c r="AC96" s="25">
        <v>5.0000000000000001E-3</v>
      </c>
      <c r="AD96" s="12">
        <v>3678.79</v>
      </c>
      <c r="AE96" s="25">
        <v>0.38200000000000001</v>
      </c>
    </row>
    <row r="97" spans="1:31" x14ac:dyDescent="0.3">
      <c r="A97" t="s">
        <v>231</v>
      </c>
      <c r="B97" s="2">
        <v>149</v>
      </c>
      <c r="C97" s="25">
        <v>1.0609437414999894E-3</v>
      </c>
      <c r="D97" s="2"/>
      <c r="E97" s="2">
        <v>166</v>
      </c>
      <c r="F97" s="25">
        <v>1.1461238918500925E-3</v>
      </c>
      <c r="G97" s="12"/>
      <c r="H97" s="2">
        <v>484</v>
      </c>
      <c r="I97" s="25">
        <v>3.4320886102877563E-3</v>
      </c>
      <c r="J97" s="12"/>
      <c r="K97" s="25">
        <v>2.2483221476510069</v>
      </c>
      <c r="L97" s="2">
        <v>775</v>
      </c>
      <c r="M97" s="25">
        <v>1.8048271557787072E-3</v>
      </c>
      <c r="N97" s="2">
        <v>176.969696969696</v>
      </c>
      <c r="O97" s="2">
        <v>885</v>
      </c>
      <c r="P97" s="25">
        <v>1.949197525290012E-3</v>
      </c>
      <c r="Q97" s="12">
        <v>229.69696969696901</v>
      </c>
      <c r="R97" s="2">
        <v>1453</v>
      </c>
      <c r="S97" s="25">
        <v>3.1317692448621093E-3</v>
      </c>
      <c r="T97" s="12">
        <v>490.90910000000002</v>
      </c>
      <c r="U97" s="25">
        <v>0.87483870967741939</v>
      </c>
      <c r="V97" s="2">
        <v>63424</v>
      </c>
      <c r="W97" s="25">
        <v>2E-3</v>
      </c>
      <c r="X97" s="2">
        <v>1887</v>
      </c>
      <c r="Y97" s="2">
        <v>69430</v>
      </c>
      <c r="Z97" s="25">
        <v>2E-3</v>
      </c>
      <c r="AA97" s="12">
        <v>1903.64</v>
      </c>
      <c r="AB97" s="2">
        <v>90329</v>
      </c>
      <c r="AC97" s="25">
        <v>2E-3</v>
      </c>
      <c r="AD97" s="12">
        <v>2323.64</v>
      </c>
      <c r="AE97" s="25">
        <v>0.42399999999999999</v>
      </c>
    </row>
    <row r="98" spans="1:31" x14ac:dyDescent="0.3">
      <c r="A98" t="s">
        <v>1690</v>
      </c>
      <c r="B98" s="2">
        <v>0</v>
      </c>
      <c r="C98" s="25">
        <v>0</v>
      </c>
      <c r="D98" s="2"/>
      <c r="E98" s="2">
        <v>0</v>
      </c>
      <c r="F98" s="25">
        <v>0</v>
      </c>
      <c r="G98" s="12"/>
      <c r="H98" s="2">
        <v>4</v>
      </c>
      <c r="I98" s="25">
        <v>2.8364368680064103E-5</v>
      </c>
      <c r="J98" s="12"/>
      <c r="K98" s="25" t="s">
        <v>2479</v>
      </c>
      <c r="L98" s="2">
        <v>18</v>
      </c>
      <c r="M98" s="25">
        <v>4.1918566198731266E-5</v>
      </c>
      <c r="N98" s="2">
        <v>22.424242424242401</v>
      </c>
      <c r="O98" s="2">
        <v>64</v>
      </c>
      <c r="P98" s="25">
        <v>1.4095891708311952E-4</v>
      </c>
      <c r="Q98" s="12">
        <v>33.3333333333333</v>
      </c>
      <c r="R98" s="2">
        <v>90</v>
      </c>
      <c r="S98" s="25">
        <v>1.9398433037686846E-4</v>
      </c>
      <c r="T98" s="12">
        <v>49.696968099999999</v>
      </c>
      <c r="U98" s="25">
        <v>4</v>
      </c>
      <c r="V98" s="2">
        <v>8924</v>
      </c>
      <c r="W98" s="25">
        <v>0</v>
      </c>
      <c r="X98" s="2">
        <v>710</v>
      </c>
      <c r="Y98" s="2">
        <v>11361</v>
      </c>
      <c r="Z98" s="25">
        <v>0</v>
      </c>
      <c r="AA98" s="12">
        <v>700</v>
      </c>
      <c r="AB98" s="2">
        <v>14112</v>
      </c>
      <c r="AC98" s="25">
        <v>0</v>
      </c>
      <c r="AD98" s="12">
        <v>786.67</v>
      </c>
      <c r="AE98" s="25">
        <v>0.58099999999999996</v>
      </c>
    </row>
    <row r="99" spans="1:31" x14ac:dyDescent="0.3">
      <c r="A99" t="s">
        <v>233</v>
      </c>
      <c r="B99" s="2">
        <v>20690</v>
      </c>
      <c r="C99" s="25">
        <v>0.14732165108479717</v>
      </c>
      <c r="D99" s="2"/>
      <c r="E99" s="2">
        <v>14979</v>
      </c>
      <c r="F99" s="25">
        <v>0.10342042033748515</v>
      </c>
      <c r="G99" s="12"/>
      <c r="H99" s="2">
        <v>27684</v>
      </c>
      <c r="I99" s="25">
        <v>0.19630979563472367</v>
      </c>
      <c r="J99" s="12"/>
      <c r="K99" s="25">
        <v>0.33803769937167716</v>
      </c>
      <c r="L99" s="2">
        <v>57626</v>
      </c>
      <c r="M99" s="25">
        <v>0.13419996087600489</v>
      </c>
      <c r="N99" s="2">
        <v>1839.3939393939299</v>
      </c>
      <c r="O99" s="2">
        <v>41054</v>
      </c>
      <c r="P99" s="25">
        <v>9.0420740342662315E-2</v>
      </c>
      <c r="Q99" s="12">
        <v>1724.84848484848</v>
      </c>
      <c r="R99" s="2">
        <v>84036</v>
      </c>
      <c r="S99" s="25">
        <v>0.18112963541722796</v>
      </c>
      <c r="T99" s="12">
        <v>2863.0302700000002</v>
      </c>
      <c r="U99" s="25">
        <v>0.45830007288376773</v>
      </c>
      <c r="V99" s="2">
        <v>5339425</v>
      </c>
      <c r="W99" s="25">
        <v>0.14599999999999999</v>
      </c>
      <c r="X99" s="2">
        <v>20835</v>
      </c>
      <c r="Y99" s="2">
        <v>4890314</v>
      </c>
      <c r="Z99" s="25">
        <v>0.127</v>
      </c>
      <c r="AA99" s="12">
        <v>20893.330000000002</v>
      </c>
      <c r="AB99" s="2">
        <v>5499599</v>
      </c>
      <c r="AC99" s="25">
        <v>0.14000000000000001</v>
      </c>
      <c r="AD99" s="12">
        <v>19886.060000000001</v>
      </c>
      <c r="AE99" s="25">
        <v>0.03</v>
      </c>
    </row>
    <row r="100" spans="1:31" x14ac:dyDescent="0.3">
      <c r="A100" t="s">
        <v>1691</v>
      </c>
      <c r="B100" s="2">
        <v>1708</v>
      </c>
      <c r="C100" s="25">
        <v>1.2161690674375716E-2</v>
      </c>
      <c r="D100" s="2"/>
      <c r="E100" s="2">
        <v>1669</v>
      </c>
      <c r="F100" s="25">
        <v>1.152337816564942E-2</v>
      </c>
      <c r="G100" s="12"/>
      <c r="H100" s="2">
        <v>8263</v>
      </c>
      <c r="I100" s="25">
        <v>5.8593694600842398E-2</v>
      </c>
      <c r="J100" s="12"/>
      <c r="K100" s="25">
        <v>3.8378220140515227</v>
      </c>
      <c r="L100" s="2">
        <v>6438</v>
      </c>
      <c r="M100" s="25">
        <v>1.4992873843746216E-2</v>
      </c>
      <c r="N100" s="2">
        <v>587.87878787878697</v>
      </c>
      <c r="O100" s="2">
        <v>9099</v>
      </c>
      <c r="P100" s="25">
        <v>2.004039353967663E-2</v>
      </c>
      <c r="Q100" s="12">
        <v>650.30303030303003</v>
      </c>
      <c r="R100" s="2">
        <v>30247</v>
      </c>
      <c r="S100" s="25">
        <v>6.5193822676768223E-2</v>
      </c>
      <c r="T100" s="12">
        <v>2064.2424299999998</v>
      </c>
      <c r="U100" s="25">
        <v>3.6981981981981984</v>
      </c>
      <c r="V100" s="2">
        <v>546159</v>
      </c>
      <c r="W100" s="25">
        <v>1.4999999999999999E-2</v>
      </c>
      <c r="X100" s="2">
        <v>6904</v>
      </c>
      <c r="Y100" s="2">
        <v>662397</v>
      </c>
      <c r="Z100" s="25">
        <v>1.7000000000000001E-2</v>
      </c>
      <c r="AA100" s="12">
        <v>7711.52</v>
      </c>
      <c r="AB100" s="2">
        <v>1799817</v>
      </c>
      <c r="AC100" s="25">
        <v>4.5999999999999999E-2</v>
      </c>
      <c r="AD100" s="12">
        <v>15229.09</v>
      </c>
      <c r="AE100" s="25">
        <v>2.2949999999999999</v>
      </c>
    </row>
    <row r="101" spans="1:31" x14ac:dyDescent="0.3">
      <c r="A101" t="s">
        <v>235</v>
      </c>
      <c r="B101" s="2">
        <v>1095</v>
      </c>
      <c r="C101" s="25">
        <v>7.7968684358556226E-3</v>
      </c>
      <c r="D101" s="2"/>
      <c r="E101" s="2">
        <v>967</v>
      </c>
      <c r="F101" s="25">
        <v>6.6765168880665027E-3</v>
      </c>
      <c r="G101" s="12"/>
      <c r="H101" s="2">
        <v>7429</v>
      </c>
      <c r="I101" s="25">
        <v>5.2679723731049059E-2</v>
      </c>
      <c r="J101" s="12"/>
      <c r="K101" s="25">
        <v>5.784474885844749</v>
      </c>
      <c r="L101" s="2">
        <v>4132</v>
      </c>
      <c r="M101" s="25">
        <v>9.6226397518420874E-3</v>
      </c>
      <c r="N101" s="2">
        <v>477.575757575757</v>
      </c>
      <c r="O101" s="2">
        <v>4650</v>
      </c>
      <c r="P101" s="25">
        <v>1.0241546319320402E-2</v>
      </c>
      <c r="Q101" s="12">
        <v>495.15151515151501</v>
      </c>
      <c r="R101" s="2">
        <v>26434</v>
      </c>
      <c r="S101" s="25">
        <v>5.6975353213134891E-2</v>
      </c>
      <c r="T101" s="12">
        <v>1918.78784</v>
      </c>
      <c r="U101" s="25">
        <v>5.3973862536302031</v>
      </c>
      <c r="V101" s="2">
        <v>337537</v>
      </c>
      <c r="W101" s="25">
        <v>8.9999999999999993E-3</v>
      </c>
      <c r="X101" s="2">
        <v>4789</v>
      </c>
      <c r="Y101" s="2">
        <v>342899</v>
      </c>
      <c r="Z101" s="25">
        <v>8.9999999999999993E-3</v>
      </c>
      <c r="AA101" s="12">
        <v>5189.09</v>
      </c>
      <c r="AB101" s="2">
        <v>1374229</v>
      </c>
      <c r="AC101" s="25">
        <v>3.5000000000000003E-2</v>
      </c>
      <c r="AD101" s="12">
        <v>13784.24</v>
      </c>
      <c r="AE101" s="25">
        <v>3.0710000000000002</v>
      </c>
    </row>
    <row r="102" spans="1:31" x14ac:dyDescent="0.3">
      <c r="A102" t="s">
        <v>1692</v>
      </c>
      <c r="B102" s="2">
        <v>613</v>
      </c>
      <c r="C102" s="25">
        <v>4.3648222385200899E-3</v>
      </c>
      <c r="D102" s="2"/>
      <c r="E102" s="2">
        <v>702</v>
      </c>
      <c r="F102" s="25">
        <v>4.8468612775829211E-3</v>
      </c>
      <c r="G102" s="12"/>
      <c r="H102" s="2">
        <v>834</v>
      </c>
      <c r="I102" s="25">
        <v>5.913970869793366E-3</v>
      </c>
      <c r="J102" s="12"/>
      <c r="K102" s="25">
        <v>0.3605220228384991</v>
      </c>
      <c r="L102" s="2">
        <v>2306</v>
      </c>
      <c r="M102" s="25">
        <v>5.3702340919041273E-3</v>
      </c>
      <c r="N102" s="2">
        <v>293.33333333333297</v>
      </c>
      <c r="O102" s="2">
        <v>4449</v>
      </c>
      <c r="P102" s="25">
        <v>9.7988472203562292E-3</v>
      </c>
      <c r="Q102" s="12">
        <v>460</v>
      </c>
      <c r="R102" s="2">
        <v>3813</v>
      </c>
      <c r="S102" s="25">
        <v>8.218469463633327E-3</v>
      </c>
      <c r="T102" s="12">
        <v>452.72726399999999</v>
      </c>
      <c r="U102" s="25">
        <v>0.65351257588898526</v>
      </c>
      <c r="V102" s="2">
        <v>208622</v>
      </c>
      <c r="W102" s="25">
        <v>6.0000000000000001E-3</v>
      </c>
      <c r="X102" s="2">
        <v>4083</v>
      </c>
      <c r="Y102" s="2">
        <v>319498</v>
      </c>
      <c r="Z102" s="25">
        <v>8.0000000000000002E-3</v>
      </c>
      <c r="AA102" s="12">
        <v>4166.0600000000004</v>
      </c>
      <c r="AB102" s="2">
        <v>425588</v>
      </c>
      <c r="AC102" s="25">
        <v>1.0999999999999999E-2</v>
      </c>
      <c r="AD102" s="12">
        <v>6361.82</v>
      </c>
      <c r="AE102" s="25">
        <v>1.04</v>
      </c>
    </row>
    <row r="103" spans="1:3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row>
    <row r="104" spans="1:31" x14ac:dyDescent="0.3">
      <c r="A104" s="103" t="s">
        <v>1693</v>
      </c>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row>
    <row r="105" spans="1:31" x14ac:dyDescent="0.3">
      <c r="B105" s="188"/>
      <c r="C105" s="188"/>
      <c r="D105" s="188"/>
      <c r="E105" s="188"/>
      <c r="F105" s="188"/>
      <c r="G105" s="188"/>
      <c r="H105" s="188"/>
      <c r="I105" s="188"/>
      <c r="J105" s="188"/>
      <c r="L105" s="188" t="s">
        <v>1653</v>
      </c>
      <c r="M105" s="188"/>
      <c r="N105" s="188" t="s">
        <v>1654</v>
      </c>
      <c r="O105" s="188" t="s">
        <v>1653</v>
      </c>
      <c r="P105" s="188"/>
      <c r="Q105" s="188" t="s">
        <v>1654</v>
      </c>
      <c r="R105" s="188" t="s">
        <v>1653</v>
      </c>
      <c r="S105" s="188"/>
      <c r="T105" s="188" t="s">
        <v>1654</v>
      </c>
      <c r="U105" t="s">
        <v>167</v>
      </c>
      <c r="V105" s="188" t="s">
        <v>1653</v>
      </c>
      <c r="W105" s="188"/>
      <c r="X105" s="188" t="s">
        <v>1654</v>
      </c>
      <c r="Y105" s="188" t="s">
        <v>1653</v>
      </c>
      <c r="Z105" s="188"/>
      <c r="AA105" s="188" t="s">
        <v>1654</v>
      </c>
      <c r="AB105" s="188" t="s">
        <v>1653</v>
      </c>
      <c r="AC105" s="188"/>
      <c r="AD105" s="188" t="s">
        <v>1654</v>
      </c>
      <c r="AE105" t="s">
        <v>167</v>
      </c>
    </row>
    <row r="106" spans="1:31" x14ac:dyDescent="0.3">
      <c r="A106" t="s">
        <v>169</v>
      </c>
      <c r="B106" s="2">
        <v>50766</v>
      </c>
      <c r="C106" s="25" t="s">
        <v>2479</v>
      </c>
      <c r="D106" s="2"/>
      <c r="E106" s="2">
        <v>48887</v>
      </c>
      <c r="F106" s="25" t="s">
        <v>2479</v>
      </c>
      <c r="G106" s="12"/>
      <c r="H106" s="2">
        <v>49846</v>
      </c>
      <c r="I106" s="25" t="s">
        <v>2479</v>
      </c>
      <c r="J106" s="12"/>
      <c r="K106" s="25">
        <v>-1.8122365362644333E-2</v>
      </c>
      <c r="L106" s="2">
        <v>161697</v>
      </c>
      <c r="M106" s="25" t="s">
        <v>167</v>
      </c>
      <c r="N106" s="2">
        <v>1059.3939393939299</v>
      </c>
      <c r="O106" s="2">
        <v>164760</v>
      </c>
      <c r="P106" s="25" t="s">
        <v>167</v>
      </c>
      <c r="Q106" s="12">
        <v>1272.12121212121</v>
      </c>
      <c r="R106" s="2">
        <v>179001</v>
      </c>
      <c r="S106" s="25" t="s">
        <v>167</v>
      </c>
      <c r="T106" s="12">
        <v>1269.0909999999999</v>
      </c>
      <c r="U106" s="25">
        <v>0.10701497244846843</v>
      </c>
      <c r="V106" s="2">
        <v>16271905</v>
      </c>
      <c r="W106" s="25" t="s">
        <v>167</v>
      </c>
      <c r="X106" s="2">
        <v>11227</v>
      </c>
      <c r="Y106" s="2">
        <v>16869052</v>
      </c>
      <c r="Z106" s="25" t="s">
        <v>167</v>
      </c>
      <c r="AA106" s="12">
        <v>10595.76</v>
      </c>
      <c r="AB106" s="2">
        <v>18239892</v>
      </c>
      <c r="AC106" s="25" t="s">
        <v>167</v>
      </c>
      <c r="AD106" s="12">
        <v>14295.15</v>
      </c>
      <c r="AE106" s="25">
        <v>0.121</v>
      </c>
    </row>
    <row r="107" spans="1:31" x14ac:dyDescent="0.3">
      <c r="A107" t="s">
        <v>1694</v>
      </c>
      <c r="B107" s="2">
        <v>44925</v>
      </c>
      <c r="C107" s="25">
        <v>0.88494267817042904</v>
      </c>
      <c r="D107" s="2"/>
      <c r="E107" s="2">
        <v>44138</v>
      </c>
      <c r="F107" s="25">
        <v>0.90285761040767487</v>
      </c>
      <c r="G107" s="12"/>
      <c r="H107" s="2">
        <v>45445</v>
      </c>
      <c r="I107" s="25">
        <v>0.91170806082734823</v>
      </c>
      <c r="J107" s="12"/>
      <c r="K107" s="25">
        <v>1.1574846967167485E-2</v>
      </c>
      <c r="L107" s="2">
        <v>147050</v>
      </c>
      <c r="M107" s="25">
        <v>0.90941699598632009</v>
      </c>
      <c r="N107" s="2">
        <v>1155.15151515151</v>
      </c>
      <c r="O107" s="2">
        <v>151764</v>
      </c>
      <c r="P107" s="25">
        <v>0.92112163146394754</v>
      </c>
      <c r="Q107" s="12">
        <v>1247.27272727272</v>
      </c>
      <c r="R107" s="2">
        <v>165016</v>
      </c>
      <c r="S107" s="25">
        <v>0.9218719448494701</v>
      </c>
      <c r="T107" s="12">
        <v>1428.48486</v>
      </c>
      <c r="U107" s="25">
        <v>0.12217613056783407</v>
      </c>
      <c r="V107" s="2">
        <v>13810537</v>
      </c>
      <c r="W107" s="25">
        <v>0.84899999999999998</v>
      </c>
      <c r="X107" s="2">
        <v>13096</v>
      </c>
      <c r="Y107" s="2">
        <v>14203634</v>
      </c>
      <c r="Z107" s="25">
        <v>0.84199999999999997</v>
      </c>
      <c r="AA107" s="12">
        <v>11821.82</v>
      </c>
      <c r="AB107" s="2">
        <v>14963132</v>
      </c>
      <c r="AC107" s="25">
        <v>0.82</v>
      </c>
      <c r="AD107" s="12">
        <v>13735.15</v>
      </c>
      <c r="AE107" s="25">
        <v>8.3000000000000004E-2</v>
      </c>
    </row>
    <row r="108" spans="1:31" x14ac:dyDescent="0.3">
      <c r="A108" t="s">
        <v>1695</v>
      </c>
      <c r="B108" s="2">
        <v>33696</v>
      </c>
      <c r="C108" s="25">
        <v>0.66375132963006733</v>
      </c>
      <c r="D108" s="2"/>
      <c r="E108" s="2">
        <v>33796</v>
      </c>
      <c r="F108" s="25">
        <v>0.69130852782948438</v>
      </c>
      <c r="G108" s="12"/>
      <c r="H108" s="2">
        <v>36910</v>
      </c>
      <c r="I108" s="25">
        <v>0.74048068049592741</v>
      </c>
      <c r="J108" s="12"/>
      <c r="K108" s="25">
        <v>9.5382241215574481E-2</v>
      </c>
      <c r="L108" s="2">
        <v>119552</v>
      </c>
      <c r="M108" s="25">
        <v>0.73935818227920125</v>
      </c>
      <c r="N108" s="2">
        <v>1320</v>
      </c>
      <c r="O108" s="2">
        <v>126056</v>
      </c>
      <c r="P108" s="25">
        <v>0.7650886137411993</v>
      </c>
      <c r="Q108" s="12">
        <v>1186.0606060606001</v>
      </c>
      <c r="R108" s="2">
        <v>140970</v>
      </c>
      <c r="S108" s="25">
        <v>0.78753749979050391</v>
      </c>
      <c r="T108" s="12">
        <v>1409.6969999999999</v>
      </c>
      <c r="U108" s="25">
        <v>0.17915216809421841</v>
      </c>
      <c r="V108" s="2">
        <v>11870741</v>
      </c>
      <c r="W108" s="25">
        <v>0.73</v>
      </c>
      <c r="X108" s="2">
        <v>11473</v>
      </c>
      <c r="Y108" s="2">
        <v>12380153</v>
      </c>
      <c r="Z108" s="25">
        <v>0.73399999999999999</v>
      </c>
      <c r="AA108" s="12">
        <v>9933.94</v>
      </c>
      <c r="AB108" s="2">
        <v>13146038</v>
      </c>
      <c r="AC108" s="25">
        <v>0.72099999999999997</v>
      </c>
      <c r="AD108" s="12">
        <v>13220.61</v>
      </c>
      <c r="AE108" s="25">
        <v>0.107</v>
      </c>
    </row>
    <row r="109" spans="1:31" x14ac:dyDescent="0.3">
      <c r="A109" t="s">
        <v>1696</v>
      </c>
      <c r="B109" s="2">
        <v>11229</v>
      </c>
      <c r="C109" s="25">
        <v>0.22119134854036165</v>
      </c>
      <c r="D109" s="2"/>
      <c r="E109" s="2">
        <v>10342</v>
      </c>
      <c r="F109" s="25">
        <v>0.21154908257819052</v>
      </c>
      <c r="G109" s="12"/>
      <c r="H109" s="2">
        <v>8535</v>
      </c>
      <c r="I109" s="25">
        <v>0.17122738033142088</v>
      </c>
      <c r="J109" s="12"/>
      <c r="K109" s="25">
        <v>-0.23991450707988249</v>
      </c>
      <c r="L109" s="2">
        <v>27498</v>
      </c>
      <c r="M109" s="25">
        <v>0.17005881370711887</v>
      </c>
      <c r="N109" s="2">
        <v>777.57575757575705</v>
      </c>
      <c r="O109" s="2">
        <v>25708</v>
      </c>
      <c r="P109" s="25">
        <v>0.15603301772274825</v>
      </c>
      <c r="Q109" s="12">
        <v>840</v>
      </c>
      <c r="R109" s="2">
        <v>24046</v>
      </c>
      <c r="S109" s="25">
        <v>0.13433444505896616</v>
      </c>
      <c r="T109" s="12">
        <v>1026.0605499999999</v>
      </c>
      <c r="U109" s="25">
        <v>-0.12553640264746527</v>
      </c>
      <c r="V109" s="2">
        <v>1939796</v>
      </c>
      <c r="W109" s="25">
        <v>0.11899999999999999</v>
      </c>
      <c r="X109" s="2">
        <v>8709</v>
      </c>
      <c r="Y109" s="2">
        <v>1823481</v>
      </c>
      <c r="Z109" s="25">
        <v>0.108</v>
      </c>
      <c r="AA109" s="12">
        <v>8460</v>
      </c>
      <c r="AB109" s="2">
        <v>1817094</v>
      </c>
      <c r="AC109" s="25">
        <v>0.1</v>
      </c>
      <c r="AD109" s="12">
        <v>8350.91</v>
      </c>
      <c r="AE109" s="25">
        <v>-6.3E-2</v>
      </c>
    </row>
    <row r="110" spans="1:31" x14ac:dyDescent="0.3">
      <c r="A110" t="s">
        <v>1442</v>
      </c>
      <c r="B110" s="2">
        <v>6174</v>
      </c>
      <c r="C110" s="25">
        <v>0.12161683016191939</v>
      </c>
      <c r="D110" s="2"/>
      <c r="E110" s="2">
        <v>6239</v>
      </c>
      <c r="F110" s="25">
        <v>0.12762083989608689</v>
      </c>
      <c r="G110" s="12"/>
      <c r="H110" s="2">
        <v>5330</v>
      </c>
      <c r="I110" s="25">
        <v>0.10692934237451347</v>
      </c>
      <c r="J110" s="12"/>
      <c r="K110" s="25">
        <v>-0.13670229996760608</v>
      </c>
      <c r="L110" s="2">
        <v>16616</v>
      </c>
      <c r="M110" s="25">
        <v>0.10276010068214005</v>
      </c>
      <c r="N110" s="2">
        <v>627.87878787878697</v>
      </c>
      <c r="O110" s="2">
        <v>16710</v>
      </c>
      <c r="P110" s="25">
        <v>0.10142024763292061</v>
      </c>
      <c r="Q110" s="12">
        <v>619.39393939393904</v>
      </c>
      <c r="R110" s="2">
        <v>15542</v>
      </c>
      <c r="S110" s="25">
        <v>8.682633057915877E-2</v>
      </c>
      <c r="T110" s="12">
        <v>820</v>
      </c>
      <c r="U110" s="25">
        <v>-6.4636494944631681E-2</v>
      </c>
      <c r="V110" s="2">
        <v>1460026</v>
      </c>
      <c r="W110" s="25">
        <v>0.09</v>
      </c>
      <c r="X110" s="2">
        <v>7073</v>
      </c>
      <c r="Y110" s="2">
        <v>1361982</v>
      </c>
      <c r="Z110" s="25">
        <v>8.1000000000000003E-2</v>
      </c>
      <c r="AA110" s="12">
        <v>6356.97</v>
      </c>
      <c r="AB110" s="2">
        <v>1325863</v>
      </c>
      <c r="AC110" s="25">
        <v>7.2999999999999995E-2</v>
      </c>
      <c r="AD110" s="12">
        <v>6310.91</v>
      </c>
      <c r="AE110" s="25">
        <v>-9.1999999999999998E-2</v>
      </c>
    </row>
    <row r="111" spans="1:31" x14ac:dyDescent="0.3">
      <c r="A111" t="s">
        <v>1443</v>
      </c>
      <c r="B111" s="2">
        <v>2164</v>
      </c>
      <c r="C111" s="25">
        <v>4.2626955048654609E-2</v>
      </c>
      <c r="D111" s="2"/>
      <c r="E111" s="2">
        <v>1602</v>
      </c>
      <c r="F111" s="25">
        <v>3.2769447910487449E-2</v>
      </c>
      <c r="G111" s="12"/>
      <c r="H111" s="2">
        <v>1971</v>
      </c>
      <c r="I111" s="25">
        <v>3.954178870922441E-2</v>
      </c>
      <c r="J111" s="12"/>
      <c r="K111" s="25">
        <v>-8.9186691312384436E-2</v>
      </c>
      <c r="L111" s="2">
        <v>5360</v>
      </c>
      <c r="M111" s="25">
        <v>3.3148419574883889E-2</v>
      </c>
      <c r="N111" s="2">
        <v>440</v>
      </c>
      <c r="O111" s="2">
        <v>3871</v>
      </c>
      <c r="P111" s="25">
        <v>2.34947802864773E-2</v>
      </c>
      <c r="Q111" s="12">
        <v>355.15151515151501</v>
      </c>
      <c r="R111" s="2">
        <v>4415</v>
      </c>
      <c r="S111" s="25">
        <v>2.466466667783979E-2</v>
      </c>
      <c r="T111" s="12">
        <v>523.63635299999999</v>
      </c>
      <c r="U111" s="25">
        <v>-0.17630597014925373</v>
      </c>
      <c r="V111" s="2">
        <v>280235</v>
      </c>
      <c r="W111" s="25">
        <v>1.7000000000000001E-2</v>
      </c>
      <c r="X111" s="2">
        <v>2820</v>
      </c>
      <c r="Y111" s="2">
        <v>268525</v>
      </c>
      <c r="Z111" s="25">
        <v>1.6E-2</v>
      </c>
      <c r="AA111" s="12">
        <v>3169.7</v>
      </c>
      <c r="AB111" s="2">
        <v>284797</v>
      </c>
      <c r="AC111" s="25">
        <v>1.6E-2</v>
      </c>
      <c r="AD111" s="12">
        <v>3307.88</v>
      </c>
      <c r="AE111" s="25">
        <v>1.6E-2</v>
      </c>
    </row>
    <row r="112" spans="1:31" x14ac:dyDescent="0.3">
      <c r="A112" t="s">
        <v>1444</v>
      </c>
      <c r="B112" s="2">
        <v>1570</v>
      </c>
      <c r="C112" s="25">
        <v>3.0926210455816887E-2</v>
      </c>
      <c r="D112" s="2"/>
      <c r="E112" s="2">
        <v>1437</v>
      </c>
      <c r="F112" s="25">
        <v>2.9394317507721889E-2</v>
      </c>
      <c r="G112" s="12"/>
      <c r="H112" s="2">
        <v>822</v>
      </c>
      <c r="I112" s="25">
        <v>1.6490791638245791E-2</v>
      </c>
      <c r="J112" s="12"/>
      <c r="K112" s="25">
        <v>-0.47643312101910829</v>
      </c>
      <c r="L112" s="2">
        <v>2404</v>
      </c>
      <c r="M112" s="25">
        <v>1.4867313555600907E-2</v>
      </c>
      <c r="N112" s="2">
        <v>292.72727272727201</v>
      </c>
      <c r="O112" s="2">
        <v>2686</v>
      </c>
      <c r="P112" s="25">
        <v>1.6302500606943434E-2</v>
      </c>
      <c r="Q112" s="12">
        <v>325.45454545454498</v>
      </c>
      <c r="R112" s="2">
        <v>2294</v>
      </c>
      <c r="S112" s="25">
        <v>1.2815570862732611E-2</v>
      </c>
      <c r="T112" s="12">
        <v>313.33334400000001</v>
      </c>
      <c r="U112" s="25">
        <v>-4.5757071547420966E-2</v>
      </c>
      <c r="V112" s="2">
        <v>102203</v>
      </c>
      <c r="W112" s="25">
        <v>6.0000000000000001E-3</v>
      </c>
      <c r="X112" s="2">
        <v>1972</v>
      </c>
      <c r="Y112" s="2">
        <v>101522</v>
      </c>
      <c r="Z112" s="25">
        <v>6.0000000000000001E-3</v>
      </c>
      <c r="AA112" s="12">
        <v>1816.36</v>
      </c>
      <c r="AB112" s="2">
        <v>111224</v>
      </c>
      <c r="AC112" s="25">
        <v>6.0000000000000001E-3</v>
      </c>
      <c r="AD112" s="12">
        <v>2127.88</v>
      </c>
      <c r="AE112" s="25">
        <v>8.7999999999999995E-2</v>
      </c>
    </row>
    <row r="113" spans="1:31" x14ac:dyDescent="0.3">
      <c r="A113" t="s">
        <v>1697</v>
      </c>
      <c r="B113" s="2">
        <v>765</v>
      </c>
      <c r="C113" s="25">
        <v>1.5069140763503132E-2</v>
      </c>
      <c r="D113" s="2"/>
      <c r="E113" s="2">
        <v>874</v>
      </c>
      <c r="F113" s="25">
        <v>1.7877963466770317E-2</v>
      </c>
      <c r="G113" s="12"/>
      <c r="H113" s="2">
        <v>325</v>
      </c>
      <c r="I113" s="25">
        <v>6.5200818521044838E-3</v>
      </c>
      <c r="J113" s="12"/>
      <c r="K113" s="25">
        <v>-0.57516339869281041</v>
      </c>
      <c r="L113" s="2">
        <v>1606</v>
      </c>
      <c r="M113" s="25">
        <v>9.9321570591909564E-3</v>
      </c>
      <c r="N113" s="2">
        <v>213.939393939393</v>
      </c>
      <c r="O113" s="2">
        <v>1401</v>
      </c>
      <c r="P113" s="25">
        <v>8.50327749453751E-3</v>
      </c>
      <c r="Q113" s="12">
        <v>239.39393939393901</v>
      </c>
      <c r="R113" s="2">
        <v>1185</v>
      </c>
      <c r="S113" s="25">
        <v>6.6200747481857643E-3</v>
      </c>
      <c r="T113" s="12">
        <v>206.66667200000001</v>
      </c>
      <c r="U113" s="25">
        <v>-0.26214196762141967</v>
      </c>
      <c r="V113" s="2">
        <v>51452</v>
      </c>
      <c r="W113" s="25">
        <v>3.0000000000000001E-3</v>
      </c>
      <c r="X113" s="2">
        <v>1354</v>
      </c>
      <c r="Y113" s="2">
        <v>50752</v>
      </c>
      <c r="Z113" s="25">
        <v>3.0000000000000001E-3</v>
      </c>
      <c r="AA113" s="12">
        <v>1298.18</v>
      </c>
      <c r="AB113" s="2">
        <v>60986</v>
      </c>
      <c r="AC113" s="25">
        <v>3.0000000000000001E-3</v>
      </c>
      <c r="AD113" s="12">
        <v>1425.45</v>
      </c>
      <c r="AE113" s="25">
        <v>0.185</v>
      </c>
    </row>
    <row r="114" spans="1:31" x14ac:dyDescent="0.3">
      <c r="A114" t="s">
        <v>1698</v>
      </c>
      <c r="B114" s="2">
        <v>556</v>
      </c>
      <c r="C114" s="25">
        <v>1.0952212110467636E-2</v>
      </c>
      <c r="D114" s="2"/>
      <c r="E114" s="2">
        <v>190</v>
      </c>
      <c r="F114" s="25">
        <v>3.88651379712398E-3</v>
      </c>
      <c r="G114" s="12"/>
      <c r="H114" s="2">
        <v>87</v>
      </c>
      <c r="I114" s="25">
        <v>1.7453757573325838E-3</v>
      </c>
      <c r="J114" s="12"/>
      <c r="K114" s="25">
        <v>-0.84352517985611508</v>
      </c>
      <c r="L114" s="2">
        <v>1512</v>
      </c>
      <c r="M114" s="25">
        <v>9.3508228353030663E-3</v>
      </c>
      <c r="N114" s="2">
        <v>180</v>
      </c>
      <c r="O114" s="2">
        <v>1040</v>
      </c>
      <c r="P114" s="25">
        <v>6.3122117018693854E-3</v>
      </c>
      <c r="Q114" s="12">
        <v>190.30303030303</v>
      </c>
      <c r="R114" s="2">
        <v>610</v>
      </c>
      <c r="S114" s="25">
        <v>3.4078021910492122E-3</v>
      </c>
      <c r="T114" s="12">
        <v>100.606064</v>
      </c>
      <c r="U114" s="25">
        <v>-0.59656084656084651</v>
      </c>
      <c r="V114" s="2">
        <v>45880</v>
      </c>
      <c r="W114" s="25">
        <v>3.0000000000000001E-3</v>
      </c>
      <c r="X114" s="2">
        <v>1390</v>
      </c>
      <c r="Y114" s="2">
        <v>40700</v>
      </c>
      <c r="Z114" s="25">
        <v>2E-3</v>
      </c>
      <c r="AA114" s="12">
        <v>897.58</v>
      </c>
      <c r="AB114" s="2">
        <v>34224</v>
      </c>
      <c r="AC114" s="25">
        <v>2E-3</v>
      </c>
      <c r="AD114" s="12">
        <v>868.48</v>
      </c>
      <c r="AE114" s="25">
        <v>-0.254</v>
      </c>
    </row>
    <row r="115" spans="1:31" x14ac:dyDescent="0.3">
      <c r="A115" t="s">
        <v>1699</v>
      </c>
      <c r="B115" s="2">
        <v>278</v>
      </c>
      <c r="C115" s="25">
        <v>5.4761060552338198E-3</v>
      </c>
      <c r="D115" s="2"/>
      <c r="E115" s="2">
        <v>287</v>
      </c>
      <c r="F115" s="25">
        <v>5.8706813672346429E-3</v>
      </c>
      <c r="G115" s="12"/>
      <c r="H115" s="2">
        <v>119</v>
      </c>
      <c r="I115" s="25">
        <v>2.3873530473859485E-3</v>
      </c>
      <c r="J115" s="12"/>
      <c r="K115" s="25">
        <v>-0.57194244604316546</v>
      </c>
      <c r="L115" s="2">
        <v>1358</v>
      </c>
      <c r="M115" s="25">
        <v>8.3984242131888657E-3</v>
      </c>
      <c r="N115" s="2">
        <v>161.21212121212099</v>
      </c>
      <c r="O115" s="2">
        <v>1155</v>
      </c>
      <c r="P115" s="25">
        <v>7.0101966496722507E-3</v>
      </c>
      <c r="Q115" s="12">
        <v>141.21212121212099</v>
      </c>
      <c r="R115" s="2">
        <v>1120</v>
      </c>
      <c r="S115" s="25">
        <v>6.2569482852051104E-3</v>
      </c>
      <c r="T115" s="12">
        <v>149.69697600000001</v>
      </c>
      <c r="U115" s="25">
        <v>-0.17525773195876287</v>
      </c>
      <c r="V115" s="2">
        <v>834363</v>
      </c>
      <c r="W115" s="25">
        <v>5.0999999999999997E-2</v>
      </c>
      <c r="X115" s="2">
        <v>4459</v>
      </c>
      <c r="Y115" s="2">
        <v>881550</v>
      </c>
      <c r="Z115" s="25">
        <v>5.1999999999999998E-2</v>
      </c>
      <c r="AA115" s="12">
        <v>4419.3900000000003</v>
      </c>
      <c r="AB115" s="2">
        <v>843498</v>
      </c>
      <c r="AC115" s="25">
        <v>4.5999999999999999E-2</v>
      </c>
      <c r="AD115" s="12">
        <v>4044.85</v>
      </c>
      <c r="AE115" s="25">
        <v>1.0999999999999999E-2</v>
      </c>
    </row>
    <row r="116" spans="1:31" x14ac:dyDescent="0.3">
      <c r="A116" t="s">
        <v>1700</v>
      </c>
      <c r="B116" s="2">
        <v>272</v>
      </c>
      <c r="C116" s="25">
        <v>5.3579167159122244E-3</v>
      </c>
      <c r="D116" s="2"/>
      <c r="E116" s="2">
        <v>287</v>
      </c>
      <c r="F116" s="25">
        <v>5.8706813672346429E-3</v>
      </c>
      <c r="G116" s="12"/>
      <c r="H116" s="2">
        <v>119</v>
      </c>
      <c r="I116" s="25">
        <v>2.3873530473859485E-3</v>
      </c>
      <c r="J116" s="12"/>
      <c r="K116" s="25">
        <v>-0.5625</v>
      </c>
      <c r="L116" s="2">
        <v>1340</v>
      </c>
      <c r="M116" s="25">
        <v>8.2871048937209722E-3</v>
      </c>
      <c r="N116" s="2">
        <v>160.60606060606</v>
      </c>
      <c r="O116" s="2">
        <v>1131</v>
      </c>
      <c r="P116" s="25">
        <v>6.8645302257829572E-3</v>
      </c>
      <c r="Q116" s="12">
        <v>143.636363636363</v>
      </c>
      <c r="R116" s="2">
        <v>1087</v>
      </c>
      <c r="S116" s="25">
        <v>6.072591773230317E-3</v>
      </c>
      <c r="T116" s="12">
        <v>147.27271999999999</v>
      </c>
      <c r="U116" s="25">
        <v>-0.18880597014925374</v>
      </c>
      <c r="V116" s="2">
        <v>621218</v>
      </c>
      <c r="W116" s="25">
        <v>3.7999999999999999E-2</v>
      </c>
      <c r="X116" s="2">
        <v>4339</v>
      </c>
      <c r="Y116" s="2">
        <v>612954</v>
      </c>
      <c r="Z116" s="25">
        <v>3.5999999999999997E-2</v>
      </c>
      <c r="AA116" s="12">
        <v>3844.24</v>
      </c>
      <c r="AB116" s="2">
        <v>525023</v>
      </c>
      <c r="AC116" s="25">
        <v>2.9000000000000001E-2</v>
      </c>
      <c r="AD116" s="12">
        <v>3417.58</v>
      </c>
      <c r="AE116" s="25">
        <v>-0.155</v>
      </c>
    </row>
    <row r="117" spans="1:31" x14ac:dyDescent="0.3">
      <c r="A117" t="s">
        <v>1701</v>
      </c>
      <c r="B117" s="2">
        <v>6</v>
      </c>
      <c r="C117" s="25" t="s">
        <v>2479</v>
      </c>
      <c r="D117" s="2"/>
      <c r="E117" s="2">
        <v>0</v>
      </c>
      <c r="F117" s="25">
        <v>0</v>
      </c>
      <c r="G117" s="12"/>
      <c r="H117" s="2">
        <v>0</v>
      </c>
      <c r="I117" s="25">
        <v>0</v>
      </c>
      <c r="J117" s="12"/>
      <c r="K117" s="25">
        <v>-1</v>
      </c>
      <c r="L117" s="2">
        <v>6</v>
      </c>
      <c r="M117" s="25">
        <v>3.7106439822631217E-5</v>
      </c>
      <c r="N117" s="2">
        <v>5.4545454545454497</v>
      </c>
      <c r="O117" s="2">
        <v>24</v>
      </c>
      <c r="P117" s="25">
        <v>1.4566642388929351E-4</v>
      </c>
      <c r="Q117" s="12">
        <v>22.424242424242401</v>
      </c>
      <c r="R117" s="2">
        <v>9</v>
      </c>
      <c r="S117" s="25">
        <v>5.027904872039821E-5</v>
      </c>
      <c r="T117" s="12">
        <v>13.333333</v>
      </c>
      <c r="U117" s="25">
        <v>0.5</v>
      </c>
      <c r="V117" s="2">
        <v>22738</v>
      </c>
      <c r="W117" s="25">
        <v>1E-3</v>
      </c>
      <c r="X117" s="2">
        <v>762</v>
      </c>
      <c r="Y117" s="2">
        <v>21392</v>
      </c>
      <c r="Z117" s="25">
        <v>1E-3</v>
      </c>
      <c r="AA117" s="12">
        <v>702.42</v>
      </c>
      <c r="AB117" s="2">
        <v>198976</v>
      </c>
      <c r="AC117" s="25">
        <v>1.0999999999999999E-2</v>
      </c>
      <c r="AD117" s="12">
        <v>2120.61</v>
      </c>
      <c r="AE117" s="25">
        <v>7.7510000000000003</v>
      </c>
    </row>
    <row r="118" spans="1:31" x14ac:dyDescent="0.3">
      <c r="A118" t="s">
        <v>1702</v>
      </c>
      <c r="B118" s="2">
        <v>0</v>
      </c>
      <c r="C118" s="25" t="s">
        <v>2479</v>
      </c>
      <c r="D118" s="2"/>
      <c r="E118" s="2">
        <v>0</v>
      </c>
      <c r="F118" s="25" t="s">
        <v>2479</v>
      </c>
      <c r="G118" s="12"/>
      <c r="H118" s="2">
        <v>0</v>
      </c>
      <c r="I118" s="25">
        <v>0</v>
      </c>
      <c r="J118" s="12"/>
      <c r="K118" s="25" t="s">
        <v>2479</v>
      </c>
      <c r="L118" s="2">
        <v>0</v>
      </c>
      <c r="M118" s="25">
        <v>0</v>
      </c>
      <c r="N118" s="2">
        <v>80</v>
      </c>
      <c r="O118" s="2">
        <v>0</v>
      </c>
      <c r="P118" s="25">
        <v>0</v>
      </c>
      <c r="Q118" s="12">
        <v>16.969696969696901</v>
      </c>
      <c r="R118" s="2">
        <v>16</v>
      </c>
      <c r="S118" s="25">
        <v>8.9384975502930153E-5</v>
      </c>
      <c r="T118" s="12">
        <v>17.575758</v>
      </c>
      <c r="U118" s="25"/>
      <c r="V118" s="2">
        <v>130197</v>
      </c>
      <c r="W118" s="25">
        <v>8.0000000000000002E-3</v>
      </c>
      <c r="X118" s="2">
        <v>1572</v>
      </c>
      <c r="Y118" s="2">
        <v>171619</v>
      </c>
      <c r="Z118" s="25">
        <v>0.01</v>
      </c>
      <c r="AA118" s="12">
        <v>1770.3</v>
      </c>
      <c r="AB118" s="2">
        <v>77897</v>
      </c>
      <c r="AC118" s="25">
        <v>4.0000000000000001E-3</v>
      </c>
      <c r="AD118" s="12">
        <v>1398.79</v>
      </c>
      <c r="AE118" s="25">
        <v>-0.40200000000000002</v>
      </c>
    </row>
    <row r="119" spans="1:31" x14ac:dyDescent="0.3">
      <c r="A119" t="s">
        <v>1703</v>
      </c>
      <c r="B119" s="2">
        <v>0</v>
      </c>
      <c r="C119" s="25">
        <v>0</v>
      </c>
      <c r="D119" s="2"/>
      <c r="E119" s="2">
        <v>0</v>
      </c>
      <c r="F119" s="25" t="s">
        <v>2479</v>
      </c>
      <c r="G119" s="12"/>
      <c r="H119" s="2">
        <v>0</v>
      </c>
      <c r="I119" s="25">
        <v>0</v>
      </c>
      <c r="J119" s="12"/>
      <c r="K119" s="25" t="s">
        <v>2479</v>
      </c>
      <c r="L119" s="2">
        <v>12</v>
      </c>
      <c r="M119" s="25">
        <v>7.4212879645262433E-5</v>
      </c>
      <c r="N119" s="2">
        <v>11.5151515151515</v>
      </c>
      <c r="O119" s="2">
        <v>0</v>
      </c>
      <c r="P119" s="25">
        <v>0</v>
      </c>
      <c r="Q119" s="12">
        <v>16.969696969696901</v>
      </c>
      <c r="R119" s="2">
        <v>8</v>
      </c>
      <c r="S119" s="25">
        <v>4.4692487751465077E-5</v>
      </c>
      <c r="T119" s="12">
        <v>8.4848479999999995</v>
      </c>
      <c r="U119" s="25">
        <v>-0.33333333333333331</v>
      </c>
      <c r="V119" s="2">
        <v>54758</v>
      </c>
      <c r="W119" s="25">
        <v>3.0000000000000001E-3</v>
      </c>
      <c r="X119" s="2">
        <v>978</v>
      </c>
      <c r="Y119" s="2">
        <v>66945</v>
      </c>
      <c r="Z119" s="25">
        <v>4.0000000000000001E-3</v>
      </c>
      <c r="AA119" s="12">
        <v>1289.0899999999999</v>
      </c>
      <c r="AB119" s="2">
        <v>29447</v>
      </c>
      <c r="AC119" s="25">
        <v>2E-3</v>
      </c>
      <c r="AD119" s="12">
        <v>932.73</v>
      </c>
      <c r="AE119" s="25">
        <v>-0.46200000000000002</v>
      </c>
    </row>
    <row r="120" spans="1:31" x14ac:dyDescent="0.3">
      <c r="A120" t="s">
        <v>1452</v>
      </c>
      <c r="B120" s="2">
        <v>0</v>
      </c>
      <c r="C120" s="25" t="s">
        <v>2479</v>
      </c>
      <c r="D120" s="2"/>
      <c r="E120" s="2">
        <v>0</v>
      </c>
      <c r="F120" s="25" t="s">
        <v>2479</v>
      </c>
      <c r="G120" s="12"/>
      <c r="H120" s="2">
        <v>0</v>
      </c>
      <c r="I120" s="25" t="s">
        <v>2479</v>
      </c>
      <c r="J120" s="12"/>
      <c r="K120" s="25" t="s">
        <v>2479</v>
      </c>
      <c r="L120" s="2">
        <v>0</v>
      </c>
      <c r="M120" s="25">
        <v>0</v>
      </c>
      <c r="N120" s="2">
        <v>80</v>
      </c>
      <c r="O120" s="2">
        <v>0</v>
      </c>
      <c r="P120" s="25">
        <v>0</v>
      </c>
      <c r="Q120" s="12">
        <v>16.969696969696901</v>
      </c>
      <c r="R120" s="2">
        <v>0</v>
      </c>
      <c r="S120" s="25">
        <v>0</v>
      </c>
      <c r="T120" s="12">
        <v>18.787877999999999</v>
      </c>
      <c r="U120" s="25"/>
      <c r="V120" s="2">
        <v>5452</v>
      </c>
      <c r="W120" s="25">
        <v>0</v>
      </c>
      <c r="X120" s="2">
        <v>285</v>
      </c>
      <c r="Y120" s="2">
        <v>8640</v>
      </c>
      <c r="Z120" s="25">
        <v>1E-3</v>
      </c>
      <c r="AA120" s="12">
        <v>428.48</v>
      </c>
      <c r="AB120" s="2">
        <v>12155</v>
      </c>
      <c r="AC120" s="25">
        <v>1E-3</v>
      </c>
      <c r="AD120" s="12">
        <v>453.33</v>
      </c>
      <c r="AE120" s="25">
        <v>1.2290000000000001</v>
      </c>
    </row>
    <row r="121" spans="1:31" x14ac:dyDescent="0.3">
      <c r="A121" t="s">
        <v>1453</v>
      </c>
      <c r="B121" s="2">
        <v>0</v>
      </c>
      <c r="C121" s="25">
        <v>0</v>
      </c>
      <c r="D121" s="2"/>
      <c r="E121" s="2">
        <v>0</v>
      </c>
      <c r="F121" s="25">
        <v>0</v>
      </c>
      <c r="G121" s="12"/>
      <c r="H121" s="2">
        <v>0</v>
      </c>
      <c r="I121" s="25">
        <v>0</v>
      </c>
      <c r="J121" s="12"/>
      <c r="K121" s="25" t="s">
        <v>2479</v>
      </c>
      <c r="L121" s="2">
        <v>10</v>
      </c>
      <c r="M121" s="25">
        <v>6.1844066371052032E-5</v>
      </c>
      <c r="N121" s="2">
        <v>12.1212121212121</v>
      </c>
      <c r="O121" s="2">
        <v>7</v>
      </c>
      <c r="P121" s="25">
        <v>4.2486040301043941E-5</v>
      </c>
      <c r="Q121" s="12">
        <v>6.0606060606060597</v>
      </c>
      <c r="R121" s="2">
        <v>30</v>
      </c>
      <c r="S121" s="25">
        <v>1.6759682906799403E-4</v>
      </c>
      <c r="T121" s="12">
        <v>27.878788</v>
      </c>
      <c r="U121" s="25">
        <v>2</v>
      </c>
      <c r="V121" s="2">
        <v>7341</v>
      </c>
      <c r="W121" s="25">
        <v>0</v>
      </c>
      <c r="X121" s="2">
        <v>407</v>
      </c>
      <c r="Y121" s="2">
        <v>9086</v>
      </c>
      <c r="Z121" s="25">
        <v>1E-3</v>
      </c>
      <c r="AA121" s="12">
        <v>405.45</v>
      </c>
      <c r="AB121" s="2">
        <v>36638</v>
      </c>
      <c r="AC121" s="25">
        <v>2E-3</v>
      </c>
      <c r="AD121" s="12">
        <v>947.88</v>
      </c>
      <c r="AE121" s="25">
        <v>3.9910000000000001</v>
      </c>
    </row>
    <row r="122" spans="1:31" x14ac:dyDescent="0.3">
      <c r="A122" t="s">
        <v>1454</v>
      </c>
      <c r="B122" s="2">
        <v>144</v>
      </c>
      <c r="C122" s="25">
        <v>2.836544143718236E-3</v>
      </c>
      <c r="D122" s="2"/>
      <c r="E122" s="2">
        <v>169</v>
      </c>
      <c r="F122" s="25">
        <v>3.4569517458629072E-3</v>
      </c>
      <c r="G122" s="12"/>
      <c r="H122" s="2">
        <v>139</v>
      </c>
      <c r="I122" s="25">
        <v>2.7885888536693022E-3</v>
      </c>
      <c r="J122" s="12"/>
      <c r="K122" s="25">
        <v>-3.472222222222221E-2</v>
      </c>
      <c r="L122" s="2">
        <v>634</v>
      </c>
      <c r="M122" s="25">
        <v>3.9209138079246983E-3</v>
      </c>
      <c r="N122" s="2">
        <v>103.030303030303</v>
      </c>
      <c r="O122" s="2">
        <v>684</v>
      </c>
      <c r="P122" s="25">
        <v>4.1514930808448655E-3</v>
      </c>
      <c r="Q122" s="12">
        <v>189.69696969696901</v>
      </c>
      <c r="R122" s="2">
        <v>463</v>
      </c>
      <c r="S122" s="25">
        <v>2.5865777286160413E-3</v>
      </c>
      <c r="T122" s="12">
        <v>84.848489999999998</v>
      </c>
      <c r="U122" s="25">
        <v>-0.2697160883280757</v>
      </c>
      <c r="V122" s="2">
        <v>54856</v>
      </c>
      <c r="W122" s="25">
        <v>3.0000000000000001E-3</v>
      </c>
      <c r="X122" s="2">
        <v>1179</v>
      </c>
      <c r="Y122" s="2">
        <v>59537</v>
      </c>
      <c r="Z122" s="25">
        <v>4.0000000000000001E-3</v>
      </c>
      <c r="AA122" s="12">
        <v>1263.03</v>
      </c>
      <c r="AB122" s="2">
        <v>52947</v>
      </c>
      <c r="AC122" s="25">
        <v>3.0000000000000001E-3</v>
      </c>
      <c r="AD122" s="12">
        <v>1136.97</v>
      </c>
      <c r="AE122" s="25">
        <v>-3.5000000000000003E-2</v>
      </c>
    </row>
    <row r="123" spans="1:31" x14ac:dyDescent="0.3">
      <c r="A123" t="s">
        <v>1455</v>
      </c>
      <c r="B123" s="2">
        <v>110</v>
      </c>
      <c r="C123" s="25">
        <v>2.1668045542292077E-3</v>
      </c>
      <c r="D123" s="2"/>
      <c r="E123" s="2">
        <v>119</v>
      </c>
      <c r="F123" s="25">
        <v>2.4341849571460714E-3</v>
      </c>
      <c r="G123" s="12"/>
      <c r="H123" s="2">
        <v>65</v>
      </c>
      <c r="I123" s="25">
        <v>1.3040163704208963E-3</v>
      </c>
      <c r="J123" s="12"/>
      <c r="K123" s="25">
        <v>-0.40909090909090906</v>
      </c>
      <c r="L123" s="2">
        <v>582</v>
      </c>
      <c r="M123" s="25">
        <v>3.5993246627952281E-3</v>
      </c>
      <c r="N123" s="2">
        <v>102.424242424242</v>
      </c>
      <c r="O123" s="2">
        <v>1004</v>
      </c>
      <c r="P123" s="25">
        <v>6.0937120660354456E-3</v>
      </c>
      <c r="Q123" s="12">
        <v>170.30303030303</v>
      </c>
      <c r="R123" s="2">
        <v>441</v>
      </c>
      <c r="S123" s="25">
        <v>2.4636733872995123E-3</v>
      </c>
      <c r="T123" s="12">
        <v>123.63636</v>
      </c>
      <c r="U123" s="25">
        <v>-0.2422680412371134</v>
      </c>
      <c r="V123" s="2">
        <v>152260</v>
      </c>
      <c r="W123" s="25">
        <v>8.9999999999999993E-3</v>
      </c>
      <c r="X123" s="2">
        <v>2015</v>
      </c>
      <c r="Y123" s="2">
        <v>188736</v>
      </c>
      <c r="Z123" s="25">
        <v>1.0999999999999999E-2</v>
      </c>
      <c r="AA123" s="12">
        <v>1796.97</v>
      </c>
      <c r="AB123" s="2">
        <v>153669</v>
      </c>
      <c r="AC123" s="25">
        <v>8.0000000000000002E-3</v>
      </c>
      <c r="AD123" s="12">
        <v>2127.27</v>
      </c>
      <c r="AE123" s="25">
        <v>8.9999999999999993E-3</v>
      </c>
    </row>
    <row r="124" spans="1:31" x14ac:dyDescent="0.3">
      <c r="A124" t="s">
        <v>1456</v>
      </c>
      <c r="B124" s="2">
        <v>1750</v>
      </c>
      <c r="C124" s="25">
        <v>3.4471890635464679E-2</v>
      </c>
      <c r="D124" s="2"/>
      <c r="E124" s="2">
        <v>1354</v>
      </c>
      <c r="F124" s="25">
        <v>2.7696524638451948E-2</v>
      </c>
      <c r="G124" s="12"/>
      <c r="H124" s="2">
        <v>913</v>
      </c>
      <c r="I124" s="25">
        <v>1.8316414556835053E-2</v>
      </c>
      <c r="J124" s="12"/>
      <c r="K124" s="25">
        <v>-0.47828571428571431</v>
      </c>
      <c r="L124" s="2">
        <v>3346</v>
      </c>
      <c r="M124" s="25">
        <v>2.0693024607754008E-2</v>
      </c>
      <c r="N124" s="2">
        <v>296.36363636363598</v>
      </c>
      <c r="O124" s="2">
        <v>3166</v>
      </c>
      <c r="P124" s="25">
        <v>1.9215829084729304E-2</v>
      </c>
      <c r="Q124" s="12">
        <v>283.030303030303</v>
      </c>
      <c r="R124" s="2">
        <v>2538</v>
      </c>
      <c r="S124" s="25">
        <v>1.4178691739152295E-2</v>
      </c>
      <c r="T124" s="12">
        <v>280</v>
      </c>
      <c r="U124" s="25">
        <v>-0.24148236700537956</v>
      </c>
      <c r="V124" s="2">
        <v>450439</v>
      </c>
      <c r="W124" s="25">
        <v>2.8000000000000001E-2</v>
      </c>
      <c r="X124" s="2">
        <v>3590</v>
      </c>
      <c r="Y124" s="2">
        <v>458523</v>
      </c>
      <c r="Z124" s="25">
        <v>2.7E-2</v>
      </c>
      <c r="AA124" s="12">
        <v>3424.85</v>
      </c>
      <c r="AB124" s="2">
        <v>461980</v>
      </c>
      <c r="AC124" s="25">
        <v>2.5000000000000001E-2</v>
      </c>
      <c r="AD124" s="12">
        <v>3393.94</v>
      </c>
      <c r="AE124" s="25">
        <v>2.5999999999999999E-2</v>
      </c>
    </row>
    <row r="125" spans="1:31" x14ac:dyDescent="0.3">
      <c r="A125" t="s">
        <v>1458</v>
      </c>
      <c r="B125" s="2">
        <v>1123</v>
      </c>
      <c r="C125" s="25">
        <v>2.2121104676358194E-2</v>
      </c>
      <c r="D125" s="2"/>
      <c r="E125" s="2">
        <v>885</v>
      </c>
      <c r="F125" s="25">
        <v>1.810297216028801E-2</v>
      </c>
      <c r="G125" s="12"/>
      <c r="H125" s="2">
        <v>622</v>
      </c>
      <c r="I125" s="25">
        <v>1.2478433575412265E-2</v>
      </c>
      <c r="J125" s="12"/>
      <c r="K125" s="25">
        <v>-0.44612644701691895</v>
      </c>
      <c r="L125" s="2">
        <v>2788</v>
      </c>
      <c r="M125" s="25">
        <v>1.7242125704249305E-2</v>
      </c>
      <c r="N125" s="2">
        <v>375.75757575757501</v>
      </c>
      <c r="O125" s="2">
        <v>1936</v>
      </c>
      <c r="P125" s="25">
        <v>1.175042486040301E-2</v>
      </c>
      <c r="Q125" s="12">
        <v>245.45454545454501</v>
      </c>
      <c r="R125" s="2">
        <v>1738</v>
      </c>
      <c r="S125" s="25">
        <v>9.7094429640057871E-3</v>
      </c>
      <c r="T125" s="12">
        <v>249.69697600000001</v>
      </c>
      <c r="U125" s="25">
        <v>-0.37661406025824962</v>
      </c>
      <c r="V125" s="2">
        <v>156290</v>
      </c>
      <c r="W125" s="25">
        <v>0.01</v>
      </c>
      <c r="X125" s="2">
        <v>1972</v>
      </c>
      <c r="Y125" s="2">
        <v>167658</v>
      </c>
      <c r="Z125" s="25">
        <v>0.01</v>
      </c>
      <c r="AA125" s="12">
        <v>2072.73</v>
      </c>
      <c r="AB125" s="2">
        <v>198331</v>
      </c>
      <c r="AC125" s="25">
        <v>1.0999999999999999E-2</v>
      </c>
      <c r="AD125" s="12">
        <v>2360</v>
      </c>
      <c r="AE125" s="25">
        <v>0.26900000000000002</v>
      </c>
    </row>
    <row r="126" spans="1:31" x14ac:dyDescent="0.3">
      <c r="A126" t="s">
        <v>1704</v>
      </c>
      <c r="B126" s="2">
        <v>2436</v>
      </c>
      <c r="C126" s="25">
        <v>4.7984871764566839E-2</v>
      </c>
      <c r="D126" s="2"/>
      <c r="E126" s="2">
        <v>1935</v>
      </c>
      <c r="F126" s="25">
        <v>3.9581074723341582E-2</v>
      </c>
      <c r="G126" s="12"/>
      <c r="H126" s="2">
        <v>2543</v>
      </c>
      <c r="I126" s="25">
        <v>5.1017132768928296E-2</v>
      </c>
      <c r="J126" s="12"/>
      <c r="K126" s="25">
        <v>4.3924466338259416E-2</v>
      </c>
      <c r="L126" s="2">
        <v>5929</v>
      </c>
      <c r="M126" s="25">
        <v>3.666734695139675E-2</v>
      </c>
      <c r="N126" s="2">
        <v>312.12121212121201</v>
      </c>
      <c r="O126" s="2">
        <v>5044</v>
      </c>
      <c r="P126" s="25">
        <v>3.0614226754066522E-2</v>
      </c>
      <c r="Q126" s="12">
        <v>442.42424242424198</v>
      </c>
      <c r="R126" s="2">
        <v>7655</v>
      </c>
      <c r="S126" s="25">
        <v>4.2765124217183141E-2</v>
      </c>
      <c r="T126" s="12">
        <v>630.30304000000001</v>
      </c>
      <c r="U126" s="25">
        <v>0.29111148591668073</v>
      </c>
      <c r="V126" s="2">
        <v>805819</v>
      </c>
      <c r="W126" s="25">
        <v>0.05</v>
      </c>
      <c r="X126" s="2">
        <v>4420</v>
      </c>
      <c r="Y126" s="2">
        <v>900328</v>
      </c>
      <c r="Z126" s="25">
        <v>5.2999999999999999E-2</v>
      </c>
      <c r="AA126" s="12">
        <v>4250.3</v>
      </c>
      <c r="AB126" s="2">
        <v>1529697</v>
      </c>
      <c r="AC126" s="25">
        <v>8.4000000000000005E-2</v>
      </c>
      <c r="AD126" s="12">
        <v>8544.24</v>
      </c>
      <c r="AE126" s="25">
        <v>0.89800000000000002</v>
      </c>
    </row>
    <row r="127" spans="1:3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row>
    <row r="128" spans="1:31" x14ac:dyDescent="0.3">
      <c r="A128" s="103" t="s">
        <v>1705</v>
      </c>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row>
    <row r="129" spans="1:31" x14ac:dyDescent="0.3">
      <c r="B129" s="188"/>
      <c r="C129" s="188"/>
      <c r="D129" s="188"/>
      <c r="E129" s="188"/>
      <c r="F129" s="188"/>
      <c r="G129" s="188"/>
      <c r="H129" s="188"/>
      <c r="I129" s="188"/>
      <c r="J129" s="188"/>
      <c r="L129" s="188" t="s">
        <v>1653</v>
      </c>
      <c r="M129" s="188"/>
      <c r="N129" s="188" t="s">
        <v>1654</v>
      </c>
      <c r="O129" s="188" t="s">
        <v>1653</v>
      </c>
      <c r="P129" s="188"/>
      <c r="Q129" s="188" t="s">
        <v>1654</v>
      </c>
      <c r="R129" s="188" t="s">
        <v>1653</v>
      </c>
      <c r="S129" s="188"/>
      <c r="T129" s="188" t="s">
        <v>1654</v>
      </c>
      <c r="U129" t="s">
        <v>167</v>
      </c>
      <c r="V129" s="188" t="s">
        <v>1653</v>
      </c>
      <c r="W129" s="188"/>
      <c r="X129" s="188" t="s">
        <v>1654</v>
      </c>
      <c r="Y129" s="188" t="s">
        <v>1653</v>
      </c>
      <c r="Z129" s="188"/>
      <c r="AA129" s="188" t="s">
        <v>1654</v>
      </c>
      <c r="AB129" s="188" t="s">
        <v>1653</v>
      </c>
      <c r="AC129" s="188"/>
      <c r="AD129" s="188" t="s">
        <v>1654</v>
      </c>
      <c r="AE129" t="s">
        <v>167</v>
      </c>
    </row>
    <row r="130" spans="1:31" x14ac:dyDescent="0.3">
      <c r="A130" t="s">
        <v>169</v>
      </c>
      <c r="B130" s="2">
        <v>48330</v>
      </c>
      <c r="C130" s="25" t="s">
        <v>2479</v>
      </c>
      <c r="D130" s="2"/>
      <c r="E130" s="2">
        <v>46952</v>
      </c>
      <c r="F130" s="25" t="s">
        <v>2479</v>
      </c>
      <c r="G130" s="12"/>
      <c r="H130" s="2">
        <v>47303</v>
      </c>
      <c r="I130" s="25" t="s">
        <v>2479</v>
      </c>
      <c r="J130" s="12"/>
      <c r="K130" s="25">
        <v>-2.1249741361473173E-2</v>
      </c>
      <c r="L130" s="2">
        <v>155768</v>
      </c>
      <c r="M130" s="25" t="s">
        <v>167</v>
      </c>
      <c r="N130" s="2">
        <v>1114.54545454545</v>
      </c>
      <c r="O130" s="2">
        <v>159716</v>
      </c>
      <c r="P130" s="25" t="s">
        <v>167</v>
      </c>
      <c r="Q130" s="12">
        <v>1217.57575757575</v>
      </c>
      <c r="R130" s="2">
        <v>171346</v>
      </c>
      <c r="S130" s="25" t="s">
        <v>167</v>
      </c>
      <c r="T130" s="12">
        <v>1383.03027</v>
      </c>
      <c r="U130" s="25">
        <v>0.10000770376457295</v>
      </c>
      <c r="V130" s="2">
        <v>15466086</v>
      </c>
      <c r="W130" s="25" t="s">
        <v>167</v>
      </c>
      <c r="X130" s="2">
        <v>11853</v>
      </c>
      <c r="Y130" s="2">
        <v>15968724</v>
      </c>
      <c r="Z130" s="25" t="s">
        <v>167</v>
      </c>
      <c r="AA130" s="12">
        <v>11384.24</v>
      </c>
      <c r="AB130" s="2">
        <v>16710195</v>
      </c>
      <c r="AC130" s="25" t="s">
        <v>167</v>
      </c>
      <c r="AD130" s="12">
        <v>15007.88</v>
      </c>
      <c r="AE130" s="25">
        <v>0.08</v>
      </c>
    </row>
    <row r="131" spans="1:31" x14ac:dyDescent="0.3">
      <c r="A131" t="s">
        <v>1481</v>
      </c>
      <c r="B131" s="2">
        <v>3217</v>
      </c>
      <c r="C131" s="25">
        <v>6.656321125594869E-2</v>
      </c>
      <c r="D131" s="2"/>
      <c r="E131" s="2">
        <v>2656</v>
      </c>
      <c r="F131" s="25">
        <v>5.6568410291361393E-2</v>
      </c>
      <c r="G131" s="12"/>
      <c r="H131" s="2">
        <v>2763</v>
      </c>
      <c r="I131" s="25">
        <v>5.841067162759235E-2</v>
      </c>
      <c r="J131" s="12"/>
      <c r="K131" s="25">
        <v>-0.14112527199253966</v>
      </c>
      <c r="L131" s="2">
        <v>7215</v>
      </c>
      <c r="M131" s="25">
        <v>4.6318884494889835E-2</v>
      </c>
      <c r="N131" s="2">
        <v>392.72727272727201</v>
      </c>
      <c r="O131" s="2">
        <v>6861</v>
      </c>
      <c r="P131" s="25">
        <v>4.2957499561722054E-2</v>
      </c>
      <c r="Q131" s="12">
        <v>352.12121212121201</v>
      </c>
      <c r="R131" s="2">
        <v>7113</v>
      </c>
      <c r="S131" s="25">
        <v>4.151249518518086E-2</v>
      </c>
      <c r="T131" s="12">
        <v>523.63635299999999</v>
      </c>
      <c r="U131" s="25">
        <v>-1.4137214137214138E-2</v>
      </c>
      <c r="V131" s="2">
        <v>370123</v>
      </c>
      <c r="W131" s="25">
        <v>2.4E-2</v>
      </c>
      <c r="X131" s="2">
        <v>3264</v>
      </c>
      <c r="Y131" s="2">
        <v>319461</v>
      </c>
      <c r="Z131" s="25">
        <v>0.02</v>
      </c>
      <c r="AA131" s="12">
        <v>2753.94</v>
      </c>
      <c r="AB131" s="2">
        <v>303289</v>
      </c>
      <c r="AC131" s="25">
        <v>1.7999999999999999E-2</v>
      </c>
      <c r="AD131" s="12">
        <v>3125.45</v>
      </c>
      <c r="AE131" s="25">
        <v>-0.18099999999999999</v>
      </c>
    </row>
    <row r="132" spans="1:31" x14ac:dyDescent="0.3">
      <c r="A132" t="s">
        <v>1482</v>
      </c>
      <c r="B132" s="2">
        <v>6252</v>
      </c>
      <c r="C132" s="25">
        <v>0.12936064556176288</v>
      </c>
      <c r="D132" s="2"/>
      <c r="E132" s="2">
        <v>4959</v>
      </c>
      <c r="F132" s="25">
        <v>0.10561850400408929</v>
      </c>
      <c r="G132" s="12"/>
      <c r="H132" s="2">
        <v>4815</v>
      </c>
      <c r="I132" s="25">
        <v>0.10179058410671628</v>
      </c>
      <c r="J132" s="12"/>
      <c r="K132" s="25">
        <v>-0.22984644913627639</v>
      </c>
      <c r="L132" s="2">
        <v>24339</v>
      </c>
      <c r="M132" s="25">
        <v>0.15625160495095269</v>
      </c>
      <c r="N132" s="2">
        <v>853.93939393939399</v>
      </c>
      <c r="O132" s="2">
        <v>23445</v>
      </c>
      <c r="P132" s="25">
        <v>0.14679180545468207</v>
      </c>
      <c r="Q132" s="12">
        <v>684.24242424242402</v>
      </c>
      <c r="R132" s="2">
        <v>23419</v>
      </c>
      <c r="S132" s="25">
        <v>0.1366766659274217</v>
      </c>
      <c r="T132" s="12">
        <v>1037.57581</v>
      </c>
      <c r="U132" s="25">
        <v>-3.7799416574222443E-2</v>
      </c>
      <c r="V132" s="2">
        <v>1396086</v>
      </c>
      <c r="W132" s="25">
        <v>0.09</v>
      </c>
      <c r="X132" s="2">
        <v>5716</v>
      </c>
      <c r="Y132" s="2">
        <v>1311080</v>
      </c>
      <c r="Z132" s="25">
        <v>8.2000000000000003E-2</v>
      </c>
      <c r="AA132" s="12">
        <v>4864.8500000000004</v>
      </c>
      <c r="AB132" s="2">
        <v>1229502</v>
      </c>
      <c r="AC132" s="25">
        <v>7.3999999999999996E-2</v>
      </c>
      <c r="AD132" s="12">
        <v>5622.42</v>
      </c>
      <c r="AE132" s="25">
        <v>-0.11899999999999999</v>
      </c>
    </row>
    <row r="133" spans="1:31" x14ac:dyDescent="0.3">
      <c r="A133" t="s">
        <v>1483</v>
      </c>
      <c r="B133" s="2">
        <v>6848</v>
      </c>
      <c r="C133" s="25">
        <v>0.14169253051934616</v>
      </c>
      <c r="D133" s="2"/>
      <c r="E133" s="2">
        <v>6222</v>
      </c>
      <c r="F133" s="25">
        <v>0.1325183165786335</v>
      </c>
      <c r="G133" s="12"/>
      <c r="H133" s="2">
        <v>7076</v>
      </c>
      <c r="I133" s="25">
        <v>0.1495888210050102</v>
      </c>
      <c r="J133" s="12"/>
      <c r="K133" s="25">
        <v>3.3294392523364413E-2</v>
      </c>
      <c r="L133" s="2">
        <v>30148</v>
      </c>
      <c r="M133" s="25">
        <v>0.19354424528786401</v>
      </c>
      <c r="N133" s="2">
        <v>666.66666666666595</v>
      </c>
      <c r="O133" s="2">
        <v>29449</v>
      </c>
      <c r="P133" s="25">
        <v>0.18438353076711161</v>
      </c>
      <c r="Q133" s="12">
        <v>803.030303030303</v>
      </c>
      <c r="R133" s="2">
        <v>34155</v>
      </c>
      <c r="S133" s="25">
        <v>0.19933351230842855</v>
      </c>
      <c r="T133" s="12">
        <v>1026.0605499999999</v>
      </c>
      <c r="U133" s="25">
        <v>0.13291097253549158</v>
      </c>
      <c r="V133" s="2">
        <v>2130130</v>
      </c>
      <c r="W133" s="25">
        <v>0.13800000000000001</v>
      </c>
      <c r="X133" s="2">
        <v>6925</v>
      </c>
      <c r="Y133" s="2">
        <v>2094400</v>
      </c>
      <c r="Z133" s="25">
        <v>0.13100000000000001</v>
      </c>
      <c r="AA133" s="12">
        <v>7031.52</v>
      </c>
      <c r="AB133" s="2">
        <v>2024473</v>
      </c>
      <c r="AC133" s="25">
        <v>0.121</v>
      </c>
      <c r="AD133" s="12">
        <v>7891.52</v>
      </c>
      <c r="AE133" s="25">
        <v>-0.05</v>
      </c>
    </row>
    <row r="134" spans="1:31" x14ac:dyDescent="0.3">
      <c r="A134" t="s">
        <v>1484</v>
      </c>
      <c r="B134" s="2">
        <v>8622</v>
      </c>
      <c r="C134" s="25">
        <v>0.17839851024208567</v>
      </c>
      <c r="D134" s="2"/>
      <c r="E134" s="2">
        <v>6954</v>
      </c>
      <c r="F134" s="25">
        <v>0.14810870676435509</v>
      </c>
      <c r="G134" s="12"/>
      <c r="H134" s="2">
        <v>8229</v>
      </c>
      <c r="I134" s="25">
        <v>0.17396359638923536</v>
      </c>
      <c r="J134" s="12"/>
      <c r="K134" s="25">
        <v>-4.5581071677105123E-2</v>
      </c>
      <c r="L134" s="2">
        <v>28437</v>
      </c>
      <c r="M134" s="25">
        <v>0.18255996096759283</v>
      </c>
      <c r="N134" s="2">
        <v>755.75757575757495</v>
      </c>
      <c r="O134" s="2">
        <v>26270</v>
      </c>
      <c r="P134" s="25">
        <v>0.16447945102557038</v>
      </c>
      <c r="Q134" s="12">
        <v>813.93939393939399</v>
      </c>
      <c r="R134" s="2">
        <v>28018</v>
      </c>
      <c r="S134" s="25">
        <v>0.16351709406697559</v>
      </c>
      <c r="T134" s="12">
        <v>925.45450000000005</v>
      </c>
      <c r="U134" s="25">
        <v>-1.4734324999120864E-2</v>
      </c>
      <c r="V134" s="2">
        <v>2407067</v>
      </c>
      <c r="W134" s="25">
        <v>0.156</v>
      </c>
      <c r="X134" s="2">
        <v>6049</v>
      </c>
      <c r="Y134" s="2">
        <v>2443892</v>
      </c>
      <c r="Z134" s="25">
        <v>0.153</v>
      </c>
      <c r="AA134" s="12">
        <v>6315.15</v>
      </c>
      <c r="AB134" s="2">
        <v>2448694</v>
      </c>
      <c r="AC134" s="25">
        <v>0.14699999999999999</v>
      </c>
      <c r="AD134" s="12">
        <v>7811.52</v>
      </c>
      <c r="AE134" s="25">
        <v>1.7000000000000001E-2</v>
      </c>
    </row>
    <row r="135" spans="1:31" x14ac:dyDescent="0.3">
      <c r="A135" t="s">
        <v>1485</v>
      </c>
      <c r="B135" s="2">
        <v>6346</v>
      </c>
      <c r="C135" s="25">
        <v>0.13130560728326091</v>
      </c>
      <c r="D135" s="2"/>
      <c r="E135" s="2">
        <v>6883</v>
      </c>
      <c r="F135" s="25">
        <v>0.14659652410972909</v>
      </c>
      <c r="G135" s="12"/>
      <c r="H135" s="2">
        <v>7079</v>
      </c>
      <c r="I135" s="25">
        <v>0.14965224192968743</v>
      </c>
      <c r="J135" s="12"/>
      <c r="K135" s="25">
        <v>0.11550583044437435</v>
      </c>
      <c r="L135" s="2">
        <v>18997</v>
      </c>
      <c r="M135" s="25">
        <v>0.12195701299368292</v>
      </c>
      <c r="N135" s="2">
        <v>643.030303030303</v>
      </c>
      <c r="O135" s="2">
        <v>20105</v>
      </c>
      <c r="P135" s="25">
        <v>0.12587968644343711</v>
      </c>
      <c r="Q135" s="12">
        <v>660</v>
      </c>
      <c r="R135" s="2">
        <v>22870</v>
      </c>
      <c r="S135" s="25">
        <v>0.13347262264657478</v>
      </c>
      <c r="T135" s="12">
        <v>1003.63635</v>
      </c>
      <c r="U135" s="25">
        <v>0.20387429594146445</v>
      </c>
      <c r="V135" s="2">
        <v>2265560</v>
      </c>
      <c r="W135" s="25">
        <v>0.14599999999999999</v>
      </c>
      <c r="X135" s="2">
        <v>7002</v>
      </c>
      <c r="Y135" s="2">
        <v>2338366</v>
      </c>
      <c r="Z135" s="25">
        <v>0.14599999999999999</v>
      </c>
      <c r="AA135" s="12">
        <v>6629.7</v>
      </c>
      <c r="AB135" s="2">
        <v>2347020</v>
      </c>
      <c r="AC135" s="25">
        <v>0.14000000000000001</v>
      </c>
      <c r="AD135" s="12">
        <v>9078.7900000000009</v>
      </c>
      <c r="AE135" s="25">
        <v>3.5999999999999997E-2</v>
      </c>
    </row>
    <row r="136" spans="1:31" x14ac:dyDescent="0.3">
      <c r="A136" t="s">
        <v>1486</v>
      </c>
      <c r="B136" s="2">
        <v>2003</v>
      </c>
      <c r="C136" s="25">
        <v>4.1444237533622995E-2</v>
      </c>
      <c r="D136" s="2"/>
      <c r="E136" s="2">
        <v>2878</v>
      </c>
      <c r="F136" s="25">
        <v>6.1296643380473657E-2</v>
      </c>
      <c r="G136" s="12"/>
      <c r="H136" s="2">
        <v>2466</v>
      </c>
      <c r="I136" s="25">
        <v>5.2132000084561217E-2</v>
      </c>
      <c r="J136" s="12"/>
      <c r="K136" s="25">
        <v>0.23115327009485775</v>
      </c>
      <c r="L136" s="2">
        <v>5453</v>
      </c>
      <c r="M136" s="25">
        <v>3.5007190180268093E-2</v>
      </c>
      <c r="N136" s="2">
        <v>306.666666666666</v>
      </c>
      <c r="O136" s="2">
        <v>7555</v>
      </c>
      <c r="P136" s="25">
        <v>4.7302712314357988E-2</v>
      </c>
      <c r="Q136" s="12">
        <v>444.84848484848402</v>
      </c>
      <c r="R136" s="2">
        <v>8867</v>
      </c>
      <c r="S136" s="25">
        <v>5.1749092479544311E-2</v>
      </c>
      <c r="T136" s="12">
        <v>547.27269999999999</v>
      </c>
      <c r="U136" s="25">
        <v>0.62607738859343476</v>
      </c>
      <c r="V136" s="2">
        <v>869777</v>
      </c>
      <c r="W136" s="25">
        <v>5.6000000000000001E-2</v>
      </c>
      <c r="X136" s="2">
        <v>4245</v>
      </c>
      <c r="Y136" s="2">
        <v>926588</v>
      </c>
      <c r="Z136" s="25">
        <v>5.8000000000000003E-2</v>
      </c>
      <c r="AA136" s="12">
        <v>5012.7299999999996</v>
      </c>
      <c r="AB136" s="2">
        <v>1020417</v>
      </c>
      <c r="AC136" s="25">
        <v>6.0999999999999999E-2</v>
      </c>
      <c r="AD136" s="12">
        <v>5467.27</v>
      </c>
      <c r="AE136" s="25">
        <v>0.17299999999999999</v>
      </c>
    </row>
    <row r="137" spans="1:31" x14ac:dyDescent="0.3">
      <c r="A137" t="s">
        <v>1487</v>
      </c>
      <c r="B137" s="2">
        <v>6849</v>
      </c>
      <c r="C137" s="25">
        <v>0.14171322160148975</v>
      </c>
      <c r="D137" s="2"/>
      <c r="E137" s="2">
        <v>6269</v>
      </c>
      <c r="F137" s="25">
        <v>0.13351933889930145</v>
      </c>
      <c r="G137" s="12"/>
      <c r="H137" s="2">
        <v>6652</v>
      </c>
      <c r="I137" s="25">
        <v>0.14062533031731597</v>
      </c>
      <c r="J137" s="12"/>
      <c r="K137" s="25">
        <v>-2.8763323112863226E-2</v>
      </c>
      <c r="L137" s="2">
        <v>16348</v>
      </c>
      <c r="M137" s="25">
        <v>0.10495095269888552</v>
      </c>
      <c r="N137" s="2">
        <v>686.06060606060601</v>
      </c>
      <c r="O137" s="2">
        <v>17326</v>
      </c>
      <c r="P137" s="25">
        <v>0.10848005209246413</v>
      </c>
      <c r="Q137" s="12">
        <v>558.18181818181802</v>
      </c>
      <c r="R137" s="2">
        <v>18586</v>
      </c>
      <c r="S137" s="25">
        <v>0.10847057999603142</v>
      </c>
      <c r="T137" s="12">
        <v>709.09090000000003</v>
      </c>
      <c r="U137" s="25">
        <v>0.13689747981404454</v>
      </c>
      <c r="V137" s="2">
        <v>2265870</v>
      </c>
      <c r="W137" s="25">
        <v>0.14699999999999999</v>
      </c>
      <c r="X137" s="2">
        <v>7862</v>
      </c>
      <c r="Y137" s="2">
        <v>2402613</v>
      </c>
      <c r="Z137" s="25">
        <v>0.15</v>
      </c>
      <c r="AA137" s="12">
        <v>6822.42</v>
      </c>
      <c r="AB137" s="2">
        <v>2508520</v>
      </c>
      <c r="AC137" s="25">
        <v>0.15</v>
      </c>
      <c r="AD137" s="12">
        <v>6536.36</v>
      </c>
      <c r="AE137" s="25">
        <v>0.107</v>
      </c>
    </row>
    <row r="138" spans="1:31" x14ac:dyDescent="0.3">
      <c r="A138" t="s">
        <v>1488</v>
      </c>
      <c r="B138" s="2">
        <v>986</v>
      </c>
      <c r="C138" s="25">
        <v>2.0401406993585766E-2</v>
      </c>
      <c r="D138" s="2"/>
      <c r="E138" s="2">
        <v>807</v>
      </c>
      <c r="F138" s="25">
        <v>1.7187766229340599E-2</v>
      </c>
      <c r="G138" s="12"/>
      <c r="H138" s="2">
        <v>1059</v>
      </c>
      <c r="I138" s="25">
        <v>2.2387586411009866E-2</v>
      </c>
      <c r="J138" s="12"/>
      <c r="K138" s="25">
        <v>7.4036511156186702E-2</v>
      </c>
      <c r="L138" s="2">
        <v>3306</v>
      </c>
      <c r="M138" s="25">
        <v>2.1223871398490062E-2</v>
      </c>
      <c r="N138" s="2">
        <v>316.36363636363598</v>
      </c>
      <c r="O138" s="2">
        <v>2804</v>
      </c>
      <c r="P138" s="25">
        <v>1.7556162187883494E-2</v>
      </c>
      <c r="Q138" s="12">
        <v>250.90909090909</v>
      </c>
      <c r="R138" s="2">
        <v>3470</v>
      </c>
      <c r="S138" s="25">
        <v>2.0251421101163729E-2</v>
      </c>
      <c r="T138" s="12">
        <v>328.48486300000002</v>
      </c>
      <c r="U138" s="25">
        <v>4.9606775559588624E-2</v>
      </c>
      <c r="V138" s="2">
        <v>392451</v>
      </c>
      <c r="W138" s="25">
        <v>2.5000000000000001E-2</v>
      </c>
      <c r="X138" s="2">
        <v>2810</v>
      </c>
      <c r="Y138" s="2">
        <v>407834</v>
      </c>
      <c r="Z138" s="25">
        <v>2.5999999999999999E-2</v>
      </c>
      <c r="AA138" s="12">
        <v>2946.06</v>
      </c>
      <c r="AB138" s="2">
        <v>471835</v>
      </c>
      <c r="AC138" s="25">
        <v>2.8000000000000001E-2</v>
      </c>
      <c r="AD138" s="12">
        <v>3608.48</v>
      </c>
      <c r="AE138" s="25">
        <v>0.20200000000000001</v>
      </c>
    </row>
    <row r="139" spans="1:31" x14ac:dyDescent="0.3">
      <c r="A139" t="s">
        <v>1489</v>
      </c>
      <c r="B139" s="2">
        <v>1351</v>
      </c>
      <c r="C139" s="25">
        <v>2.7953651975998344E-2</v>
      </c>
      <c r="D139" s="2"/>
      <c r="E139" s="2">
        <v>1655</v>
      </c>
      <c r="F139" s="25">
        <v>3.5248764695859615E-2</v>
      </c>
      <c r="G139" s="12"/>
      <c r="H139" s="2">
        <v>1271</v>
      </c>
      <c r="I139" s="25">
        <v>2.6869331754856986E-2</v>
      </c>
      <c r="J139" s="12"/>
      <c r="K139" s="25">
        <v>-5.9215396002960774E-2</v>
      </c>
      <c r="L139" s="2">
        <v>4581</v>
      </c>
      <c r="M139" s="25">
        <v>2.9409121257254377E-2</v>
      </c>
      <c r="N139" s="2">
        <v>363.030303030303</v>
      </c>
      <c r="O139" s="2">
        <v>5249</v>
      </c>
      <c r="P139" s="25">
        <v>3.2864584637731974E-2</v>
      </c>
      <c r="Q139" s="12">
        <v>377.575757575757</v>
      </c>
      <c r="R139" s="2">
        <v>4254</v>
      </c>
      <c r="S139" s="25">
        <v>2.4826958318256626E-2</v>
      </c>
      <c r="T139" s="12">
        <v>361.81817599999999</v>
      </c>
      <c r="U139" s="25">
        <v>-7.1381794368041915E-2</v>
      </c>
      <c r="V139" s="2">
        <v>607961</v>
      </c>
      <c r="W139" s="25">
        <v>3.9E-2</v>
      </c>
      <c r="X139" s="2">
        <v>3521</v>
      </c>
      <c r="Y139" s="2">
        <v>657416</v>
      </c>
      <c r="Z139" s="25">
        <v>4.1000000000000002E-2</v>
      </c>
      <c r="AA139" s="12">
        <v>3520.61</v>
      </c>
      <c r="AB139" s="2">
        <v>728996</v>
      </c>
      <c r="AC139" s="25">
        <v>4.3999999999999997E-2</v>
      </c>
      <c r="AD139" s="12">
        <v>3690.3</v>
      </c>
      <c r="AE139" s="25">
        <v>0.19900000000000001</v>
      </c>
    </row>
    <row r="140" spans="1:31" x14ac:dyDescent="0.3">
      <c r="A140" t="s">
        <v>1490</v>
      </c>
      <c r="B140" s="2">
        <v>2713</v>
      </c>
      <c r="C140" s="25">
        <v>5.6134905855576248E-2</v>
      </c>
      <c r="D140" s="2"/>
      <c r="E140" s="2">
        <v>3167</v>
      </c>
      <c r="F140" s="25">
        <v>6.7451865735218941E-2</v>
      </c>
      <c r="G140" s="12"/>
      <c r="H140" s="2">
        <v>3182</v>
      </c>
      <c r="I140" s="25">
        <v>6.7268460774158143E-2</v>
      </c>
      <c r="J140" s="12"/>
      <c r="K140" s="25">
        <v>0.17287136011795057</v>
      </c>
      <c r="L140" s="2">
        <v>8860</v>
      </c>
      <c r="M140" s="25">
        <v>5.6879461763648505E-2</v>
      </c>
      <c r="N140" s="2">
        <v>424.24242424242402</v>
      </c>
      <c r="O140" s="2">
        <v>9435</v>
      </c>
      <c r="P140" s="25">
        <v>5.9073605650028803E-2</v>
      </c>
      <c r="Q140" s="12">
        <v>472.72727272727201</v>
      </c>
      <c r="R140" s="2">
        <v>11460</v>
      </c>
      <c r="S140" s="25">
        <v>6.6882214933526321E-2</v>
      </c>
      <c r="T140" s="12">
        <v>633.93939999999998</v>
      </c>
      <c r="U140" s="25">
        <v>0.29345372460496616</v>
      </c>
      <c r="V140" s="2">
        <v>1219928</v>
      </c>
      <c r="W140" s="25">
        <v>7.9000000000000001E-2</v>
      </c>
      <c r="X140" s="2">
        <v>5132</v>
      </c>
      <c r="Y140" s="2">
        <v>1334626</v>
      </c>
      <c r="Z140" s="25">
        <v>8.4000000000000005E-2</v>
      </c>
      <c r="AA140" s="12">
        <v>5736.36</v>
      </c>
      <c r="AB140" s="2">
        <v>1509607</v>
      </c>
      <c r="AC140" s="25">
        <v>0.09</v>
      </c>
      <c r="AD140" s="12">
        <v>7228.49</v>
      </c>
      <c r="AE140" s="25">
        <v>0.23699999999999999</v>
      </c>
    </row>
    <row r="141" spans="1:31" x14ac:dyDescent="0.3">
      <c r="A141" t="s">
        <v>1491</v>
      </c>
      <c r="B141" s="2">
        <v>2180</v>
      </c>
      <c r="C141" s="25">
        <v>4.5106559073039523E-2</v>
      </c>
      <c r="D141" s="2"/>
      <c r="E141" s="2">
        <v>3186</v>
      </c>
      <c r="F141" s="25">
        <v>6.7856534332935758E-2</v>
      </c>
      <c r="G141" s="12"/>
      <c r="H141" s="2">
        <v>1770</v>
      </c>
      <c r="I141" s="25">
        <v>3.7418345559478247E-2</v>
      </c>
      <c r="J141" s="12"/>
      <c r="K141" s="25">
        <v>-0.18807339449541283</v>
      </c>
      <c r="L141" s="2">
        <v>5721</v>
      </c>
      <c r="M141" s="25">
        <v>3.6727697601561297E-2</v>
      </c>
      <c r="N141" s="2">
        <v>315.15151515151501</v>
      </c>
      <c r="O141" s="2">
        <v>7388</v>
      </c>
      <c r="P141" s="25">
        <v>4.6257106363795736E-2</v>
      </c>
      <c r="Q141" s="12">
        <v>505.45454545454498</v>
      </c>
      <c r="R141" s="2">
        <v>6179</v>
      </c>
      <c r="S141" s="25">
        <v>3.6061536306654374E-2</v>
      </c>
      <c r="T141" s="12">
        <v>576.96969999999999</v>
      </c>
      <c r="U141" s="25">
        <v>8.0055934277224267E-2</v>
      </c>
      <c r="V141" s="2">
        <v>1068206</v>
      </c>
      <c r="W141" s="25">
        <v>6.9000000000000006E-2</v>
      </c>
      <c r="X141" s="2">
        <v>5195</v>
      </c>
      <c r="Y141" s="2">
        <v>1190930</v>
      </c>
      <c r="Z141" s="25">
        <v>7.4999999999999997E-2</v>
      </c>
      <c r="AA141" s="12">
        <v>4949.09</v>
      </c>
      <c r="AB141" s="2">
        <v>1404642</v>
      </c>
      <c r="AC141" s="25">
        <v>8.4000000000000005E-2</v>
      </c>
      <c r="AD141" s="12">
        <v>4966.67</v>
      </c>
      <c r="AE141" s="25">
        <v>0.315</v>
      </c>
    </row>
    <row r="142" spans="1:31" x14ac:dyDescent="0.3">
      <c r="A142" t="s">
        <v>1492</v>
      </c>
      <c r="B142" s="2">
        <v>963</v>
      </c>
      <c r="C142" s="25">
        <v>1.9925512104283054E-2</v>
      </c>
      <c r="D142" s="2"/>
      <c r="E142" s="2">
        <v>1316</v>
      </c>
      <c r="F142" s="25">
        <v>2.8028624978701653E-2</v>
      </c>
      <c r="G142" s="12"/>
      <c r="H142" s="2">
        <v>941</v>
      </c>
      <c r="I142" s="25">
        <v>1.9893030040377995E-2</v>
      </c>
      <c r="J142" s="12"/>
      <c r="K142" s="25">
        <v>-2.2845275181723745E-2</v>
      </c>
      <c r="L142" s="2">
        <v>2363</v>
      </c>
      <c r="M142" s="25">
        <v>1.5169996404909866E-2</v>
      </c>
      <c r="N142" s="2">
        <v>204.24242424242399</v>
      </c>
      <c r="O142" s="2">
        <v>3829</v>
      </c>
      <c r="P142" s="25">
        <v>2.3973803501214655E-2</v>
      </c>
      <c r="Q142" s="12">
        <v>269.69696969696901</v>
      </c>
      <c r="R142" s="2">
        <v>2955</v>
      </c>
      <c r="S142" s="25">
        <v>1.7245806730241734E-2</v>
      </c>
      <c r="T142" s="12">
        <v>296.36364700000001</v>
      </c>
      <c r="U142" s="25">
        <v>0.25052898857384681</v>
      </c>
      <c r="V142" s="2">
        <v>472927</v>
      </c>
      <c r="W142" s="25">
        <v>3.1E-2</v>
      </c>
      <c r="X142" s="2">
        <v>3328</v>
      </c>
      <c r="Y142" s="2">
        <v>541518</v>
      </c>
      <c r="Z142" s="25">
        <v>3.4000000000000002E-2</v>
      </c>
      <c r="AA142" s="12">
        <v>3535.76</v>
      </c>
      <c r="AB142" s="2">
        <v>713200</v>
      </c>
      <c r="AC142" s="25">
        <v>4.2999999999999997E-2</v>
      </c>
      <c r="AD142" s="12">
        <v>4106.67</v>
      </c>
      <c r="AE142" s="25">
        <v>0.50800000000000001</v>
      </c>
    </row>
    <row r="143" spans="1:3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row>
    <row r="144" spans="1:31" x14ac:dyDescent="0.3">
      <c r="A144" s="103" t="s">
        <v>1706</v>
      </c>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row>
    <row r="145" spans="1:31" x14ac:dyDescent="0.3">
      <c r="B145" s="188"/>
      <c r="C145" s="188"/>
      <c r="D145" s="188"/>
      <c r="E145" s="188"/>
      <c r="F145" s="188"/>
      <c r="G145" s="188"/>
      <c r="H145" s="188"/>
      <c r="I145" s="188"/>
      <c r="J145" s="188"/>
      <c r="L145" s="188" t="s">
        <v>1653</v>
      </c>
      <c r="M145" s="188"/>
      <c r="N145" s="188" t="s">
        <v>1654</v>
      </c>
      <c r="O145" s="188" t="s">
        <v>1653</v>
      </c>
      <c r="P145" s="188"/>
      <c r="Q145" s="188" t="s">
        <v>1654</v>
      </c>
      <c r="R145" s="188" t="s">
        <v>1653</v>
      </c>
      <c r="S145" s="188"/>
      <c r="T145" s="188" t="s">
        <v>1654</v>
      </c>
      <c r="U145" t="s">
        <v>167</v>
      </c>
      <c r="V145" s="188" t="s">
        <v>1653</v>
      </c>
      <c r="W145" s="188"/>
      <c r="X145" s="188" t="s">
        <v>1654</v>
      </c>
      <c r="Y145" s="188" t="s">
        <v>1653</v>
      </c>
      <c r="Z145" s="188"/>
      <c r="AA145" s="188" t="s">
        <v>1654</v>
      </c>
      <c r="AB145" s="188" t="s">
        <v>1653</v>
      </c>
      <c r="AC145" s="188"/>
      <c r="AD145" s="188" t="s">
        <v>1654</v>
      </c>
      <c r="AE145" t="s">
        <v>167</v>
      </c>
    </row>
    <row r="146" spans="1:31" x14ac:dyDescent="0.3">
      <c r="A146" t="s">
        <v>169</v>
      </c>
      <c r="B146" s="2">
        <v>38717</v>
      </c>
      <c r="C146" s="25" t="s">
        <v>2479</v>
      </c>
      <c r="D146" s="2"/>
      <c r="E146" s="2">
        <v>40209</v>
      </c>
      <c r="F146" s="25" t="s">
        <v>2479</v>
      </c>
      <c r="G146" s="12"/>
      <c r="H146" s="2">
        <v>40586</v>
      </c>
      <c r="I146" s="25" t="s">
        <v>2479</v>
      </c>
      <c r="J146" s="12"/>
      <c r="K146" s="25">
        <v>4.8273368287832241E-2</v>
      </c>
      <c r="L146" s="2">
        <v>126664</v>
      </c>
      <c r="M146" s="25" t="s">
        <v>167</v>
      </c>
      <c r="N146" s="2">
        <v>501.21212121212102</v>
      </c>
      <c r="O146" s="2">
        <v>133570</v>
      </c>
      <c r="P146" s="25" t="s">
        <v>167</v>
      </c>
      <c r="Q146" s="12">
        <v>473.33333333333297</v>
      </c>
      <c r="R146" s="2">
        <v>139044</v>
      </c>
      <c r="S146" s="25" t="s">
        <v>167</v>
      </c>
      <c r="T146" s="12">
        <v>480.60604899999998</v>
      </c>
      <c r="U146" s="25">
        <v>9.7738899766310866E-2</v>
      </c>
      <c r="V146" s="2">
        <v>12392852</v>
      </c>
      <c r="W146" s="25" t="s">
        <v>167</v>
      </c>
      <c r="X146" s="2">
        <v>13533</v>
      </c>
      <c r="Y146" s="2">
        <v>12717801</v>
      </c>
      <c r="Z146" s="25" t="s">
        <v>167</v>
      </c>
      <c r="AA146" s="12">
        <v>11122.42</v>
      </c>
      <c r="AB146" s="2">
        <v>13103114</v>
      </c>
      <c r="AC146" s="25" t="s">
        <v>167</v>
      </c>
      <c r="AD146" s="12">
        <v>11237.58</v>
      </c>
      <c r="AE146" s="25">
        <v>5.7000000000000002E-2</v>
      </c>
    </row>
    <row r="147" spans="1:31" x14ac:dyDescent="0.3">
      <c r="A147" t="s">
        <v>1707</v>
      </c>
      <c r="B147" s="2">
        <v>3269</v>
      </c>
      <c r="C147" s="25">
        <v>8.4433194720665336E-2</v>
      </c>
      <c r="D147" s="2"/>
      <c r="E147" s="2">
        <v>3563</v>
      </c>
      <c r="F147" s="25">
        <v>8.8612002288044958E-2</v>
      </c>
      <c r="G147" s="12"/>
      <c r="H147" s="2">
        <v>3424</v>
      </c>
      <c r="I147" s="25">
        <v>8.4364066426846726E-2</v>
      </c>
      <c r="J147" s="12"/>
      <c r="K147" s="25">
        <v>4.7415111654940389E-2</v>
      </c>
      <c r="L147" s="2">
        <v>8977</v>
      </c>
      <c r="M147" s="25">
        <v>7.0872544685151265E-2</v>
      </c>
      <c r="N147" s="2">
        <v>359.39393939393898</v>
      </c>
      <c r="O147" s="2">
        <v>11255</v>
      </c>
      <c r="P147" s="25">
        <v>8.4262933293404202E-2</v>
      </c>
      <c r="Q147" s="12">
        <v>469.69696969696901</v>
      </c>
      <c r="R147" s="2">
        <v>10512</v>
      </c>
      <c r="S147" s="25">
        <v>7.5601967722447566E-2</v>
      </c>
      <c r="T147" s="12">
        <v>490.90910000000002</v>
      </c>
      <c r="U147" s="25">
        <v>0.17099253648212098</v>
      </c>
      <c r="V147" s="2">
        <v>643966</v>
      </c>
      <c r="W147" s="25">
        <v>5.1999999999999998E-2</v>
      </c>
      <c r="X147" s="2">
        <v>3148</v>
      </c>
      <c r="Y147" s="2">
        <v>701750</v>
      </c>
      <c r="Z147" s="25">
        <v>5.5E-2</v>
      </c>
      <c r="AA147" s="12">
        <v>3423.64</v>
      </c>
      <c r="AB147" s="2">
        <v>720301</v>
      </c>
      <c r="AC147" s="25">
        <v>5.5E-2</v>
      </c>
      <c r="AD147" s="12">
        <v>3966.67</v>
      </c>
      <c r="AE147" s="25">
        <v>0.11899999999999999</v>
      </c>
    </row>
    <row r="148" spans="1:31" x14ac:dyDescent="0.3">
      <c r="A148" t="s">
        <v>1708</v>
      </c>
      <c r="B148" s="2">
        <v>1316</v>
      </c>
      <c r="C148" s="25">
        <v>3.3990236846863135E-2</v>
      </c>
      <c r="D148" s="2"/>
      <c r="E148" s="2">
        <v>1114</v>
      </c>
      <c r="F148" s="25">
        <v>2.7705240120371063E-2</v>
      </c>
      <c r="G148" s="12"/>
      <c r="H148" s="2">
        <v>896</v>
      </c>
      <c r="I148" s="25">
        <v>2.2076578130389789E-2</v>
      </c>
      <c r="J148" s="12"/>
      <c r="K148" s="25">
        <v>-0.31914893617021278</v>
      </c>
      <c r="L148" s="2">
        <v>3789</v>
      </c>
      <c r="M148" s="25">
        <v>2.991378765868755E-2</v>
      </c>
      <c r="N148" s="2">
        <v>236.969696969697</v>
      </c>
      <c r="O148" s="2">
        <v>3889</v>
      </c>
      <c r="P148" s="25">
        <v>2.9115819420528561E-2</v>
      </c>
      <c r="Q148" s="12">
        <v>287.87878787878702</v>
      </c>
      <c r="R148" s="2">
        <v>2965</v>
      </c>
      <c r="S148" s="25">
        <v>2.1324185150024454E-2</v>
      </c>
      <c r="T148" s="12">
        <v>320</v>
      </c>
      <c r="U148" s="25">
        <v>-0.21747162839799419</v>
      </c>
      <c r="V148" s="2">
        <v>203689</v>
      </c>
      <c r="W148" s="25">
        <v>1.6E-2</v>
      </c>
      <c r="X148" s="2">
        <v>1814</v>
      </c>
      <c r="Y148" s="2">
        <v>205618</v>
      </c>
      <c r="Z148" s="25">
        <v>1.6E-2</v>
      </c>
      <c r="AA148" s="12">
        <v>1889.7</v>
      </c>
      <c r="AB148" s="2">
        <v>174183</v>
      </c>
      <c r="AC148" s="25">
        <v>1.2999999999999999E-2</v>
      </c>
      <c r="AD148" s="12">
        <v>2183.0300000000002</v>
      </c>
      <c r="AE148" s="25">
        <v>-0.14499999999999999</v>
      </c>
    </row>
    <row r="149" spans="1:31" x14ac:dyDescent="0.3">
      <c r="A149" t="s">
        <v>1709</v>
      </c>
      <c r="B149" s="2">
        <v>401</v>
      </c>
      <c r="C149" s="25">
        <v>1.0357207428261487E-2</v>
      </c>
      <c r="D149" s="2"/>
      <c r="E149" s="2">
        <v>422</v>
      </c>
      <c r="F149" s="25">
        <v>1.0495162774503221E-2</v>
      </c>
      <c r="G149" s="12"/>
      <c r="H149" s="2">
        <v>225</v>
      </c>
      <c r="I149" s="25">
        <v>5.5437835706894003E-3</v>
      </c>
      <c r="J149" s="12"/>
      <c r="K149" s="25">
        <v>-0.43890274314214461</v>
      </c>
      <c r="L149" s="2">
        <v>1060</v>
      </c>
      <c r="M149" s="25">
        <v>8.3685972336259712E-3</v>
      </c>
      <c r="N149" s="2">
        <v>114.54545454545401</v>
      </c>
      <c r="O149" s="2">
        <v>1067</v>
      </c>
      <c r="P149" s="25">
        <v>7.9883207307030017E-3</v>
      </c>
      <c r="Q149" s="12">
        <v>136.363636363636</v>
      </c>
      <c r="R149" s="2">
        <v>877</v>
      </c>
      <c r="S149" s="25">
        <v>6.3073559448807576E-3</v>
      </c>
      <c r="T149" s="12">
        <v>147.27271999999999</v>
      </c>
      <c r="U149" s="25">
        <v>-0.17264150943396225</v>
      </c>
      <c r="V149" s="2">
        <v>53631</v>
      </c>
      <c r="W149" s="25">
        <v>4.0000000000000001E-3</v>
      </c>
      <c r="X149" s="2">
        <v>890</v>
      </c>
      <c r="Y149" s="2">
        <v>48050</v>
      </c>
      <c r="Z149" s="25">
        <v>4.0000000000000001E-3</v>
      </c>
      <c r="AA149" s="12">
        <v>923.64</v>
      </c>
      <c r="AB149" s="2">
        <v>42163</v>
      </c>
      <c r="AC149" s="25">
        <v>3.0000000000000001E-3</v>
      </c>
      <c r="AD149" s="12">
        <v>1046.67</v>
      </c>
      <c r="AE149" s="25">
        <v>-0.214</v>
      </c>
    </row>
    <row r="150" spans="1:31" x14ac:dyDescent="0.3">
      <c r="A150" t="s">
        <v>1710</v>
      </c>
      <c r="B150" s="2">
        <v>915</v>
      </c>
      <c r="C150" s="25">
        <v>2.3633029418601657E-2</v>
      </c>
      <c r="D150" s="2"/>
      <c r="E150" s="2">
        <v>692</v>
      </c>
      <c r="F150" s="25">
        <v>1.7210077345867842E-2</v>
      </c>
      <c r="G150" s="12"/>
      <c r="H150" s="2">
        <v>671</v>
      </c>
      <c r="I150" s="25">
        <v>1.653279455970039E-2</v>
      </c>
      <c r="J150" s="12"/>
      <c r="K150" s="25">
        <v>-0.26666666666666672</v>
      </c>
      <c r="L150" s="2">
        <v>2729</v>
      </c>
      <c r="M150" s="25">
        <v>2.1545190425061582E-2</v>
      </c>
      <c r="N150" s="2">
        <v>197.575757575757</v>
      </c>
      <c r="O150" s="2">
        <v>2822</v>
      </c>
      <c r="P150" s="25">
        <v>2.1127498689825559E-2</v>
      </c>
      <c r="Q150" s="12">
        <v>249.69696969696901</v>
      </c>
      <c r="R150" s="2">
        <v>2088</v>
      </c>
      <c r="S150" s="25">
        <v>1.5016829205143696E-2</v>
      </c>
      <c r="T150" s="12">
        <v>288.48486300000002</v>
      </c>
      <c r="U150" s="25">
        <v>-0.23488457310370098</v>
      </c>
      <c r="V150" s="2">
        <v>150058</v>
      </c>
      <c r="W150" s="25">
        <v>1.2E-2</v>
      </c>
      <c r="X150" s="2">
        <v>1699</v>
      </c>
      <c r="Y150" s="2">
        <v>157568</v>
      </c>
      <c r="Z150" s="25">
        <v>1.2E-2</v>
      </c>
      <c r="AA150" s="12">
        <v>1599.39</v>
      </c>
      <c r="AB150" s="2">
        <v>132020</v>
      </c>
      <c r="AC150" s="25">
        <v>0.01</v>
      </c>
      <c r="AD150" s="12">
        <v>1887.88</v>
      </c>
      <c r="AE150" s="25">
        <v>-0.12</v>
      </c>
    </row>
    <row r="151" spans="1:31" x14ac:dyDescent="0.3">
      <c r="A151" t="s">
        <v>1711</v>
      </c>
      <c r="B151" s="2">
        <v>1953</v>
      </c>
      <c r="C151" s="25">
        <v>5.0442957873802187E-2</v>
      </c>
      <c r="D151" s="2"/>
      <c r="E151" s="2">
        <v>2449</v>
      </c>
      <c r="F151" s="25">
        <v>6.0906762167673906E-2</v>
      </c>
      <c r="G151" s="12"/>
      <c r="H151" s="2">
        <v>2528</v>
      </c>
      <c r="I151" s="25">
        <v>6.228748829645691E-2</v>
      </c>
      <c r="J151" s="12"/>
      <c r="K151" s="25">
        <v>0.29441884280593955</v>
      </c>
      <c r="L151" s="2">
        <v>5188</v>
      </c>
      <c r="M151" s="25">
        <v>4.0958757026463712E-2</v>
      </c>
      <c r="N151" s="2">
        <v>283.030303030303</v>
      </c>
      <c r="O151" s="2">
        <v>7366</v>
      </c>
      <c r="P151" s="25">
        <v>5.5147113872875644E-2</v>
      </c>
      <c r="Q151" s="12">
        <v>345.45454545454498</v>
      </c>
      <c r="R151" s="2">
        <v>7547</v>
      </c>
      <c r="S151" s="25">
        <v>5.4277782572423119E-2</v>
      </c>
      <c r="T151" s="12">
        <v>455.15152</v>
      </c>
      <c r="U151" s="25">
        <v>0.45470316114109482</v>
      </c>
      <c r="V151" s="2">
        <v>440277</v>
      </c>
      <c r="W151" s="25">
        <v>3.5999999999999997E-2</v>
      </c>
      <c r="X151" s="2">
        <v>2787</v>
      </c>
      <c r="Y151" s="2">
        <v>496132</v>
      </c>
      <c r="Z151" s="25">
        <v>3.9E-2</v>
      </c>
      <c r="AA151" s="12">
        <v>2774.55</v>
      </c>
      <c r="AB151" s="2">
        <v>546118</v>
      </c>
      <c r="AC151" s="25">
        <v>4.2000000000000003E-2</v>
      </c>
      <c r="AD151" s="12">
        <v>3544.85</v>
      </c>
      <c r="AE151" s="25">
        <v>0.24</v>
      </c>
    </row>
    <row r="152" spans="1:31" x14ac:dyDescent="0.3">
      <c r="A152" t="s">
        <v>1712</v>
      </c>
      <c r="B152" s="2">
        <v>35448</v>
      </c>
      <c r="C152" s="25">
        <v>0.91556680527933465</v>
      </c>
      <c r="D152" s="2"/>
      <c r="E152" s="2">
        <v>36646</v>
      </c>
      <c r="F152" s="25">
        <v>0.911387997711955</v>
      </c>
      <c r="G152" s="12"/>
      <c r="H152" s="2">
        <v>37162</v>
      </c>
      <c r="I152" s="25">
        <v>0.91563593357315332</v>
      </c>
      <c r="J152" s="12"/>
      <c r="K152" s="25">
        <v>4.8352516361995113E-2</v>
      </c>
      <c r="L152" s="2">
        <v>117687</v>
      </c>
      <c r="M152" s="25">
        <v>0.92912745531484875</v>
      </c>
      <c r="N152" s="2">
        <v>584.84848484848396</v>
      </c>
      <c r="O152" s="2">
        <v>122315</v>
      </c>
      <c r="P152" s="25">
        <v>0.91573706670659583</v>
      </c>
      <c r="Q152" s="12">
        <v>563.030303030303</v>
      </c>
      <c r="R152" s="2">
        <v>128532</v>
      </c>
      <c r="S152" s="25">
        <v>0.92439803227755246</v>
      </c>
      <c r="T152" s="12">
        <v>706.66669999999999</v>
      </c>
      <c r="U152" s="25">
        <v>9.2151214662622036E-2</v>
      </c>
      <c r="V152" s="2">
        <v>11748886</v>
      </c>
      <c r="W152" s="25">
        <v>0.94799999999999995</v>
      </c>
      <c r="X152" s="2">
        <v>14099</v>
      </c>
      <c r="Y152" s="2">
        <v>12016051</v>
      </c>
      <c r="Z152" s="25">
        <v>0.94499999999999995</v>
      </c>
      <c r="AA152" s="12">
        <v>11037.58</v>
      </c>
      <c r="AB152" s="2">
        <v>12382813</v>
      </c>
      <c r="AC152" s="25">
        <v>0.94499999999999995</v>
      </c>
      <c r="AD152" s="12">
        <v>11423.64</v>
      </c>
      <c r="AE152" s="25">
        <v>5.3999999999999999E-2</v>
      </c>
    </row>
    <row r="153" spans="1:3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row>
    <row r="154" spans="1:31" x14ac:dyDescent="0.3">
      <c r="A154" s="103" t="s">
        <v>1713</v>
      </c>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row>
    <row r="155" spans="1:31" x14ac:dyDescent="0.3">
      <c r="B155" s="188"/>
      <c r="C155" s="188"/>
      <c r="D155" s="188"/>
      <c r="E155" s="188"/>
      <c r="F155" s="188"/>
      <c r="G155" s="188"/>
      <c r="H155" s="188"/>
      <c r="I155" s="188"/>
      <c r="J155" s="188"/>
      <c r="L155" s="188" t="s">
        <v>1653</v>
      </c>
      <c r="M155" s="188"/>
      <c r="N155" s="188" t="s">
        <v>1654</v>
      </c>
      <c r="O155" s="188" t="s">
        <v>1653</v>
      </c>
      <c r="P155" s="188"/>
      <c r="Q155" s="188" t="s">
        <v>1654</v>
      </c>
      <c r="R155" s="188" t="s">
        <v>1653</v>
      </c>
      <c r="S155" s="188"/>
      <c r="T155" s="188" t="s">
        <v>1654</v>
      </c>
      <c r="U155" t="s">
        <v>167</v>
      </c>
      <c r="V155" s="188" t="s">
        <v>1653</v>
      </c>
      <c r="W155" s="188"/>
      <c r="X155" s="188" t="s">
        <v>1654</v>
      </c>
      <c r="Y155" s="188" t="s">
        <v>1653</v>
      </c>
      <c r="Z155" s="188"/>
      <c r="AA155" s="188" t="s">
        <v>1654</v>
      </c>
      <c r="AB155" s="188" t="s">
        <v>1653</v>
      </c>
      <c r="AC155" s="188"/>
      <c r="AD155" s="188" t="s">
        <v>1654</v>
      </c>
      <c r="AE155" t="s">
        <v>167</v>
      </c>
    </row>
    <row r="156" spans="1:31" x14ac:dyDescent="0.3">
      <c r="A156" t="s">
        <v>169</v>
      </c>
      <c r="B156" s="2">
        <v>38717</v>
      </c>
      <c r="C156" s="25" t="s">
        <v>2479</v>
      </c>
      <c r="D156" s="2"/>
      <c r="E156" s="2">
        <v>40209</v>
      </c>
      <c r="F156" s="25" t="s">
        <v>2479</v>
      </c>
      <c r="G156" s="12"/>
      <c r="H156" s="2">
        <v>40586</v>
      </c>
      <c r="I156" s="25" t="s">
        <v>2479</v>
      </c>
      <c r="J156" s="12"/>
      <c r="K156" s="25">
        <v>4.8273368287832241E-2</v>
      </c>
      <c r="L156" s="2">
        <v>126664</v>
      </c>
      <c r="M156" s="25" t="s">
        <v>167</v>
      </c>
      <c r="N156" s="2">
        <v>501.21212121212102</v>
      </c>
      <c r="O156" s="2">
        <v>133570</v>
      </c>
      <c r="P156" s="25" t="s">
        <v>167</v>
      </c>
      <c r="Q156" s="12">
        <v>473.33333333333297</v>
      </c>
      <c r="R156" s="2">
        <v>139044</v>
      </c>
      <c r="S156" s="25" t="s">
        <v>167</v>
      </c>
      <c r="T156" s="12">
        <v>480.60604899999998</v>
      </c>
      <c r="U156" s="25">
        <v>9.7738899766310866E-2</v>
      </c>
      <c r="V156" s="2">
        <v>12392852</v>
      </c>
      <c r="W156" s="25" t="s">
        <v>167</v>
      </c>
      <c r="X156" s="2">
        <v>13533</v>
      </c>
      <c r="Y156" s="2">
        <v>12717801</v>
      </c>
      <c r="Z156" s="25" t="s">
        <v>167</v>
      </c>
      <c r="AA156" s="12">
        <v>11122.42</v>
      </c>
      <c r="AB156" s="2">
        <v>13103114</v>
      </c>
      <c r="AC156" s="25" t="s">
        <v>167</v>
      </c>
      <c r="AD156" s="12">
        <v>11237.58</v>
      </c>
      <c r="AE156" s="25">
        <v>5.7000000000000002E-2</v>
      </c>
    </row>
    <row r="157" spans="1:31" x14ac:dyDescent="0.3">
      <c r="A157" t="s">
        <v>1714</v>
      </c>
      <c r="B157" s="2">
        <v>32400</v>
      </c>
      <c r="C157" s="25">
        <v>0.83684169744556658</v>
      </c>
      <c r="D157" s="2"/>
      <c r="E157" s="2">
        <v>32558</v>
      </c>
      <c r="F157" s="25">
        <v>0.80971921709070105</v>
      </c>
      <c r="G157" s="12"/>
      <c r="H157" s="2">
        <v>32353</v>
      </c>
      <c r="I157" s="25">
        <v>0.79714679938895183</v>
      </c>
      <c r="J157" s="12"/>
      <c r="K157" s="25">
        <v>-1.4506172839505727E-3</v>
      </c>
      <c r="L157" s="2">
        <v>99932</v>
      </c>
      <c r="M157" s="25">
        <v>0.78895345165161368</v>
      </c>
      <c r="N157" s="2">
        <v>764.24242424242402</v>
      </c>
      <c r="O157" s="2">
        <v>104130</v>
      </c>
      <c r="P157" s="25">
        <v>0.77959122557460503</v>
      </c>
      <c r="Q157" s="12">
        <v>758.78787878787796</v>
      </c>
      <c r="R157" s="2">
        <v>108328</v>
      </c>
      <c r="S157" s="25">
        <v>0.77909151060096082</v>
      </c>
      <c r="T157" s="12">
        <v>889.69695999999999</v>
      </c>
      <c r="U157" s="25">
        <v>8.4017131649521681E-2</v>
      </c>
      <c r="V157" s="2">
        <v>8495322</v>
      </c>
      <c r="W157" s="25">
        <v>0.68600000000000005</v>
      </c>
      <c r="X157" s="2">
        <v>13850</v>
      </c>
      <c r="Y157" s="2">
        <v>8732734</v>
      </c>
      <c r="Z157" s="25">
        <v>0.68700000000000006</v>
      </c>
      <c r="AA157" s="12">
        <v>13901.82</v>
      </c>
      <c r="AB157" s="2">
        <v>8986666</v>
      </c>
      <c r="AC157" s="25">
        <v>0.68600000000000005</v>
      </c>
      <c r="AD157" s="12">
        <v>14521.21</v>
      </c>
      <c r="AE157" s="25">
        <v>5.8000000000000003E-2</v>
      </c>
    </row>
    <row r="158" spans="1:31" x14ac:dyDescent="0.3">
      <c r="A158" t="s">
        <v>1715</v>
      </c>
      <c r="B158" s="2">
        <v>23418</v>
      </c>
      <c r="C158" s="25">
        <v>0.60485058243149004</v>
      </c>
      <c r="D158" s="2"/>
      <c r="E158" s="2">
        <v>22916</v>
      </c>
      <c r="F158" s="25">
        <v>0.56992215673108026</v>
      </c>
      <c r="G158" s="12"/>
      <c r="H158" s="2">
        <v>22916</v>
      </c>
      <c r="I158" s="25">
        <v>0.56462819691519239</v>
      </c>
      <c r="J158" s="12"/>
      <c r="K158" s="25">
        <v>-2.1436501836194388E-2</v>
      </c>
      <c r="L158" s="2">
        <v>70820</v>
      </c>
      <c r="M158" s="25">
        <v>0.55911703404282198</v>
      </c>
      <c r="N158" s="2">
        <v>724.84848484848396</v>
      </c>
      <c r="O158" s="2">
        <v>70004</v>
      </c>
      <c r="P158" s="25">
        <v>0.52409972299168972</v>
      </c>
      <c r="Q158" s="12">
        <v>847.27272727272702</v>
      </c>
      <c r="R158" s="2">
        <v>73140</v>
      </c>
      <c r="S158" s="25">
        <v>0.52602054026063694</v>
      </c>
      <c r="T158" s="12">
        <v>1118.1817599999999</v>
      </c>
      <c r="U158" s="25">
        <v>3.2759107596724089E-2</v>
      </c>
      <c r="V158" s="2">
        <v>6166334</v>
      </c>
      <c r="W158" s="25">
        <v>0.498</v>
      </c>
      <c r="X158" s="2">
        <v>18969</v>
      </c>
      <c r="Y158" s="2">
        <v>6245351</v>
      </c>
      <c r="Z158" s="25">
        <v>0.49099999999999999</v>
      </c>
      <c r="AA158" s="12">
        <v>18267.27</v>
      </c>
      <c r="AB158" s="2">
        <v>6510580</v>
      </c>
      <c r="AC158" s="25">
        <v>0.497</v>
      </c>
      <c r="AD158" s="12">
        <v>17161.21</v>
      </c>
      <c r="AE158" s="25">
        <v>5.6000000000000001E-2</v>
      </c>
    </row>
    <row r="159" spans="1:31" x14ac:dyDescent="0.3">
      <c r="A159" t="s">
        <v>1716</v>
      </c>
      <c r="B159" s="2">
        <v>8982</v>
      </c>
      <c r="C159" s="25">
        <v>0.23199111501407652</v>
      </c>
      <c r="D159" s="2"/>
      <c r="E159" s="2">
        <v>9642</v>
      </c>
      <c r="F159" s="25">
        <v>0.23979706035962098</v>
      </c>
      <c r="G159" s="12"/>
      <c r="H159" s="2">
        <v>9437</v>
      </c>
      <c r="I159" s="25">
        <v>0.23251860247375941</v>
      </c>
      <c r="J159" s="12"/>
      <c r="K159" s="25">
        <v>5.0656869294143814E-2</v>
      </c>
      <c r="L159" s="2">
        <v>29112</v>
      </c>
      <c r="M159" s="25">
        <v>0.22983641760879175</v>
      </c>
      <c r="N159" s="2">
        <v>687.27272727272702</v>
      </c>
      <c r="O159" s="2">
        <v>34126</v>
      </c>
      <c r="P159" s="25">
        <v>0.25549150258291531</v>
      </c>
      <c r="Q159" s="12">
        <v>800.60606060606005</v>
      </c>
      <c r="R159" s="2">
        <v>35188</v>
      </c>
      <c r="S159" s="25">
        <v>0.25307097034032394</v>
      </c>
      <c r="T159" s="12">
        <v>878.18179999999995</v>
      </c>
      <c r="U159" s="25">
        <v>0.20871118439131631</v>
      </c>
      <c r="V159" s="2">
        <v>2328988</v>
      </c>
      <c r="W159" s="25">
        <v>0.188</v>
      </c>
      <c r="X159" s="2">
        <v>7803</v>
      </c>
      <c r="Y159" s="2">
        <v>2487383</v>
      </c>
      <c r="Z159" s="25">
        <v>0.19600000000000001</v>
      </c>
      <c r="AA159" s="12">
        <v>7532.73</v>
      </c>
      <c r="AB159" s="2">
        <v>2476086</v>
      </c>
      <c r="AC159" s="25">
        <v>0.189</v>
      </c>
      <c r="AD159" s="12">
        <v>6904.85</v>
      </c>
      <c r="AE159" s="25">
        <v>6.3E-2</v>
      </c>
    </row>
    <row r="160" spans="1:31" x14ac:dyDescent="0.3">
      <c r="A160" t="s">
        <v>1717</v>
      </c>
      <c r="B160" s="2">
        <v>3578</v>
      </c>
      <c r="C160" s="25">
        <v>9.2414184983340655E-2</v>
      </c>
      <c r="D160" s="2"/>
      <c r="E160" s="2">
        <v>3752</v>
      </c>
      <c r="F160" s="25">
        <v>9.3312442488000205E-2</v>
      </c>
      <c r="G160" s="12"/>
      <c r="H160" s="2">
        <v>3643</v>
      </c>
      <c r="I160" s="25">
        <v>8.9760015768984375E-2</v>
      </c>
      <c r="J160" s="12"/>
      <c r="K160" s="25">
        <v>1.8166573504751149E-2</v>
      </c>
      <c r="L160" s="2">
        <v>9854</v>
      </c>
      <c r="M160" s="25">
        <v>7.7796374660519169E-2</v>
      </c>
      <c r="N160" s="2">
        <v>406.06060606060601</v>
      </c>
      <c r="O160" s="2">
        <v>11501</v>
      </c>
      <c r="P160" s="25">
        <v>8.610466422100771E-2</v>
      </c>
      <c r="Q160" s="12">
        <v>537.57575757575705</v>
      </c>
      <c r="R160" s="2">
        <v>11277</v>
      </c>
      <c r="S160" s="25">
        <v>8.1103823250194176E-2</v>
      </c>
      <c r="T160" s="12">
        <v>590.90909999999997</v>
      </c>
      <c r="U160" s="25">
        <v>0.14440836208646235</v>
      </c>
      <c r="V160" s="2">
        <v>713876</v>
      </c>
      <c r="W160" s="25">
        <v>5.8000000000000003E-2</v>
      </c>
      <c r="X160" s="2">
        <v>4326</v>
      </c>
      <c r="Y160" s="2">
        <v>759047</v>
      </c>
      <c r="Z160" s="25">
        <v>0.06</v>
      </c>
      <c r="AA160" s="12">
        <v>4018.18</v>
      </c>
      <c r="AB160" s="2">
        <v>782812</v>
      </c>
      <c r="AC160" s="25">
        <v>0.06</v>
      </c>
      <c r="AD160" s="12">
        <v>4509.7</v>
      </c>
      <c r="AE160" s="25">
        <v>9.7000000000000003E-2</v>
      </c>
    </row>
    <row r="161" spans="1:31" x14ac:dyDescent="0.3">
      <c r="A161" t="s">
        <v>1718</v>
      </c>
      <c r="B161" s="2">
        <v>5404</v>
      </c>
      <c r="C161" s="25">
        <v>0.13957693003073579</v>
      </c>
      <c r="D161" s="2"/>
      <c r="E161" s="2">
        <v>5890</v>
      </c>
      <c r="F161" s="25">
        <v>0.14648461787162079</v>
      </c>
      <c r="G161" s="12"/>
      <c r="H161" s="2">
        <v>5794</v>
      </c>
      <c r="I161" s="25">
        <v>0.14275858670477504</v>
      </c>
      <c r="J161" s="12"/>
      <c r="K161" s="25">
        <v>7.2168763878608377E-2</v>
      </c>
      <c r="L161" s="2">
        <v>19258</v>
      </c>
      <c r="M161" s="25">
        <v>0.15204004294827259</v>
      </c>
      <c r="N161" s="2">
        <v>559.39393939393904</v>
      </c>
      <c r="O161" s="2">
        <v>22625</v>
      </c>
      <c r="P161" s="25">
        <v>0.16938683836190763</v>
      </c>
      <c r="Q161" s="12">
        <v>661.81818181818096</v>
      </c>
      <c r="R161" s="2">
        <v>23911</v>
      </c>
      <c r="S161" s="25">
        <v>0.17196714709012975</v>
      </c>
      <c r="T161" s="12">
        <v>738.18179999999995</v>
      </c>
      <c r="U161" s="25">
        <v>0.24161387475334925</v>
      </c>
      <c r="V161" s="2">
        <v>1615112</v>
      </c>
      <c r="W161" s="25">
        <v>0.13</v>
      </c>
      <c r="X161" s="2">
        <v>5473</v>
      </c>
      <c r="Y161" s="2">
        <v>1728336</v>
      </c>
      <c r="Z161" s="25">
        <v>0.13600000000000001</v>
      </c>
      <c r="AA161" s="12">
        <v>5313.33</v>
      </c>
      <c r="AB161" s="2">
        <v>1693274</v>
      </c>
      <c r="AC161" s="25">
        <v>0.129</v>
      </c>
      <c r="AD161" s="12">
        <v>5247.27</v>
      </c>
      <c r="AE161" s="25">
        <v>4.8000000000000001E-2</v>
      </c>
    </row>
    <row r="162" spans="1:31" x14ac:dyDescent="0.3">
      <c r="A162" t="s">
        <v>1719</v>
      </c>
      <c r="B162" s="2">
        <v>6317</v>
      </c>
      <c r="C162" s="25">
        <v>0.16315830255443345</v>
      </c>
      <c r="D162" s="2"/>
      <c r="E162" s="2">
        <v>7651</v>
      </c>
      <c r="F162" s="25">
        <v>0.19028078290929892</v>
      </c>
      <c r="G162" s="12"/>
      <c r="H162" s="2">
        <v>8233</v>
      </c>
      <c r="I162" s="25">
        <v>0.20285320061104814</v>
      </c>
      <c r="J162" s="12"/>
      <c r="K162" s="25">
        <v>0.30330853253126477</v>
      </c>
      <c r="L162" s="2">
        <v>26732</v>
      </c>
      <c r="M162" s="25">
        <v>0.21104654834838629</v>
      </c>
      <c r="N162" s="2">
        <v>655.75757575757495</v>
      </c>
      <c r="O162" s="2">
        <v>29440</v>
      </c>
      <c r="P162" s="25">
        <v>0.22040877442539492</v>
      </c>
      <c r="Q162" s="12">
        <v>706.66666666666595</v>
      </c>
      <c r="R162" s="2">
        <v>30716</v>
      </c>
      <c r="S162" s="25">
        <v>0.22090848939903915</v>
      </c>
      <c r="T162" s="12">
        <v>819.39390000000003</v>
      </c>
      <c r="U162" s="25">
        <v>0.14903486458177465</v>
      </c>
      <c r="V162" s="2">
        <v>3897530</v>
      </c>
      <c r="W162" s="25">
        <v>0.314</v>
      </c>
      <c r="X162" s="2">
        <v>6662</v>
      </c>
      <c r="Y162" s="2">
        <v>3985067</v>
      </c>
      <c r="Z162" s="25">
        <v>0.313</v>
      </c>
      <c r="AA162" s="12">
        <v>6483.64</v>
      </c>
      <c r="AB162" s="2">
        <v>4116448</v>
      </c>
      <c r="AC162" s="25">
        <v>0.314</v>
      </c>
      <c r="AD162" s="12">
        <v>7780</v>
      </c>
      <c r="AE162" s="25">
        <v>5.6000000000000001E-2</v>
      </c>
    </row>
    <row r="163" spans="1:31" x14ac:dyDescent="0.3">
      <c r="A163" t="s">
        <v>1720</v>
      </c>
      <c r="B163" s="2">
        <v>4963</v>
      </c>
      <c r="C163" s="25">
        <v>0.12818658470439348</v>
      </c>
      <c r="D163" s="2"/>
      <c r="E163" s="2">
        <v>5955</v>
      </c>
      <c r="F163" s="25">
        <v>0.1481011713795419</v>
      </c>
      <c r="G163" s="12"/>
      <c r="H163" s="2">
        <v>6597</v>
      </c>
      <c r="I163" s="25">
        <v>0.16254373429261321</v>
      </c>
      <c r="J163" s="12"/>
      <c r="K163" s="25">
        <v>0.32923634898247034</v>
      </c>
      <c r="L163" s="2">
        <v>22031</v>
      </c>
      <c r="M163" s="25">
        <v>0.17393260910756017</v>
      </c>
      <c r="N163" s="2">
        <v>583.030303030303</v>
      </c>
      <c r="O163" s="2">
        <v>23272</v>
      </c>
      <c r="P163" s="25">
        <v>0.17423074043572659</v>
      </c>
      <c r="Q163" s="12">
        <v>724.24242424242402</v>
      </c>
      <c r="R163" s="2">
        <v>24666</v>
      </c>
      <c r="S163" s="25">
        <v>0.17739708293777509</v>
      </c>
      <c r="T163" s="12">
        <v>813.93939999999998</v>
      </c>
      <c r="U163" s="25">
        <v>0.11960419409014571</v>
      </c>
      <c r="V163" s="2">
        <v>3022366</v>
      </c>
      <c r="W163" s="25">
        <v>0.24399999999999999</v>
      </c>
      <c r="X163" s="2">
        <v>7019</v>
      </c>
      <c r="Y163" s="2">
        <v>3062512</v>
      </c>
      <c r="Z163" s="25">
        <v>0.24099999999999999</v>
      </c>
      <c r="AA163" s="12">
        <v>5490.91</v>
      </c>
      <c r="AB163" s="2">
        <v>3114819</v>
      </c>
      <c r="AC163" s="25">
        <v>0.23799999999999999</v>
      </c>
      <c r="AD163" s="12">
        <v>6608.49</v>
      </c>
      <c r="AE163" s="25">
        <v>3.1E-2</v>
      </c>
    </row>
    <row r="164" spans="1:31" x14ac:dyDescent="0.3">
      <c r="A164" t="s">
        <v>1721</v>
      </c>
      <c r="B164" s="2">
        <v>1354</v>
      </c>
      <c r="C164" s="25">
        <v>3.4971717850040031E-2</v>
      </c>
      <c r="D164" s="2"/>
      <c r="E164" s="2">
        <v>1696</v>
      </c>
      <c r="F164" s="25">
        <v>4.2179611529757022E-2</v>
      </c>
      <c r="G164" s="12"/>
      <c r="H164" s="2">
        <v>1636</v>
      </c>
      <c r="I164" s="25">
        <v>4.0309466318434926E-2</v>
      </c>
      <c r="J164" s="12"/>
      <c r="K164" s="25">
        <v>0.20827178729689799</v>
      </c>
      <c r="L164" s="2">
        <v>4701</v>
      </c>
      <c r="M164" s="25">
        <v>3.7113939240826122E-2</v>
      </c>
      <c r="N164" s="2">
        <v>278.18181818181802</v>
      </c>
      <c r="O164" s="2">
        <v>6168</v>
      </c>
      <c r="P164" s="25">
        <v>4.6178033989668341E-2</v>
      </c>
      <c r="Q164" s="12">
        <v>368.48484848484799</v>
      </c>
      <c r="R164" s="2">
        <v>6050</v>
      </c>
      <c r="S164" s="25">
        <v>4.3511406461264057E-2</v>
      </c>
      <c r="T164" s="12">
        <v>346.06060000000002</v>
      </c>
      <c r="U164" s="25">
        <v>0.28696022122952564</v>
      </c>
      <c r="V164" s="2">
        <v>875164</v>
      </c>
      <c r="W164" s="25">
        <v>7.0999999999999994E-2</v>
      </c>
      <c r="X164" s="2">
        <v>5335</v>
      </c>
      <c r="Y164" s="2">
        <v>922555</v>
      </c>
      <c r="Z164" s="25">
        <v>7.2999999999999995E-2</v>
      </c>
      <c r="AA164" s="12">
        <v>4631.5200000000004</v>
      </c>
      <c r="AB164" s="2">
        <v>1001629</v>
      </c>
      <c r="AC164" s="25">
        <v>7.5999999999999998E-2</v>
      </c>
      <c r="AD164" s="12">
        <v>5574.55</v>
      </c>
      <c r="AE164" s="25">
        <v>0.14499999999999999</v>
      </c>
    </row>
    <row r="165" spans="1:3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row>
    <row r="166" spans="1:31" x14ac:dyDescent="0.3">
      <c r="A166" s="103" t="s">
        <v>1722</v>
      </c>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row>
    <row r="167" spans="1:31" x14ac:dyDescent="0.3">
      <c r="B167" s="188"/>
      <c r="C167" s="188"/>
      <c r="D167" s="188"/>
      <c r="E167" s="188"/>
      <c r="F167" s="188"/>
      <c r="G167" s="188"/>
      <c r="H167" s="188"/>
      <c r="I167" s="188"/>
      <c r="J167" s="188"/>
      <c r="L167" s="188" t="s">
        <v>1653</v>
      </c>
      <c r="M167" s="188"/>
      <c r="N167" s="188" t="s">
        <v>1654</v>
      </c>
      <c r="O167" s="188" t="s">
        <v>1653</v>
      </c>
      <c r="P167" s="188"/>
      <c r="Q167" s="188" t="s">
        <v>1654</v>
      </c>
      <c r="R167" s="188" t="s">
        <v>1653</v>
      </c>
      <c r="S167" s="188"/>
      <c r="T167" s="188" t="s">
        <v>1654</v>
      </c>
      <c r="U167" t="s">
        <v>167</v>
      </c>
      <c r="V167" s="188" t="s">
        <v>1653</v>
      </c>
      <c r="W167" s="188"/>
      <c r="X167" s="188" t="s">
        <v>1654</v>
      </c>
      <c r="Y167" s="188" t="s">
        <v>1653</v>
      </c>
      <c r="Z167" s="188"/>
      <c r="AA167" s="188" t="s">
        <v>1654</v>
      </c>
      <c r="AB167" s="188" t="s">
        <v>1653</v>
      </c>
      <c r="AC167" s="188"/>
      <c r="AD167" s="188" t="s">
        <v>1654</v>
      </c>
      <c r="AE167" t="s">
        <v>167</v>
      </c>
    </row>
    <row r="168" spans="1:31" x14ac:dyDescent="0.3">
      <c r="A168" t="s">
        <v>169</v>
      </c>
      <c r="B168" s="2">
        <v>32400</v>
      </c>
      <c r="C168" s="25" t="s">
        <v>2479</v>
      </c>
      <c r="D168" s="2"/>
      <c r="E168" s="2">
        <v>32558</v>
      </c>
      <c r="F168" s="25" t="s">
        <v>2479</v>
      </c>
      <c r="G168" s="12"/>
      <c r="H168" s="2">
        <v>32353</v>
      </c>
      <c r="I168" s="25" t="s">
        <v>2479</v>
      </c>
      <c r="J168" s="12"/>
      <c r="K168" s="25">
        <v>-1.4506172839505727E-3</v>
      </c>
      <c r="L168" s="2">
        <v>99932</v>
      </c>
      <c r="M168" s="25" t="s">
        <v>167</v>
      </c>
      <c r="N168" s="2">
        <v>764.24242424242402</v>
      </c>
      <c r="O168" s="2">
        <v>104130</v>
      </c>
      <c r="P168" s="25" t="s">
        <v>167</v>
      </c>
      <c r="Q168" s="12">
        <v>758.78787878787796</v>
      </c>
      <c r="R168" s="2">
        <v>108328</v>
      </c>
      <c r="S168" s="25" t="s">
        <v>167</v>
      </c>
      <c r="T168" s="12">
        <v>889.69695999999999</v>
      </c>
      <c r="U168" s="25">
        <v>8.4017131649521681E-2</v>
      </c>
      <c r="V168" s="2">
        <v>8495322</v>
      </c>
      <c r="W168" s="25" t="s">
        <v>167</v>
      </c>
      <c r="X168" s="2">
        <v>13850</v>
      </c>
      <c r="Y168" s="2">
        <v>8732734</v>
      </c>
      <c r="Z168" s="25" t="s">
        <v>167</v>
      </c>
      <c r="AA168" s="12">
        <v>13901.82</v>
      </c>
      <c r="AB168" s="2">
        <v>8986666</v>
      </c>
      <c r="AC168" s="25" t="s">
        <v>167</v>
      </c>
      <c r="AD168" s="12">
        <v>14521.21</v>
      </c>
      <c r="AE168" s="25">
        <v>5.8000000000000003E-2</v>
      </c>
    </row>
    <row r="169" spans="1:31" x14ac:dyDescent="0.3">
      <c r="A169" t="s">
        <v>1723</v>
      </c>
      <c r="B169" s="2">
        <v>23418</v>
      </c>
      <c r="C169" s="25">
        <v>0.72277777777777774</v>
      </c>
      <c r="D169" s="2"/>
      <c r="E169" s="2">
        <v>22916</v>
      </c>
      <c r="F169" s="25">
        <v>0.70385158793537683</v>
      </c>
      <c r="G169" s="12"/>
      <c r="H169" s="2">
        <v>22916</v>
      </c>
      <c r="I169" s="25">
        <v>0.70831143943374653</v>
      </c>
      <c r="J169" s="12"/>
      <c r="K169" s="25">
        <v>-2.1436501836194388E-2</v>
      </c>
      <c r="L169" s="2">
        <v>70820</v>
      </c>
      <c r="M169" s="25">
        <v>0.70868190369451223</v>
      </c>
      <c r="N169" s="2">
        <v>724.84848484848396</v>
      </c>
      <c r="O169" s="2">
        <v>70004</v>
      </c>
      <c r="P169" s="25">
        <v>0.67227504081436662</v>
      </c>
      <c r="Q169" s="12">
        <v>847.27272727272702</v>
      </c>
      <c r="R169" s="2">
        <v>73140</v>
      </c>
      <c r="S169" s="25">
        <v>0.6751717007606528</v>
      </c>
      <c r="T169" s="12">
        <v>1118.1817599999999</v>
      </c>
      <c r="U169" s="25">
        <v>3.2759107596724089E-2</v>
      </c>
      <c r="V169" s="2">
        <v>6166334</v>
      </c>
      <c r="W169" s="25">
        <v>0.72599999999999998</v>
      </c>
      <c r="X169" s="2">
        <v>18969</v>
      </c>
      <c r="Y169" s="2">
        <v>6245351</v>
      </c>
      <c r="Z169" s="25">
        <v>0.71499999999999997</v>
      </c>
      <c r="AA169" s="12">
        <v>18267.27</v>
      </c>
      <c r="AB169" s="2">
        <v>6510580</v>
      </c>
      <c r="AC169" s="25">
        <v>0.72399999999999998</v>
      </c>
      <c r="AD169" s="12">
        <v>17161.21</v>
      </c>
      <c r="AE169" s="25">
        <v>5.6000000000000001E-2</v>
      </c>
    </row>
    <row r="170" spans="1:31" x14ac:dyDescent="0.3">
      <c r="A170" t="s">
        <v>1294</v>
      </c>
      <c r="B170" s="2">
        <v>11781</v>
      </c>
      <c r="C170" s="25">
        <v>0.36361111111111111</v>
      </c>
      <c r="D170" s="2"/>
      <c r="E170" s="2">
        <v>11290</v>
      </c>
      <c r="F170" s="25">
        <v>0.34676577185330792</v>
      </c>
      <c r="G170" s="12"/>
      <c r="H170" s="2">
        <v>10387</v>
      </c>
      <c r="I170" s="25">
        <v>0.3210521435415572</v>
      </c>
      <c r="J170" s="12"/>
      <c r="K170" s="25">
        <v>-0.11832611832611828</v>
      </c>
      <c r="L170" s="2">
        <v>38166</v>
      </c>
      <c r="M170" s="25">
        <v>0.38191970539967179</v>
      </c>
      <c r="N170" s="2">
        <v>606.06060606060601</v>
      </c>
      <c r="O170" s="2">
        <v>35826</v>
      </c>
      <c r="P170" s="25">
        <v>0.34405070584845865</v>
      </c>
      <c r="Q170" s="12">
        <v>663.63636363636294</v>
      </c>
      <c r="R170" s="2">
        <v>35229</v>
      </c>
      <c r="S170" s="25">
        <v>0.32520677941067866</v>
      </c>
      <c r="T170" s="12">
        <v>796.96969999999999</v>
      </c>
      <c r="U170" s="25">
        <v>-7.6953309228108793E-2</v>
      </c>
      <c r="V170" s="2">
        <v>2977944</v>
      </c>
      <c r="W170" s="25">
        <v>0.35099999999999998</v>
      </c>
      <c r="X170" s="2">
        <v>14139</v>
      </c>
      <c r="Y170" s="2">
        <v>2826067</v>
      </c>
      <c r="Z170" s="25">
        <v>0.32400000000000001</v>
      </c>
      <c r="AA170" s="12">
        <v>12815.76</v>
      </c>
      <c r="AB170" s="2">
        <v>2781246</v>
      </c>
      <c r="AC170" s="25">
        <v>0.309</v>
      </c>
      <c r="AD170" s="12">
        <v>12130.91</v>
      </c>
      <c r="AE170" s="25">
        <v>-6.6000000000000003E-2</v>
      </c>
    </row>
    <row r="171" spans="1:31" x14ac:dyDescent="0.3">
      <c r="A171" t="s">
        <v>1724</v>
      </c>
      <c r="B171" s="2">
        <v>1879</v>
      </c>
      <c r="C171" s="25">
        <v>5.7993827160493824E-2</v>
      </c>
      <c r="D171" s="2"/>
      <c r="E171" s="2">
        <v>1399</v>
      </c>
      <c r="F171" s="25">
        <v>4.2969469869156583E-2</v>
      </c>
      <c r="G171" s="12"/>
      <c r="H171" s="2">
        <v>1439</v>
      </c>
      <c r="I171" s="25">
        <v>4.4478100948907369E-2</v>
      </c>
      <c r="J171" s="12"/>
      <c r="K171" s="25">
        <v>-0.23416711016498137</v>
      </c>
      <c r="L171" s="2">
        <v>6959</v>
      </c>
      <c r="M171" s="25">
        <v>6.9637353400312213E-2</v>
      </c>
      <c r="N171" s="2">
        <v>328.48484848484799</v>
      </c>
      <c r="O171" s="2">
        <v>5854</v>
      </c>
      <c r="P171" s="25">
        <v>5.6218188802458463E-2</v>
      </c>
      <c r="Q171" s="12">
        <v>372.72727272727201</v>
      </c>
      <c r="R171" s="2">
        <v>7113</v>
      </c>
      <c r="S171" s="25">
        <v>6.5661694114171776E-2</v>
      </c>
      <c r="T171" s="12">
        <v>588.48486300000002</v>
      </c>
      <c r="U171" s="25">
        <v>2.212961632418451E-2</v>
      </c>
      <c r="V171" s="2">
        <v>655354</v>
      </c>
      <c r="W171" s="25">
        <v>7.6999999999999999E-2</v>
      </c>
      <c r="X171" s="2">
        <v>5665</v>
      </c>
      <c r="Y171" s="2">
        <v>602418</v>
      </c>
      <c r="Z171" s="25">
        <v>6.9000000000000006E-2</v>
      </c>
      <c r="AA171" s="12">
        <v>5518.18</v>
      </c>
      <c r="AB171" s="2">
        <v>589459</v>
      </c>
      <c r="AC171" s="25">
        <v>6.6000000000000003E-2</v>
      </c>
      <c r="AD171" s="12">
        <v>5528.49</v>
      </c>
      <c r="AE171" s="25">
        <v>-0.10100000000000001</v>
      </c>
    </row>
    <row r="172" spans="1:31" x14ac:dyDescent="0.3">
      <c r="A172" t="s">
        <v>1725</v>
      </c>
      <c r="B172" s="2">
        <v>3866</v>
      </c>
      <c r="C172" s="25">
        <v>0.11932098765432099</v>
      </c>
      <c r="D172" s="2"/>
      <c r="E172" s="2">
        <v>3483</v>
      </c>
      <c r="F172" s="25">
        <v>0.10697831562135267</v>
      </c>
      <c r="G172" s="12"/>
      <c r="H172" s="2">
        <v>2875</v>
      </c>
      <c r="I172" s="25">
        <v>8.8863474793682187E-2</v>
      </c>
      <c r="J172" s="12"/>
      <c r="K172" s="25">
        <v>-0.25633729953440243</v>
      </c>
      <c r="L172" s="2">
        <v>11752</v>
      </c>
      <c r="M172" s="25">
        <v>0.11759996797822519</v>
      </c>
      <c r="N172" s="2">
        <v>367.87878787878702</v>
      </c>
      <c r="O172" s="2">
        <v>10580</v>
      </c>
      <c r="P172" s="25">
        <v>0.10160376452511284</v>
      </c>
      <c r="Q172" s="12">
        <v>409.69696969696901</v>
      </c>
      <c r="R172" s="2">
        <v>9269</v>
      </c>
      <c r="S172" s="25">
        <v>8.5564212391994687E-2</v>
      </c>
      <c r="T172" s="12">
        <v>448.48486300000002</v>
      </c>
      <c r="U172" s="25">
        <v>-0.21128318584070796</v>
      </c>
      <c r="V172" s="2">
        <v>684679</v>
      </c>
      <c r="W172" s="25">
        <v>8.1000000000000003E-2</v>
      </c>
      <c r="X172" s="2">
        <v>3064</v>
      </c>
      <c r="Y172" s="2">
        <v>621781</v>
      </c>
      <c r="Z172" s="25">
        <v>7.0999999999999994E-2</v>
      </c>
      <c r="AA172" s="12">
        <v>3333.33</v>
      </c>
      <c r="AB172" s="2">
        <v>575434</v>
      </c>
      <c r="AC172" s="25">
        <v>6.4000000000000001E-2</v>
      </c>
      <c r="AD172" s="12">
        <v>3380</v>
      </c>
      <c r="AE172" s="25">
        <v>-0.16</v>
      </c>
    </row>
    <row r="173" spans="1:31" x14ac:dyDescent="0.3">
      <c r="A173" t="s">
        <v>1726</v>
      </c>
      <c r="B173" s="2">
        <v>6036</v>
      </c>
      <c r="C173" s="25">
        <v>0.18629629629629629</v>
      </c>
      <c r="D173" s="2"/>
      <c r="E173" s="2">
        <v>6408</v>
      </c>
      <c r="F173" s="25">
        <v>0.19681798636279871</v>
      </c>
      <c r="G173" s="12"/>
      <c r="H173" s="2">
        <v>6073</v>
      </c>
      <c r="I173" s="25">
        <v>0.18771056779896764</v>
      </c>
      <c r="J173" s="12"/>
      <c r="K173" s="25">
        <v>6.1298873426109957E-3</v>
      </c>
      <c r="L173" s="2">
        <v>19455</v>
      </c>
      <c r="M173" s="25">
        <v>0.19468238402113436</v>
      </c>
      <c r="N173" s="2">
        <v>509.09090909090901</v>
      </c>
      <c r="O173" s="2">
        <v>19392</v>
      </c>
      <c r="P173" s="25">
        <v>0.18622875252088736</v>
      </c>
      <c r="Q173" s="12">
        <v>495.15151515151501</v>
      </c>
      <c r="R173" s="2">
        <v>18847</v>
      </c>
      <c r="S173" s="25">
        <v>0.17398087290451222</v>
      </c>
      <c r="T173" s="12">
        <v>501.21212800000001</v>
      </c>
      <c r="U173" s="25">
        <v>-3.125160627088152E-2</v>
      </c>
      <c r="V173" s="2">
        <v>1637911</v>
      </c>
      <c r="W173" s="25">
        <v>0.193</v>
      </c>
      <c r="X173" s="2">
        <v>8339</v>
      </c>
      <c r="Y173" s="2">
        <v>1601868</v>
      </c>
      <c r="Z173" s="25">
        <v>0.183</v>
      </c>
      <c r="AA173" s="12">
        <v>7884.85</v>
      </c>
      <c r="AB173" s="2">
        <v>1616353</v>
      </c>
      <c r="AC173" s="25">
        <v>0.18</v>
      </c>
      <c r="AD173" s="12">
        <v>8244.85</v>
      </c>
      <c r="AE173" s="25">
        <v>-1.2999999999999999E-2</v>
      </c>
    </row>
    <row r="174" spans="1:31" x14ac:dyDescent="0.3">
      <c r="A174" t="s">
        <v>1727</v>
      </c>
      <c r="B174" s="2">
        <v>11637</v>
      </c>
      <c r="C174" s="25">
        <v>0.35916666666666669</v>
      </c>
      <c r="D174" s="2"/>
      <c r="E174" s="2">
        <v>11626</v>
      </c>
      <c r="F174" s="25">
        <v>0.35708581608206907</v>
      </c>
      <c r="G174" s="12"/>
      <c r="H174" s="2">
        <v>12529</v>
      </c>
      <c r="I174" s="25">
        <v>0.38725929589218927</v>
      </c>
      <c r="J174" s="12"/>
      <c r="K174" s="25">
        <v>7.6652058090573183E-2</v>
      </c>
      <c r="L174" s="2">
        <v>32654</v>
      </c>
      <c r="M174" s="25">
        <v>0.32676219829484049</v>
      </c>
      <c r="N174" s="2">
        <v>533.33333333333303</v>
      </c>
      <c r="O174" s="2">
        <v>34178</v>
      </c>
      <c r="P174" s="25">
        <v>0.32822433496590803</v>
      </c>
      <c r="Q174" s="12">
        <v>614.54545454545405</v>
      </c>
      <c r="R174" s="2">
        <v>37911</v>
      </c>
      <c r="S174" s="25">
        <v>0.34996492134997415</v>
      </c>
      <c r="T174" s="12">
        <v>770.30304000000001</v>
      </c>
      <c r="U174" s="25">
        <v>0.16099099650885038</v>
      </c>
      <c r="V174" s="2">
        <v>3188390</v>
      </c>
      <c r="W174" s="25">
        <v>0.375</v>
      </c>
      <c r="X174" s="2">
        <v>6950</v>
      </c>
      <c r="Y174" s="2">
        <v>3419284</v>
      </c>
      <c r="Z174" s="25">
        <v>0.39200000000000002</v>
      </c>
      <c r="AA174" s="12">
        <v>8510.91</v>
      </c>
      <c r="AB174" s="2">
        <v>3729334</v>
      </c>
      <c r="AC174" s="25">
        <v>0.41499999999999998</v>
      </c>
      <c r="AD174" s="12">
        <v>8360</v>
      </c>
      <c r="AE174" s="25">
        <v>0.17</v>
      </c>
    </row>
    <row r="175" spans="1:31" x14ac:dyDescent="0.3">
      <c r="A175" t="s">
        <v>1728</v>
      </c>
      <c r="B175" s="2">
        <v>8982</v>
      </c>
      <c r="C175" s="25">
        <v>0.2772222222222222</v>
      </c>
      <c r="D175" s="2"/>
      <c r="E175" s="2">
        <v>9642</v>
      </c>
      <c r="F175" s="25">
        <v>0.29614841206462311</v>
      </c>
      <c r="G175" s="12"/>
      <c r="H175" s="2">
        <v>9437</v>
      </c>
      <c r="I175" s="25">
        <v>0.29168856056625336</v>
      </c>
      <c r="J175" s="12"/>
      <c r="K175" s="25">
        <v>5.0656869294143814E-2</v>
      </c>
      <c r="L175" s="2">
        <v>29112</v>
      </c>
      <c r="M175" s="25">
        <v>0.29131809630548772</v>
      </c>
      <c r="N175" s="2">
        <v>687.27272727272702</v>
      </c>
      <c r="O175" s="2">
        <v>34126</v>
      </c>
      <c r="P175" s="25">
        <v>0.32772495918563332</v>
      </c>
      <c r="Q175" s="12">
        <v>800.60606060606005</v>
      </c>
      <c r="R175" s="2">
        <v>35188</v>
      </c>
      <c r="S175" s="25">
        <v>0.32482829923934714</v>
      </c>
      <c r="T175" s="12">
        <v>878.18179999999995</v>
      </c>
      <c r="U175" s="25">
        <v>0.20871118439131631</v>
      </c>
      <c r="V175" s="2">
        <v>2328988</v>
      </c>
      <c r="W175" s="25">
        <v>0.27400000000000002</v>
      </c>
      <c r="X175" s="2">
        <v>7803</v>
      </c>
      <c r="Y175" s="2">
        <v>2487383</v>
      </c>
      <c r="Z175" s="25">
        <v>0.28499999999999998</v>
      </c>
      <c r="AA175" s="12">
        <v>7532.73</v>
      </c>
      <c r="AB175" s="2">
        <v>2476086</v>
      </c>
      <c r="AC175" s="25">
        <v>0.27600000000000002</v>
      </c>
      <c r="AD175" s="12">
        <v>6904.85</v>
      </c>
      <c r="AE175" s="25">
        <v>6.3E-2</v>
      </c>
    </row>
    <row r="176" spans="1:31" x14ac:dyDescent="0.3">
      <c r="A176" t="s">
        <v>1729</v>
      </c>
      <c r="B176" s="2">
        <v>3578</v>
      </c>
      <c r="C176" s="25">
        <v>0.1104320987654321</v>
      </c>
      <c r="D176" s="2"/>
      <c r="E176" s="2">
        <v>3752</v>
      </c>
      <c r="F176" s="25">
        <v>0.11524049388783095</v>
      </c>
      <c r="G176" s="12"/>
      <c r="H176" s="2">
        <v>3643</v>
      </c>
      <c r="I176" s="25">
        <v>0.1126016134516119</v>
      </c>
      <c r="J176" s="12"/>
      <c r="K176" s="25">
        <v>1.8166573504751149E-2</v>
      </c>
      <c r="L176" s="2">
        <v>9854</v>
      </c>
      <c r="M176" s="25">
        <v>9.8607052795901207E-2</v>
      </c>
      <c r="N176" s="2">
        <v>406.06060606060601</v>
      </c>
      <c r="O176" s="2">
        <v>11501</v>
      </c>
      <c r="P176" s="25">
        <v>0.11044847786420819</v>
      </c>
      <c r="Q176" s="12">
        <v>537.57575757575705</v>
      </c>
      <c r="R176" s="2">
        <v>11277</v>
      </c>
      <c r="S176" s="25">
        <v>0.10410050956354774</v>
      </c>
      <c r="T176" s="12">
        <v>590.90909999999997</v>
      </c>
      <c r="U176" s="25">
        <v>0.14440836208646235</v>
      </c>
      <c r="V176" s="2">
        <v>713876</v>
      </c>
      <c r="W176" s="25">
        <v>8.4000000000000005E-2</v>
      </c>
      <c r="X176" s="2">
        <v>4326</v>
      </c>
      <c r="Y176" s="2">
        <v>759047</v>
      </c>
      <c r="Z176" s="25">
        <v>8.6999999999999994E-2</v>
      </c>
      <c r="AA176" s="12">
        <v>4018.18</v>
      </c>
      <c r="AB176" s="2">
        <v>782812</v>
      </c>
      <c r="AC176" s="25">
        <v>8.6999999999999994E-2</v>
      </c>
      <c r="AD176" s="12">
        <v>4509.7</v>
      </c>
      <c r="AE176" s="25">
        <v>9.7000000000000003E-2</v>
      </c>
    </row>
    <row r="177" spans="1:31" x14ac:dyDescent="0.3">
      <c r="A177" t="s">
        <v>1730</v>
      </c>
      <c r="B177" s="2">
        <v>1825</v>
      </c>
      <c r="C177" s="25">
        <v>5.6327160493827161E-2</v>
      </c>
      <c r="D177" s="2"/>
      <c r="E177" s="2">
        <v>1933</v>
      </c>
      <c r="F177" s="25">
        <v>5.9370968732723142E-2</v>
      </c>
      <c r="G177" s="12"/>
      <c r="H177" s="2">
        <v>1660</v>
      </c>
      <c r="I177" s="25">
        <v>5.1308997620004328E-2</v>
      </c>
      <c r="J177" s="12"/>
      <c r="K177" s="25">
        <v>-9.0410958904109551E-2</v>
      </c>
      <c r="L177" s="2">
        <v>5494</v>
      </c>
      <c r="M177" s="25">
        <v>5.4977384621542648E-2</v>
      </c>
      <c r="N177" s="2">
        <v>336.969696969697</v>
      </c>
      <c r="O177" s="2">
        <v>6512</v>
      </c>
      <c r="P177" s="25">
        <v>6.2537213099010849E-2</v>
      </c>
      <c r="Q177" s="12">
        <v>471.51515151515099</v>
      </c>
      <c r="R177" s="2">
        <v>5496</v>
      </c>
      <c r="S177" s="25">
        <v>5.0734805405804592E-2</v>
      </c>
      <c r="T177" s="12">
        <v>400.60604899999998</v>
      </c>
      <c r="U177" s="25">
        <v>3.6403349108117945E-4</v>
      </c>
      <c r="V177" s="2">
        <v>332166</v>
      </c>
      <c r="W177" s="25">
        <v>3.9E-2</v>
      </c>
      <c r="X177" s="2">
        <v>2342</v>
      </c>
      <c r="Y177" s="2">
        <v>343168</v>
      </c>
      <c r="Z177" s="25">
        <v>3.9E-2</v>
      </c>
      <c r="AA177" s="12">
        <v>2573.94</v>
      </c>
      <c r="AB177" s="2">
        <v>327927</v>
      </c>
      <c r="AC177" s="25">
        <v>3.5999999999999997E-2</v>
      </c>
      <c r="AD177" s="12">
        <v>3031.52</v>
      </c>
      <c r="AE177" s="25">
        <v>-1.2999999999999999E-2</v>
      </c>
    </row>
    <row r="178" spans="1:31" x14ac:dyDescent="0.3">
      <c r="A178" t="s">
        <v>1731</v>
      </c>
      <c r="B178" s="2">
        <v>542</v>
      </c>
      <c r="C178" s="25">
        <v>1.6728395061728404E-2</v>
      </c>
      <c r="D178" s="2"/>
      <c r="E178" s="2">
        <v>528</v>
      </c>
      <c r="F178" s="25">
        <v>1.6217212359481533E-2</v>
      </c>
      <c r="G178" s="12"/>
      <c r="H178" s="2">
        <v>474</v>
      </c>
      <c r="I178" s="25">
        <v>1.4650882452940994E-2</v>
      </c>
      <c r="J178" s="12"/>
      <c r="K178" s="25">
        <v>-0.12546125461254609</v>
      </c>
      <c r="L178" s="2">
        <v>1651</v>
      </c>
      <c r="M178" s="25">
        <v>1.6521234439418806E-2</v>
      </c>
      <c r="N178" s="2">
        <v>206.06060606060601</v>
      </c>
      <c r="O178" s="2">
        <v>2052</v>
      </c>
      <c r="P178" s="25">
        <v>1.9706136560069143E-2</v>
      </c>
      <c r="Q178" s="12">
        <v>221.21212121212099</v>
      </c>
      <c r="R178" s="2">
        <v>1562</v>
      </c>
      <c r="S178" s="25">
        <v>1.4419171405361494E-2</v>
      </c>
      <c r="T178" s="12">
        <v>234.545456</v>
      </c>
      <c r="U178" s="25">
        <v>-5.3906723198061779E-2</v>
      </c>
      <c r="V178" s="2">
        <v>85428</v>
      </c>
      <c r="W178" s="25">
        <v>0.01</v>
      </c>
      <c r="X178" s="2">
        <v>1167</v>
      </c>
      <c r="Y178" s="2">
        <v>85062</v>
      </c>
      <c r="Z178" s="25">
        <v>0.01</v>
      </c>
      <c r="AA178" s="12">
        <v>1257.58</v>
      </c>
      <c r="AB178" s="2">
        <v>72251</v>
      </c>
      <c r="AC178" s="25">
        <v>8.0000000000000002E-3</v>
      </c>
      <c r="AD178" s="12">
        <v>1373.33</v>
      </c>
      <c r="AE178" s="25">
        <v>-0.154</v>
      </c>
    </row>
    <row r="179" spans="1:31" x14ac:dyDescent="0.3">
      <c r="A179" t="s">
        <v>1732</v>
      </c>
      <c r="B179" s="2">
        <v>378</v>
      </c>
      <c r="C179" s="25">
        <v>1.1666666666666667E-2</v>
      </c>
      <c r="D179" s="2"/>
      <c r="E179" s="2">
        <v>525</v>
      </c>
      <c r="F179" s="25">
        <v>1.6125069107439039E-2</v>
      </c>
      <c r="G179" s="12"/>
      <c r="H179" s="2">
        <v>221</v>
      </c>
      <c r="I179" s="25">
        <v>6.8308966710969614E-3</v>
      </c>
      <c r="J179" s="12"/>
      <c r="K179" s="25">
        <v>-0.41534391534391535</v>
      </c>
      <c r="L179" s="2">
        <v>1209</v>
      </c>
      <c r="M179" s="25">
        <v>1.209822679422007E-2</v>
      </c>
      <c r="N179" s="2">
        <v>153.333333333333</v>
      </c>
      <c r="O179" s="2">
        <v>1673</v>
      </c>
      <c r="P179" s="25">
        <v>1.606645539229809E-2</v>
      </c>
      <c r="Q179" s="12">
        <v>273.93939393939303</v>
      </c>
      <c r="R179" s="2">
        <v>1103</v>
      </c>
      <c r="S179" s="25">
        <v>1.0182039731186766E-2</v>
      </c>
      <c r="T179" s="12">
        <v>181.81817599999999</v>
      </c>
      <c r="U179" s="25">
        <v>-8.7675765095119929E-2</v>
      </c>
      <c r="V179" s="2">
        <v>56009</v>
      </c>
      <c r="W179" s="25">
        <v>7.0000000000000001E-3</v>
      </c>
      <c r="X179" s="2">
        <v>925</v>
      </c>
      <c r="Y179" s="2">
        <v>62520</v>
      </c>
      <c r="Z179" s="25">
        <v>7.0000000000000001E-3</v>
      </c>
      <c r="AA179" s="12">
        <v>1098.79</v>
      </c>
      <c r="AB179" s="2">
        <v>58544</v>
      </c>
      <c r="AC179" s="25">
        <v>7.0000000000000001E-3</v>
      </c>
      <c r="AD179" s="12">
        <v>1304.24</v>
      </c>
      <c r="AE179" s="25">
        <v>4.4999999999999998E-2</v>
      </c>
    </row>
    <row r="180" spans="1:31" x14ac:dyDescent="0.3">
      <c r="A180" t="s">
        <v>1733</v>
      </c>
      <c r="B180" s="2">
        <v>905</v>
      </c>
      <c r="C180" s="25">
        <v>2.7932098765432099E-2</v>
      </c>
      <c r="D180" s="2"/>
      <c r="E180" s="2">
        <v>880</v>
      </c>
      <c r="F180" s="25">
        <v>2.7028687265802567E-2</v>
      </c>
      <c r="G180" s="12"/>
      <c r="H180" s="2">
        <v>965</v>
      </c>
      <c r="I180" s="25">
        <v>2.9827218495966371E-2</v>
      </c>
      <c r="J180" s="12"/>
      <c r="K180" s="25">
        <v>6.6298342541436517E-2</v>
      </c>
      <c r="L180" s="2">
        <v>2634</v>
      </c>
      <c r="M180" s="25">
        <v>2.6357923387903773E-2</v>
      </c>
      <c r="N180" s="2">
        <v>220</v>
      </c>
      <c r="O180" s="2">
        <v>2787</v>
      </c>
      <c r="P180" s="25">
        <v>2.676462114664362E-2</v>
      </c>
      <c r="Q180" s="12">
        <v>253.333333333333</v>
      </c>
      <c r="R180" s="2">
        <v>2831</v>
      </c>
      <c r="S180" s="25">
        <v>2.6133594269256332E-2</v>
      </c>
      <c r="T180" s="12">
        <v>321.81817599999999</v>
      </c>
      <c r="U180" s="25">
        <v>7.4791192103265E-2</v>
      </c>
      <c r="V180" s="2">
        <v>190729</v>
      </c>
      <c r="W180" s="25">
        <v>2.1999999999999999E-2</v>
      </c>
      <c r="X180" s="2">
        <v>1925</v>
      </c>
      <c r="Y180" s="2">
        <v>195586</v>
      </c>
      <c r="Z180" s="25">
        <v>2.1999999999999999E-2</v>
      </c>
      <c r="AA180" s="12">
        <v>1844.24</v>
      </c>
      <c r="AB180" s="2">
        <v>197132</v>
      </c>
      <c r="AC180" s="25">
        <v>2.1999999999999999E-2</v>
      </c>
      <c r="AD180" s="12">
        <v>2152.73</v>
      </c>
      <c r="AE180" s="25">
        <v>3.4000000000000002E-2</v>
      </c>
    </row>
    <row r="181" spans="1:31" x14ac:dyDescent="0.3">
      <c r="A181" t="s">
        <v>1734</v>
      </c>
      <c r="B181" s="2">
        <v>1753</v>
      </c>
      <c r="C181" s="25">
        <v>5.4104938271604938E-2</v>
      </c>
      <c r="D181" s="2"/>
      <c r="E181" s="2">
        <v>1819</v>
      </c>
      <c r="F181" s="25">
        <v>5.5869525155107805E-2</v>
      </c>
      <c r="G181" s="12"/>
      <c r="H181" s="2">
        <v>1983</v>
      </c>
      <c r="I181" s="25">
        <v>6.1292615831607576E-2</v>
      </c>
      <c r="J181" s="12"/>
      <c r="K181" s="25">
        <v>0.1312036508841985</v>
      </c>
      <c r="L181" s="2">
        <v>4360</v>
      </c>
      <c r="M181" s="25">
        <v>4.3629668174358566E-2</v>
      </c>
      <c r="N181" s="2">
        <v>282.42424242424198</v>
      </c>
      <c r="O181" s="2">
        <v>4989</v>
      </c>
      <c r="P181" s="25">
        <v>4.7911264765197352E-2</v>
      </c>
      <c r="Q181" s="12">
        <v>328.48484848484799</v>
      </c>
      <c r="R181" s="2">
        <v>5781</v>
      </c>
      <c r="S181" s="25">
        <v>5.3365704157743152E-2</v>
      </c>
      <c r="T181" s="12">
        <v>479.39395100000002</v>
      </c>
      <c r="U181" s="25">
        <v>0.32591743119266053</v>
      </c>
      <c r="V181" s="2">
        <v>381710</v>
      </c>
      <c r="W181" s="25">
        <v>4.4999999999999998E-2</v>
      </c>
      <c r="X181" s="2">
        <v>3098</v>
      </c>
      <c r="Y181" s="2">
        <v>415879</v>
      </c>
      <c r="Z181" s="25">
        <v>4.8000000000000001E-2</v>
      </c>
      <c r="AA181" s="12">
        <v>3007.88</v>
      </c>
      <c r="AB181" s="2">
        <v>454885</v>
      </c>
      <c r="AC181" s="25">
        <v>5.0999999999999997E-2</v>
      </c>
      <c r="AD181" s="12">
        <v>3269.09</v>
      </c>
      <c r="AE181" s="25">
        <v>0.192</v>
      </c>
    </row>
    <row r="182" spans="1:31" x14ac:dyDescent="0.3">
      <c r="A182" t="s">
        <v>1735</v>
      </c>
      <c r="B182" s="2">
        <v>5404</v>
      </c>
      <c r="C182" s="25">
        <v>0.16679012345679012</v>
      </c>
      <c r="D182" s="2"/>
      <c r="E182" s="2">
        <v>5890</v>
      </c>
      <c r="F182" s="25">
        <v>0.18090791817679219</v>
      </c>
      <c r="G182" s="12"/>
      <c r="H182" s="2">
        <v>5794</v>
      </c>
      <c r="I182" s="25">
        <v>0.1790869471146416</v>
      </c>
      <c r="J182" s="12"/>
      <c r="K182" s="25">
        <v>7.2168763878608377E-2</v>
      </c>
      <c r="L182" s="2">
        <v>19258</v>
      </c>
      <c r="M182" s="25">
        <v>0.19271104350958651</v>
      </c>
      <c r="N182" s="2">
        <v>559.39393939393904</v>
      </c>
      <c r="O182" s="2">
        <v>22625</v>
      </c>
      <c r="P182" s="25">
        <v>0.21727648132142513</v>
      </c>
      <c r="Q182" s="12">
        <v>661.81818181818096</v>
      </c>
      <c r="R182" s="2">
        <v>23911</v>
      </c>
      <c r="S182" s="25">
        <v>0.22072778967579942</v>
      </c>
      <c r="T182" s="12">
        <v>738.18179999999995</v>
      </c>
      <c r="U182" s="25">
        <v>0.24161387475334925</v>
      </c>
      <c r="V182" s="2">
        <v>1615112</v>
      </c>
      <c r="W182" s="25">
        <v>0.19</v>
      </c>
      <c r="X182" s="2">
        <v>5473</v>
      </c>
      <c r="Y182" s="2">
        <v>1728336</v>
      </c>
      <c r="Z182" s="25">
        <v>0.19800000000000001</v>
      </c>
      <c r="AA182" s="12">
        <v>5313.33</v>
      </c>
      <c r="AB182" s="2">
        <v>1693274</v>
      </c>
      <c r="AC182" s="25">
        <v>0.188</v>
      </c>
      <c r="AD182" s="12">
        <v>5247.27</v>
      </c>
      <c r="AE182" s="25">
        <v>4.8000000000000001E-2</v>
      </c>
    </row>
    <row r="183" spans="1:31" x14ac:dyDescent="0.3">
      <c r="A183" t="s">
        <v>1730</v>
      </c>
      <c r="B183" s="2">
        <v>3241</v>
      </c>
      <c r="C183" s="25">
        <v>0.10003086419753086</v>
      </c>
      <c r="D183" s="2"/>
      <c r="E183" s="2">
        <v>3395</v>
      </c>
      <c r="F183" s="25">
        <v>0.1042754468947724</v>
      </c>
      <c r="G183" s="12"/>
      <c r="H183" s="2">
        <v>3378</v>
      </c>
      <c r="I183" s="25">
        <v>0.10441071925323772</v>
      </c>
      <c r="J183" s="12"/>
      <c r="K183" s="25">
        <v>4.2270904041962432E-2</v>
      </c>
      <c r="L183" s="2">
        <v>12403</v>
      </c>
      <c r="M183" s="25">
        <v>0.12411439779049754</v>
      </c>
      <c r="N183" s="2">
        <v>475.75757575757501</v>
      </c>
      <c r="O183" s="2">
        <v>13615</v>
      </c>
      <c r="P183" s="25">
        <v>0.13075002400845098</v>
      </c>
      <c r="Q183" s="12">
        <v>527.87878787878697</v>
      </c>
      <c r="R183" s="2">
        <v>14178</v>
      </c>
      <c r="S183" s="25">
        <v>0.13088028949117494</v>
      </c>
      <c r="T183" s="12">
        <v>660.60609999999997</v>
      </c>
      <c r="U183" s="25">
        <v>0.14311053777311941</v>
      </c>
      <c r="V183" s="2">
        <v>895195</v>
      </c>
      <c r="W183" s="25">
        <v>0.105</v>
      </c>
      <c r="X183" s="2">
        <v>4138</v>
      </c>
      <c r="Y183" s="2">
        <v>889749</v>
      </c>
      <c r="Z183" s="25">
        <v>0.10199999999999999</v>
      </c>
      <c r="AA183" s="12">
        <v>4268.4799999999996</v>
      </c>
      <c r="AB183" s="2">
        <v>784949</v>
      </c>
      <c r="AC183" s="25">
        <v>8.6999999999999994E-2</v>
      </c>
      <c r="AD183" s="12">
        <v>3794.55</v>
      </c>
      <c r="AE183" s="25">
        <v>-0.123</v>
      </c>
    </row>
    <row r="184" spans="1:31" x14ac:dyDescent="0.3">
      <c r="A184" t="s">
        <v>1731</v>
      </c>
      <c r="B184" s="2">
        <v>751</v>
      </c>
      <c r="C184" s="25">
        <v>2.3179012345679012E-2</v>
      </c>
      <c r="D184" s="2"/>
      <c r="E184" s="2">
        <v>483</v>
      </c>
      <c r="F184" s="25">
        <v>1.4835063578843909E-2</v>
      </c>
      <c r="G184" s="12"/>
      <c r="H184" s="2">
        <v>460</v>
      </c>
      <c r="I184" s="25">
        <v>1.4218155966989152E-2</v>
      </c>
      <c r="J184" s="12"/>
      <c r="K184" s="25">
        <v>-0.38748335552596536</v>
      </c>
      <c r="L184" s="2">
        <v>2645</v>
      </c>
      <c r="M184" s="25">
        <v>2.6467998238802387E-2</v>
      </c>
      <c r="N184" s="2">
        <v>218.18181818181799</v>
      </c>
      <c r="O184" s="2">
        <v>2867</v>
      </c>
      <c r="P184" s="25">
        <v>2.7532891577835398E-2</v>
      </c>
      <c r="Q184" s="12">
        <v>296.36363636363598</v>
      </c>
      <c r="R184" s="2">
        <v>2464</v>
      </c>
      <c r="S184" s="25">
        <v>2.2745735174654752E-2</v>
      </c>
      <c r="T184" s="12">
        <v>304.24243200000001</v>
      </c>
      <c r="U184" s="25">
        <v>-6.8431001890359167E-2</v>
      </c>
      <c r="V184" s="2">
        <v>157044</v>
      </c>
      <c r="W184" s="25">
        <v>1.7999999999999999E-2</v>
      </c>
      <c r="X184" s="2">
        <v>2044</v>
      </c>
      <c r="Y184" s="2">
        <v>150825</v>
      </c>
      <c r="Z184" s="25">
        <v>1.7000000000000001E-2</v>
      </c>
      <c r="AA184" s="12">
        <v>2050.91</v>
      </c>
      <c r="AB184" s="2">
        <v>124354</v>
      </c>
      <c r="AC184" s="25">
        <v>1.4E-2</v>
      </c>
      <c r="AD184" s="12">
        <v>1881.21</v>
      </c>
      <c r="AE184" s="25">
        <v>-0.20799999999999999</v>
      </c>
    </row>
    <row r="185" spans="1:31" x14ac:dyDescent="0.3">
      <c r="A185" t="s">
        <v>1732</v>
      </c>
      <c r="B185" s="2">
        <v>983</v>
      </c>
      <c r="C185" s="25">
        <v>3.0339506172839505E-2</v>
      </c>
      <c r="D185" s="2"/>
      <c r="E185" s="2">
        <v>1365</v>
      </c>
      <c r="F185" s="25">
        <v>4.1925179679341486E-2</v>
      </c>
      <c r="G185" s="12"/>
      <c r="H185" s="2">
        <v>1166</v>
      </c>
      <c r="I185" s="25">
        <v>3.603993447284641E-2</v>
      </c>
      <c r="J185" s="12"/>
      <c r="K185" s="25">
        <v>0.18616480162767046</v>
      </c>
      <c r="L185" s="2">
        <v>3216</v>
      </c>
      <c r="M185" s="25">
        <v>3.2181883680903016E-2</v>
      </c>
      <c r="N185" s="2">
        <v>269.09090909090901</v>
      </c>
      <c r="O185" s="2">
        <v>3952</v>
      </c>
      <c r="P185" s="25">
        <v>3.7952559300873906E-2</v>
      </c>
      <c r="Q185" s="12">
        <v>256.36363636363598</v>
      </c>
      <c r="R185" s="2">
        <v>3641</v>
      </c>
      <c r="S185" s="25">
        <v>3.361088545897644E-2</v>
      </c>
      <c r="T185" s="12">
        <v>302.42425500000002</v>
      </c>
      <c r="U185" s="25">
        <v>0.13215174129353233</v>
      </c>
      <c r="V185" s="2">
        <v>168868</v>
      </c>
      <c r="W185" s="25">
        <v>0.02</v>
      </c>
      <c r="X185" s="2">
        <v>1950</v>
      </c>
      <c r="Y185" s="2">
        <v>174532</v>
      </c>
      <c r="Z185" s="25">
        <v>0.02</v>
      </c>
      <c r="AA185" s="12">
        <v>1940.61</v>
      </c>
      <c r="AB185" s="2">
        <v>151246</v>
      </c>
      <c r="AC185" s="25">
        <v>1.7000000000000001E-2</v>
      </c>
      <c r="AD185" s="12">
        <v>1960.61</v>
      </c>
      <c r="AE185" s="25">
        <v>-0.104</v>
      </c>
    </row>
    <row r="186" spans="1:31" x14ac:dyDescent="0.3">
      <c r="A186" t="s">
        <v>1733</v>
      </c>
      <c r="B186" s="2">
        <v>1507</v>
      </c>
      <c r="C186" s="25">
        <v>4.6512345679012322E-2</v>
      </c>
      <c r="D186" s="2"/>
      <c r="E186" s="2">
        <v>1547</v>
      </c>
      <c r="F186" s="25">
        <v>4.7515203636587011E-2</v>
      </c>
      <c r="G186" s="12"/>
      <c r="H186" s="2">
        <v>1752</v>
      </c>
      <c r="I186" s="25">
        <v>5.4152628813402159E-2</v>
      </c>
      <c r="J186" s="12"/>
      <c r="K186" s="25">
        <v>0.16257465162574647</v>
      </c>
      <c r="L186" s="2">
        <v>6542</v>
      </c>
      <c r="M186" s="25">
        <v>6.5464515870792134E-2</v>
      </c>
      <c r="N186" s="2">
        <v>334.54545454545399</v>
      </c>
      <c r="O186" s="2">
        <v>6796</v>
      </c>
      <c r="P186" s="25">
        <v>6.5264573129741668E-2</v>
      </c>
      <c r="Q186" s="12">
        <v>380</v>
      </c>
      <c r="R186" s="2">
        <v>8073</v>
      </c>
      <c r="S186" s="25">
        <v>7.4523668857543759E-2</v>
      </c>
      <c r="T186" s="12">
        <v>509.09089999999998</v>
      </c>
      <c r="U186" s="25">
        <v>0.23402629165392846</v>
      </c>
      <c r="V186" s="2">
        <v>569283</v>
      </c>
      <c r="W186" s="25">
        <v>6.7000000000000004E-2</v>
      </c>
      <c r="X186" s="2">
        <v>3206</v>
      </c>
      <c r="Y186" s="2">
        <v>564392</v>
      </c>
      <c r="Z186" s="25">
        <v>6.5000000000000002E-2</v>
      </c>
      <c r="AA186" s="12">
        <v>3180</v>
      </c>
      <c r="AB186" s="2">
        <v>509349</v>
      </c>
      <c r="AC186" s="25">
        <v>5.7000000000000002E-2</v>
      </c>
      <c r="AD186" s="12">
        <v>3110.91</v>
      </c>
      <c r="AE186" s="25">
        <v>-0.105</v>
      </c>
    </row>
    <row r="187" spans="1:31" x14ac:dyDescent="0.3">
      <c r="A187" t="s">
        <v>1734</v>
      </c>
      <c r="B187" s="2">
        <v>2163</v>
      </c>
      <c r="C187" s="25">
        <v>6.6759259259259254E-2</v>
      </c>
      <c r="D187" s="2"/>
      <c r="E187" s="2">
        <v>2495</v>
      </c>
      <c r="F187" s="25">
        <v>7.6632471282019776E-2</v>
      </c>
      <c r="G187" s="12"/>
      <c r="H187" s="2">
        <v>2416</v>
      </c>
      <c r="I187" s="25">
        <v>7.467622786140389E-2</v>
      </c>
      <c r="J187" s="12"/>
      <c r="K187" s="25">
        <v>0.11696717521960243</v>
      </c>
      <c r="L187" s="2">
        <v>6855</v>
      </c>
      <c r="M187" s="25">
        <v>6.8596645719088981E-2</v>
      </c>
      <c r="N187" s="2">
        <v>307.27272727272702</v>
      </c>
      <c r="O187" s="2">
        <v>9010</v>
      </c>
      <c r="P187" s="25">
        <v>8.6526457312974162E-2</v>
      </c>
      <c r="Q187" s="12">
        <v>363.636363636363</v>
      </c>
      <c r="R187" s="2">
        <v>9733</v>
      </c>
      <c r="S187" s="25">
        <v>8.9847500184624479E-2</v>
      </c>
      <c r="T187" s="12">
        <v>458.18182400000001</v>
      </c>
      <c r="U187" s="25">
        <v>0.41983953318745443</v>
      </c>
      <c r="V187" s="2">
        <v>719917</v>
      </c>
      <c r="W187" s="25">
        <v>8.5000000000000006E-2</v>
      </c>
      <c r="X187" s="2">
        <v>3461</v>
      </c>
      <c r="Y187" s="2">
        <v>838587</v>
      </c>
      <c r="Z187" s="25">
        <v>9.6000000000000002E-2</v>
      </c>
      <c r="AA187" s="12">
        <v>3506.06</v>
      </c>
      <c r="AB187" s="2">
        <v>908325</v>
      </c>
      <c r="AC187" s="25">
        <v>0.10100000000000001</v>
      </c>
      <c r="AD187" s="12">
        <v>4232.12</v>
      </c>
      <c r="AE187" s="25">
        <v>0.26200000000000001</v>
      </c>
    </row>
    <row r="188" spans="1:3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x14ac:dyDescent="0.3">
      <c r="A189" s="103" t="s">
        <v>1736</v>
      </c>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c r="AA189" s="103"/>
      <c r="AB189" s="103"/>
      <c r="AC189" s="103"/>
      <c r="AD189" s="103"/>
      <c r="AE189" s="103"/>
    </row>
    <row r="190" spans="1:31" x14ac:dyDescent="0.3">
      <c r="B190" s="188"/>
      <c r="C190" s="188"/>
      <c r="D190" s="188"/>
      <c r="E190" s="188"/>
      <c r="F190" s="188"/>
      <c r="G190" s="188"/>
      <c r="H190" s="188"/>
      <c r="I190" s="188"/>
      <c r="J190" s="188"/>
      <c r="L190" s="188" t="s">
        <v>1653</v>
      </c>
      <c r="M190" s="188"/>
      <c r="N190" s="188" t="s">
        <v>1654</v>
      </c>
      <c r="O190" s="188" t="s">
        <v>1653</v>
      </c>
      <c r="P190" s="188"/>
      <c r="Q190" s="188" t="s">
        <v>1654</v>
      </c>
      <c r="R190" s="188" t="s">
        <v>1653</v>
      </c>
      <c r="S190" s="188"/>
      <c r="T190" s="188" t="s">
        <v>1654</v>
      </c>
      <c r="U190" t="s">
        <v>167</v>
      </c>
      <c r="V190" s="188" t="s">
        <v>1653</v>
      </c>
      <c r="W190" s="188"/>
      <c r="X190" s="188" t="s">
        <v>1654</v>
      </c>
      <c r="Y190" s="188" t="s">
        <v>1653</v>
      </c>
      <c r="Z190" s="188"/>
      <c r="AA190" s="188" t="s">
        <v>1654</v>
      </c>
      <c r="AB190" s="188" t="s">
        <v>1653</v>
      </c>
      <c r="AC190" s="188"/>
      <c r="AD190" s="188" t="s">
        <v>1654</v>
      </c>
      <c r="AE190" t="s">
        <v>167</v>
      </c>
    </row>
    <row r="191" spans="1:31" x14ac:dyDescent="0.3">
      <c r="A191" t="s">
        <v>169</v>
      </c>
      <c r="B191" s="2">
        <v>38717</v>
      </c>
      <c r="C191" s="25" t="s">
        <v>2479</v>
      </c>
      <c r="D191" s="2"/>
      <c r="E191" s="2">
        <v>40209</v>
      </c>
      <c r="F191" s="25" t="s">
        <v>2479</v>
      </c>
      <c r="G191" s="12"/>
      <c r="H191" s="2">
        <v>40586</v>
      </c>
      <c r="I191" s="25" t="s">
        <v>2479</v>
      </c>
      <c r="J191" s="12"/>
      <c r="K191" s="25">
        <v>4.8273368287832241E-2</v>
      </c>
      <c r="L191" s="2">
        <v>126664</v>
      </c>
      <c r="M191" s="25" t="s">
        <v>167</v>
      </c>
      <c r="N191" s="2">
        <v>501.21212121212102</v>
      </c>
      <c r="O191" s="2">
        <v>133570</v>
      </c>
      <c r="P191" s="25" t="s">
        <v>167</v>
      </c>
      <c r="Q191" s="12">
        <v>473.33333333333297</v>
      </c>
      <c r="R191" s="2">
        <v>139044</v>
      </c>
      <c r="S191" s="25" t="s">
        <v>167</v>
      </c>
      <c r="T191" s="12">
        <v>480.60604899999998</v>
      </c>
      <c r="U191" s="25">
        <v>9.7738899766310866E-2</v>
      </c>
      <c r="V191" s="2">
        <v>12392852</v>
      </c>
      <c r="W191" s="25" t="s">
        <v>167</v>
      </c>
      <c r="X191" s="2">
        <v>13533</v>
      </c>
      <c r="Y191" s="2">
        <v>12717801</v>
      </c>
      <c r="Z191" s="25" t="s">
        <v>167</v>
      </c>
      <c r="AA191" s="12">
        <v>11122.42</v>
      </c>
      <c r="AB191" s="2">
        <v>13103114</v>
      </c>
      <c r="AC191" s="25" t="s">
        <v>167</v>
      </c>
      <c r="AD191" s="12">
        <v>11237.58</v>
      </c>
      <c r="AE191" s="25">
        <v>5.7000000000000002E-2</v>
      </c>
    </row>
    <row r="192" spans="1:31" x14ac:dyDescent="0.3">
      <c r="A192" t="s">
        <v>1737</v>
      </c>
      <c r="B192" s="2">
        <v>9171</v>
      </c>
      <c r="C192" s="25">
        <v>0.23687269158250898</v>
      </c>
      <c r="D192" s="2"/>
      <c r="E192" s="2">
        <v>10299</v>
      </c>
      <c r="F192" s="25">
        <v>0.2561366858166082</v>
      </c>
      <c r="G192" s="12"/>
      <c r="H192" s="2">
        <v>11872</v>
      </c>
      <c r="I192" s="25">
        <v>0.2925146602276647</v>
      </c>
      <c r="J192" s="12"/>
      <c r="K192" s="25">
        <v>0.29451532003053105</v>
      </c>
      <c r="L192" s="2">
        <v>27778</v>
      </c>
      <c r="M192" s="25">
        <v>0.21930461693930398</v>
      </c>
      <c r="N192" s="2">
        <v>280</v>
      </c>
      <c r="O192" s="2">
        <v>31979</v>
      </c>
      <c r="P192" s="25">
        <v>0.23941753387736767</v>
      </c>
      <c r="Q192" s="12">
        <v>361.81818181818102</v>
      </c>
      <c r="R192" s="2">
        <v>37461</v>
      </c>
      <c r="S192" s="25">
        <v>0.26941831362734098</v>
      </c>
      <c r="T192" s="12">
        <v>441.21212800000001</v>
      </c>
      <c r="U192" s="25">
        <v>0.34858521131830944</v>
      </c>
      <c r="V192" s="2">
        <v>2879687</v>
      </c>
      <c r="W192" s="25">
        <v>0.23200000000000001</v>
      </c>
      <c r="X192" s="2">
        <v>6907</v>
      </c>
      <c r="Y192" s="2">
        <v>3343861</v>
      </c>
      <c r="Z192" s="25">
        <v>0.26300000000000001</v>
      </c>
      <c r="AA192" s="12">
        <v>5986.67</v>
      </c>
      <c r="AB192" s="2">
        <v>3923027</v>
      </c>
      <c r="AC192" s="25">
        <v>0.29899999999999999</v>
      </c>
      <c r="AD192" s="12">
        <v>5961.21</v>
      </c>
      <c r="AE192" s="25">
        <v>0.36199999999999999</v>
      </c>
    </row>
    <row r="193" spans="1:31" x14ac:dyDescent="0.3">
      <c r="A193" t="s">
        <v>1325</v>
      </c>
      <c r="B193" s="2">
        <v>2031</v>
      </c>
      <c r="C193" s="25">
        <v>5.245757677506005E-2</v>
      </c>
      <c r="D193" s="2"/>
      <c r="E193" s="2">
        <v>2388</v>
      </c>
      <c r="F193" s="25">
        <v>5.938968887562486E-2</v>
      </c>
      <c r="G193" s="12"/>
      <c r="H193" s="2">
        <v>2803</v>
      </c>
      <c r="I193" s="25">
        <v>6.9063223771743953E-2</v>
      </c>
      <c r="J193" s="12"/>
      <c r="K193" s="25">
        <v>0.38010832102412606</v>
      </c>
      <c r="L193" s="2">
        <v>8853</v>
      </c>
      <c r="M193" s="25">
        <v>6.9893576706878041E-2</v>
      </c>
      <c r="N193" s="2">
        <v>333.93939393939303</v>
      </c>
      <c r="O193" s="2">
        <v>9270</v>
      </c>
      <c r="P193" s="25">
        <v>6.940181178408325E-2</v>
      </c>
      <c r="Q193" s="12">
        <v>368.48484848484799</v>
      </c>
      <c r="R193" s="2">
        <v>11121</v>
      </c>
      <c r="S193" s="25">
        <v>7.998187624061448E-2</v>
      </c>
      <c r="T193" s="12">
        <v>518.18179999999995</v>
      </c>
      <c r="U193" s="25">
        <v>0.25618434429007114</v>
      </c>
      <c r="V193" s="2">
        <v>1008343</v>
      </c>
      <c r="W193" s="25">
        <v>8.1000000000000003E-2</v>
      </c>
      <c r="X193" s="2">
        <v>7596</v>
      </c>
      <c r="Y193" s="2">
        <v>1117647</v>
      </c>
      <c r="Z193" s="25">
        <v>8.7999999999999995E-2</v>
      </c>
      <c r="AA193" s="12">
        <v>5621.82</v>
      </c>
      <c r="AB193" s="2">
        <v>1256365</v>
      </c>
      <c r="AC193" s="25">
        <v>9.6000000000000002E-2</v>
      </c>
      <c r="AD193" s="12">
        <v>6161.82</v>
      </c>
      <c r="AE193" s="25">
        <v>0.246</v>
      </c>
    </row>
    <row r="194" spans="1:31" x14ac:dyDescent="0.3">
      <c r="A194" t="s">
        <v>1738</v>
      </c>
      <c r="B194" s="2">
        <v>7140</v>
      </c>
      <c r="C194" s="25">
        <v>0.18441511480744885</v>
      </c>
      <c r="D194" s="2"/>
      <c r="E194" s="2">
        <v>7911</v>
      </c>
      <c r="F194" s="25">
        <v>0.19674699694098335</v>
      </c>
      <c r="G194" s="12"/>
      <c r="H194" s="2">
        <v>9069</v>
      </c>
      <c r="I194" s="25">
        <v>0.22345143645592075</v>
      </c>
      <c r="J194" s="12"/>
      <c r="K194" s="25">
        <v>0.27016806722689068</v>
      </c>
      <c r="L194" s="2">
        <v>18925</v>
      </c>
      <c r="M194" s="25">
        <v>0.14941104023242593</v>
      </c>
      <c r="N194" s="2">
        <v>312.12121212121201</v>
      </c>
      <c r="O194" s="2">
        <v>22709</v>
      </c>
      <c r="P194" s="25">
        <v>0.17001572209328442</v>
      </c>
      <c r="Q194" s="12">
        <v>390.90909090909099</v>
      </c>
      <c r="R194" s="2">
        <v>26340</v>
      </c>
      <c r="S194" s="25">
        <v>0.1894364373867265</v>
      </c>
      <c r="T194" s="12">
        <v>586.06060000000002</v>
      </c>
      <c r="U194" s="25">
        <v>0.39180977542932627</v>
      </c>
      <c r="V194" s="2">
        <v>1871344</v>
      </c>
      <c r="W194" s="25">
        <v>0.151</v>
      </c>
      <c r="X194" s="2">
        <v>3070</v>
      </c>
      <c r="Y194" s="2">
        <v>2226214</v>
      </c>
      <c r="Z194" s="25">
        <v>0.17499999999999999</v>
      </c>
      <c r="AA194" s="12">
        <v>3072.73</v>
      </c>
      <c r="AB194" s="2">
        <v>2666662</v>
      </c>
      <c r="AC194" s="25">
        <v>0.20399999999999999</v>
      </c>
      <c r="AD194" s="12">
        <v>4295.1499999999996</v>
      </c>
      <c r="AE194" s="25">
        <v>0.42499999999999999</v>
      </c>
    </row>
    <row r="195" spans="1:31" x14ac:dyDescent="0.3">
      <c r="A195" t="s">
        <v>1739</v>
      </c>
      <c r="B195" s="2">
        <v>6843</v>
      </c>
      <c r="C195" s="25">
        <v>0.17674406591419797</v>
      </c>
      <c r="D195" s="2"/>
      <c r="E195" s="2">
        <v>7640</v>
      </c>
      <c r="F195" s="25">
        <v>0.19000721231565065</v>
      </c>
      <c r="G195" s="12"/>
      <c r="H195" s="2">
        <v>8836</v>
      </c>
      <c r="I195" s="25">
        <v>0.21771054058049574</v>
      </c>
      <c r="J195" s="12"/>
      <c r="K195" s="25">
        <v>0.2912465293000146</v>
      </c>
      <c r="L195" s="2">
        <v>18172</v>
      </c>
      <c r="M195" s="25">
        <v>0.14346617823533128</v>
      </c>
      <c r="N195" s="2">
        <v>306.06060606060601</v>
      </c>
      <c r="O195" s="2">
        <v>21811</v>
      </c>
      <c r="P195" s="25">
        <v>0.16329265553642286</v>
      </c>
      <c r="Q195" s="12">
        <v>387.27272727272702</v>
      </c>
      <c r="R195" s="2">
        <v>25609</v>
      </c>
      <c r="S195" s="25">
        <v>0.18417910877132418</v>
      </c>
      <c r="T195" s="12">
        <v>588.48486300000002</v>
      </c>
      <c r="U195" s="25">
        <v>0.40925599823904907</v>
      </c>
      <c r="V195" s="2">
        <v>1771650</v>
      </c>
      <c r="W195" s="25">
        <v>0.14299999999999999</v>
      </c>
      <c r="X195" s="2">
        <v>3027</v>
      </c>
      <c r="Y195" s="2">
        <v>2097367</v>
      </c>
      <c r="Z195" s="25">
        <v>0.16500000000000001</v>
      </c>
      <c r="AA195" s="12">
        <v>3176.36</v>
      </c>
      <c r="AB195" s="2">
        <v>2501617</v>
      </c>
      <c r="AC195" s="25">
        <v>0.191</v>
      </c>
      <c r="AD195" s="12">
        <v>4589.7</v>
      </c>
      <c r="AE195" s="25">
        <v>0.41199999999999998</v>
      </c>
    </row>
    <row r="196" spans="1:31" x14ac:dyDescent="0.3">
      <c r="A196" t="s">
        <v>1740</v>
      </c>
      <c r="B196" s="2">
        <v>297</v>
      </c>
      <c r="C196" s="25">
        <v>7.6710488932510267E-3</v>
      </c>
      <c r="D196" s="2"/>
      <c r="E196" s="2">
        <v>271</v>
      </c>
      <c r="F196" s="25">
        <v>6.7397846253326368E-3</v>
      </c>
      <c r="G196" s="12"/>
      <c r="H196" s="2">
        <v>233</v>
      </c>
      <c r="I196" s="25">
        <v>5.7408958754250235E-3</v>
      </c>
      <c r="J196" s="12"/>
      <c r="K196" s="25">
        <v>-0.21548821548821551</v>
      </c>
      <c r="L196" s="2">
        <v>753</v>
      </c>
      <c r="M196" s="25">
        <v>5.944861997094676E-3</v>
      </c>
      <c r="N196" s="2">
        <v>99.393939393939405</v>
      </c>
      <c r="O196" s="2">
        <v>898</v>
      </c>
      <c r="P196" s="25">
        <v>6.7230665568615705E-3</v>
      </c>
      <c r="Q196" s="12">
        <v>113.939393939393</v>
      </c>
      <c r="R196" s="2">
        <v>731</v>
      </c>
      <c r="S196" s="25">
        <v>5.2573286154023189E-3</v>
      </c>
      <c r="T196" s="12">
        <v>96.969695999999999</v>
      </c>
      <c r="U196" s="25">
        <v>-2.9216467463479414E-2</v>
      </c>
      <c r="V196" s="2">
        <v>99694</v>
      </c>
      <c r="W196" s="25">
        <v>8.0000000000000002E-3</v>
      </c>
      <c r="X196" s="2">
        <v>1042</v>
      </c>
      <c r="Y196" s="2">
        <v>128847</v>
      </c>
      <c r="Z196" s="25">
        <v>0.01</v>
      </c>
      <c r="AA196" s="12">
        <v>1266.06</v>
      </c>
      <c r="AB196" s="2">
        <v>165045</v>
      </c>
      <c r="AC196" s="25">
        <v>1.2999999999999999E-2</v>
      </c>
      <c r="AD196" s="12">
        <v>2011.52</v>
      </c>
      <c r="AE196" s="25">
        <v>0.65600000000000003</v>
      </c>
    </row>
    <row r="197" spans="1:31" x14ac:dyDescent="0.3">
      <c r="A197" t="s">
        <v>1741</v>
      </c>
      <c r="B197" s="2">
        <v>29546</v>
      </c>
      <c r="C197" s="25">
        <v>0.76312730841749077</v>
      </c>
      <c r="D197" s="2"/>
      <c r="E197" s="2">
        <v>29910</v>
      </c>
      <c r="F197" s="25">
        <v>0.7438633141833918</v>
      </c>
      <c r="G197" s="12"/>
      <c r="H197" s="2">
        <v>28714</v>
      </c>
      <c r="I197" s="25">
        <v>0.7074853397723353</v>
      </c>
      <c r="J197" s="12"/>
      <c r="K197" s="25">
        <v>-2.8159480132674441E-2</v>
      </c>
      <c r="L197" s="2">
        <v>98886</v>
      </c>
      <c r="M197" s="25">
        <v>0.78069538306069597</v>
      </c>
      <c r="N197" s="2">
        <v>515.15151515151501</v>
      </c>
      <c r="O197" s="2">
        <v>101591</v>
      </c>
      <c r="P197" s="25">
        <v>0.76058246612263236</v>
      </c>
      <c r="Q197" s="12">
        <v>454.54545454545399</v>
      </c>
      <c r="R197" s="2">
        <v>101583</v>
      </c>
      <c r="S197" s="25">
        <v>0.73058168637265897</v>
      </c>
      <c r="T197" s="12">
        <v>658.18179999999995</v>
      </c>
      <c r="U197" s="25">
        <v>2.7273830471451974E-2</v>
      </c>
      <c r="V197" s="2">
        <v>9513165</v>
      </c>
      <c r="W197" s="25">
        <v>0.76800000000000002</v>
      </c>
      <c r="X197" s="2">
        <v>8261</v>
      </c>
      <c r="Y197" s="2">
        <v>9373940</v>
      </c>
      <c r="Z197" s="25">
        <v>0.73699999999999999</v>
      </c>
      <c r="AA197" s="12">
        <v>6481.82</v>
      </c>
      <c r="AB197" s="2">
        <v>9180087</v>
      </c>
      <c r="AC197" s="25">
        <v>0.70099999999999996</v>
      </c>
      <c r="AD197" s="12">
        <v>7631.52</v>
      </c>
      <c r="AE197" s="25">
        <v>-3.5000000000000003E-2</v>
      </c>
    </row>
    <row r="198" spans="1:31" x14ac:dyDescent="0.3">
      <c r="A198" t="s">
        <v>1742</v>
      </c>
      <c r="B198" s="2">
        <v>2932</v>
      </c>
      <c r="C198" s="25">
        <v>7.5729007929333361E-2</v>
      </c>
      <c r="D198" s="2"/>
      <c r="E198" s="2">
        <v>3567</v>
      </c>
      <c r="F198" s="25">
        <v>8.8711482503917027E-2</v>
      </c>
      <c r="G198" s="12"/>
      <c r="H198" s="2">
        <v>3794</v>
      </c>
      <c r="I198" s="25">
        <v>9.3480510520869267E-2</v>
      </c>
      <c r="J198" s="12"/>
      <c r="K198" s="25">
        <v>0.29399727148703958</v>
      </c>
      <c r="L198" s="2">
        <v>13178</v>
      </c>
      <c r="M198" s="25">
        <v>0.10403903240068212</v>
      </c>
      <c r="N198" s="2">
        <v>527.27272727272702</v>
      </c>
      <c r="O198" s="2">
        <v>14002</v>
      </c>
      <c r="P198" s="25">
        <v>0.10482892865164334</v>
      </c>
      <c r="Q198" s="12">
        <v>529.69696969696895</v>
      </c>
      <c r="R198" s="2">
        <v>13545</v>
      </c>
      <c r="S198" s="25">
        <v>9.7415206697160611E-2</v>
      </c>
      <c r="T198" s="12">
        <v>598.78790000000004</v>
      </c>
      <c r="U198" s="25">
        <v>2.7849446046441038E-2</v>
      </c>
      <c r="V198" s="2">
        <v>2014023</v>
      </c>
      <c r="W198" s="25">
        <v>0.16300000000000001</v>
      </c>
      <c r="X198" s="2">
        <v>6043</v>
      </c>
      <c r="Y198" s="2">
        <v>1944865</v>
      </c>
      <c r="Z198" s="25">
        <v>0.153</v>
      </c>
      <c r="AA198" s="12">
        <v>6116.36</v>
      </c>
      <c r="AB198" s="2">
        <v>1858454</v>
      </c>
      <c r="AC198" s="25">
        <v>0.14199999999999999</v>
      </c>
      <c r="AD198" s="12">
        <v>7583.64</v>
      </c>
      <c r="AE198" s="25">
        <v>-7.6999999999999999E-2</v>
      </c>
    </row>
    <row r="199" spans="1:31" x14ac:dyDescent="0.3">
      <c r="A199" t="s">
        <v>1738</v>
      </c>
      <c r="B199" s="2">
        <v>26614</v>
      </c>
      <c r="C199" s="25">
        <v>0.68739830048815787</v>
      </c>
      <c r="D199" s="2"/>
      <c r="E199" s="2">
        <v>26343</v>
      </c>
      <c r="F199" s="25">
        <v>0.65515183167947477</v>
      </c>
      <c r="G199" s="12"/>
      <c r="H199" s="2">
        <v>24920</v>
      </c>
      <c r="I199" s="25">
        <v>0.61400482925146604</v>
      </c>
      <c r="J199" s="12"/>
      <c r="K199" s="25">
        <v>-6.3650710152551304E-2</v>
      </c>
      <c r="L199" s="2">
        <v>85708</v>
      </c>
      <c r="M199" s="25">
        <v>0.67665635066001395</v>
      </c>
      <c r="N199" s="2">
        <v>620</v>
      </c>
      <c r="O199" s="2">
        <v>87589</v>
      </c>
      <c r="P199" s="25">
        <v>0.65575353747098897</v>
      </c>
      <c r="Q199" s="12">
        <v>657.57575757575705</v>
      </c>
      <c r="R199" s="2">
        <v>88038</v>
      </c>
      <c r="S199" s="25">
        <v>0.63316647967549844</v>
      </c>
      <c r="T199" s="12">
        <v>751.51513699999998</v>
      </c>
      <c r="U199" s="25">
        <v>2.7185326923974424E-2</v>
      </c>
      <c r="V199" s="2">
        <v>7499142</v>
      </c>
      <c r="W199" s="25">
        <v>0.60499999999999998</v>
      </c>
      <c r="X199" s="2">
        <v>10984</v>
      </c>
      <c r="Y199" s="2">
        <v>7429075</v>
      </c>
      <c r="Z199" s="25">
        <v>0.58399999999999996</v>
      </c>
      <c r="AA199" s="12">
        <v>10550.91</v>
      </c>
      <c r="AB199" s="2">
        <v>7321633</v>
      </c>
      <c r="AC199" s="25">
        <v>0.55900000000000005</v>
      </c>
      <c r="AD199" s="12">
        <v>12527.27</v>
      </c>
      <c r="AE199" s="25">
        <v>-2.4E-2</v>
      </c>
    </row>
    <row r="200" spans="1:31" x14ac:dyDescent="0.3">
      <c r="A200" t="s">
        <v>1739</v>
      </c>
      <c r="B200" s="2">
        <v>25557</v>
      </c>
      <c r="C200" s="25">
        <v>0.66009763153136869</v>
      </c>
      <c r="D200" s="2"/>
      <c r="E200" s="2">
        <v>24918</v>
      </c>
      <c r="F200" s="25">
        <v>0.6197120047750504</v>
      </c>
      <c r="G200" s="12"/>
      <c r="H200" s="2">
        <v>23517</v>
      </c>
      <c r="I200" s="25">
        <v>0.57943625880845617</v>
      </c>
      <c r="J200" s="12"/>
      <c r="K200" s="25">
        <v>-7.9821575302265524E-2</v>
      </c>
      <c r="L200" s="2">
        <v>81760</v>
      </c>
      <c r="M200" s="25">
        <v>0.64548727341628243</v>
      </c>
      <c r="N200" s="2">
        <v>692.72727272727195</v>
      </c>
      <c r="O200" s="2">
        <v>82319</v>
      </c>
      <c r="P200" s="25">
        <v>0.61629857003818223</v>
      </c>
      <c r="Q200" s="12">
        <v>623.63636363636294</v>
      </c>
      <c r="R200" s="2">
        <v>82719</v>
      </c>
      <c r="S200" s="25">
        <v>0.59491240182963667</v>
      </c>
      <c r="T200" s="12">
        <v>802.42425500000002</v>
      </c>
      <c r="U200" s="25">
        <v>1.1729452054794521E-2</v>
      </c>
      <c r="V200" s="2">
        <v>6723672</v>
      </c>
      <c r="W200" s="25">
        <v>0.54300000000000004</v>
      </c>
      <c r="X200" s="2">
        <v>14357</v>
      </c>
      <c r="Y200" s="2">
        <v>6635367</v>
      </c>
      <c r="Z200" s="25">
        <v>0.52200000000000002</v>
      </c>
      <c r="AA200" s="12">
        <v>13078.79</v>
      </c>
      <c r="AB200" s="2">
        <v>6485049</v>
      </c>
      <c r="AC200" s="25">
        <v>0.495</v>
      </c>
      <c r="AD200" s="12">
        <v>14155.76</v>
      </c>
      <c r="AE200" s="25">
        <v>-3.5000000000000003E-2</v>
      </c>
    </row>
    <row r="201" spans="1:31" x14ac:dyDescent="0.3">
      <c r="A201" t="s">
        <v>1740</v>
      </c>
      <c r="B201" s="2">
        <v>1057</v>
      </c>
      <c r="C201" s="25">
        <v>2.7300668956789006E-2</v>
      </c>
      <c r="D201" s="2"/>
      <c r="E201" s="2">
        <v>1425</v>
      </c>
      <c r="F201" s="25">
        <v>3.5439826904424369E-2</v>
      </c>
      <c r="G201" s="12"/>
      <c r="H201" s="2">
        <v>1403</v>
      </c>
      <c r="I201" s="25">
        <v>3.4568570443009906E-2</v>
      </c>
      <c r="J201" s="12"/>
      <c r="K201" s="25">
        <v>0.32734153263954591</v>
      </c>
      <c r="L201" s="2">
        <v>3948</v>
      </c>
      <c r="M201" s="25">
        <v>3.1169077243731448E-2</v>
      </c>
      <c r="N201" s="2">
        <v>260.60606060606</v>
      </c>
      <c r="O201" s="2">
        <v>5270</v>
      </c>
      <c r="P201" s="25">
        <v>3.945496743280677E-2</v>
      </c>
      <c r="Q201" s="12">
        <v>355.15151515151501</v>
      </c>
      <c r="R201" s="2">
        <v>5319</v>
      </c>
      <c r="S201" s="25">
        <v>3.8254077845861739E-2</v>
      </c>
      <c r="T201" s="12">
        <v>335.75756799999999</v>
      </c>
      <c r="U201" s="25">
        <v>0.34726443768996962</v>
      </c>
      <c r="V201" s="2">
        <v>775470</v>
      </c>
      <c r="W201" s="25">
        <v>6.3E-2</v>
      </c>
      <c r="X201" s="2">
        <v>5241</v>
      </c>
      <c r="Y201" s="2">
        <v>793708</v>
      </c>
      <c r="Z201" s="25">
        <v>6.2E-2</v>
      </c>
      <c r="AA201" s="12">
        <v>4690.3</v>
      </c>
      <c r="AB201" s="2">
        <v>836584</v>
      </c>
      <c r="AC201" s="25">
        <v>6.4000000000000001E-2</v>
      </c>
      <c r="AD201" s="12">
        <v>4970.91</v>
      </c>
      <c r="AE201" s="25">
        <v>7.9000000000000001E-2</v>
      </c>
    </row>
    <row r="202" spans="1:3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row>
    <row r="203" spans="1:31" x14ac:dyDescent="0.3">
      <c r="A203" s="103" t="s">
        <v>1743</v>
      </c>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row>
    <row r="204" spans="1:31" x14ac:dyDescent="0.3">
      <c r="B204" s="188"/>
      <c r="C204" s="188"/>
      <c r="D204" s="188"/>
      <c r="E204" s="188"/>
      <c r="F204" s="188"/>
      <c r="G204" s="188"/>
      <c r="H204" s="188"/>
      <c r="I204" s="188"/>
      <c r="J204" s="188"/>
      <c r="L204" s="188" t="s">
        <v>1653</v>
      </c>
      <c r="M204" s="188"/>
      <c r="N204" s="188" t="s">
        <v>1654</v>
      </c>
      <c r="O204" s="188" t="s">
        <v>1653</v>
      </c>
      <c r="P204" s="188"/>
      <c r="Q204" s="188" t="s">
        <v>1654</v>
      </c>
      <c r="R204" s="188" t="s">
        <v>1653</v>
      </c>
      <c r="S204" s="188"/>
      <c r="T204" s="188" t="s">
        <v>1654</v>
      </c>
      <c r="U204" t="s">
        <v>167</v>
      </c>
      <c r="V204" s="188" t="s">
        <v>1653</v>
      </c>
      <c r="W204" s="188"/>
      <c r="X204" s="188" t="s">
        <v>1654</v>
      </c>
      <c r="Y204" s="188" t="s">
        <v>1653</v>
      </c>
      <c r="Z204" s="188"/>
      <c r="AA204" s="188" t="s">
        <v>1654</v>
      </c>
      <c r="AB204" s="188" t="s">
        <v>1653</v>
      </c>
      <c r="AC204" s="188"/>
      <c r="AD204" s="188" t="s">
        <v>1654</v>
      </c>
      <c r="AE204" t="s">
        <v>167</v>
      </c>
    </row>
    <row r="205" spans="1:31" x14ac:dyDescent="0.3">
      <c r="A205" t="s">
        <v>169</v>
      </c>
      <c r="B205" s="2">
        <v>6317</v>
      </c>
      <c r="C205" s="25" t="s">
        <v>2479</v>
      </c>
      <c r="D205" s="2"/>
      <c r="E205" s="2">
        <v>7651</v>
      </c>
      <c r="F205" s="25" t="s">
        <v>2479</v>
      </c>
      <c r="G205" s="12"/>
      <c r="H205" s="2">
        <v>8233</v>
      </c>
      <c r="I205" s="25" t="s">
        <v>2479</v>
      </c>
      <c r="J205" s="12"/>
      <c r="K205" s="25">
        <v>0.30330853253126477</v>
      </c>
      <c r="L205" s="2">
        <v>26732</v>
      </c>
      <c r="M205" s="25" t="s">
        <v>167</v>
      </c>
      <c r="N205" s="2">
        <v>655.75757575757495</v>
      </c>
      <c r="O205" s="2">
        <v>29440</v>
      </c>
      <c r="P205" s="25" t="s">
        <v>167</v>
      </c>
      <c r="Q205" s="12">
        <v>706.66666666666595</v>
      </c>
      <c r="R205" s="2">
        <v>30716</v>
      </c>
      <c r="S205" s="25" t="s">
        <v>167</v>
      </c>
      <c r="T205" s="12">
        <v>819.39390000000003</v>
      </c>
      <c r="U205" s="25">
        <v>0.14903486458177465</v>
      </c>
      <c r="V205" s="2">
        <v>3897530</v>
      </c>
      <c r="W205" s="25" t="s">
        <v>167</v>
      </c>
      <c r="X205" s="2">
        <v>6662</v>
      </c>
      <c r="Y205" s="2">
        <v>3985067</v>
      </c>
      <c r="Z205" s="25" t="s">
        <v>167</v>
      </c>
      <c r="AA205" s="12">
        <v>6483.64</v>
      </c>
      <c r="AB205" s="2">
        <v>4116448</v>
      </c>
      <c r="AC205" s="25" t="s">
        <v>167</v>
      </c>
      <c r="AD205" s="12">
        <v>7780</v>
      </c>
      <c r="AE205" s="25">
        <v>5.6000000000000001E-2</v>
      </c>
    </row>
    <row r="206" spans="1:31" x14ac:dyDescent="0.3">
      <c r="A206" t="s">
        <v>1744</v>
      </c>
      <c r="B206" s="2">
        <v>3452</v>
      </c>
      <c r="C206" s="25">
        <v>0.5464619281304417</v>
      </c>
      <c r="D206" s="2"/>
      <c r="E206" s="2">
        <v>4667</v>
      </c>
      <c r="F206" s="25">
        <v>0.60998562279440594</v>
      </c>
      <c r="G206" s="12"/>
      <c r="H206" s="2">
        <v>4919</v>
      </c>
      <c r="I206" s="25">
        <v>0.59747358192639377</v>
      </c>
      <c r="J206" s="12"/>
      <c r="K206" s="25">
        <v>0.42497103128621094</v>
      </c>
      <c r="L206" s="2">
        <v>12827</v>
      </c>
      <c r="M206" s="25">
        <v>0.47983689959598985</v>
      </c>
      <c r="N206" s="2">
        <v>480</v>
      </c>
      <c r="O206" s="2">
        <v>14535</v>
      </c>
      <c r="P206" s="25">
        <v>0.49371603260869568</v>
      </c>
      <c r="Q206" s="12">
        <v>475.75757575757501</v>
      </c>
      <c r="R206" s="2">
        <v>15494</v>
      </c>
      <c r="S206" s="25">
        <v>0.50442765985154314</v>
      </c>
      <c r="T206" s="12">
        <v>728.48486300000002</v>
      </c>
      <c r="U206" s="25">
        <v>0.20792079207920791</v>
      </c>
      <c r="V206" s="2">
        <v>1843322</v>
      </c>
      <c r="W206" s="25">
        <v>0.47299999999999998</v>
      </c>
      <c r="X206" s="2">
        <v>5752</v>
      </c>
      <c r="Y206" s="2">
        <v>1885473</v>
      </c>
      <c r="Z206" s="25">
        <v>0.47299999999999998</v>
      </c>
      <c r="AA206" s="12">
        <v>5126.67</v>
      </c>
      <c r="AB206" s="2">
        <v>1942634</v>
      </c>
      <c r="AC206" s="25">
        <v>0.47199999999999998</v>
      </c>
      <c r="AD206" s="12">
        <v>5973.94</v>
      </c>
      <c r="AE206" s="25">
        <v>5.3999999999999999E-2</v>
      </c>
    </row>
    <row r="207" spans="1:31" x14ac:dyDescent="0.3">
      <c r="A207" t="s">
        <v>1300</v>
      </c>
      <c r="B207" s="2">
        <v>2683</v>
      </c>
      <c r="C207" s="25">
        <v>0.4247269273389267</v>
      </c>
      <c r="D207" s="2"/>
      <c r="E207" s="2">
        <v>3401</v>
      </c>
      <c r="F207" s="25">
        <v>0.44451705659390928</v>
      </c>
      <c r="G207" s="12"/>
      <c r="H207" s="2">
        <v>3790</v>
      </c>
      <c r="I207" s="25">
        <v>0.46034252398882547</v>
      </c>
      <c r="J207" s="12"/>
      <c r="K207" s="25">
        <v>0.41259783824077534</v>
      </c>
      <c r="L207" s="2">
        <v>9973</v>
      </c>
      <c r="M207" s="25">
        <v>0.37307346999850366</v>
      </c>
      <c r="N207" s="2">
        <v>440</v>
      </c>
      <c r="O207" s="2">
        <v>10744</v>
      </c>
      <c r="P207" s="25">
        <v>0.36494565217391306</v>
      </c>
      <c r="Q207" s="12">
        <v>447.87878787878702</v>
      </c>
      <c r="R207" s="2">
        <v>11815</v>
      </c>
      <c r="S207" s="25">
        <v>0.38465294960281288</v>
      </c>
      <c r="T207" s="12">
        <v>679.39390000000003</v>
      </c>
      <c r="U207" s="25">
        <v>0.18469868645342424</v>
      </c>
      <c r="V207" s="2">
        <v>1347659</v>
      </c>
      <c r="W207" s="25">
        <v>0.34599999999999997</v>
      </c>
      <c r="X207" s="2">
        <v>4441</v>
      </c>
      <c r="Y207" s="2">
        <v>1372276</v>
      </c>
      <c r="Z207" s="25">
        <v>0.34399999999999997</v>
      </c>
      <c r="AA207" s="12">
        <v>3984.24</v>
      </c>
      <c r="AB207" s="2">
        <v>1392219</v>
      </c>
      <c r="AC207" s="25">
        <v>0.33800000000000002</v>
      </c>
      <c r="AD207" s="12">
        <v>4585.45</v>
      </c>
      <c r="AE207" s="25">
        <v>3.3000000000000002E-2</v>
      </c>
    </row>
    <row r="208" spans="1:31" x14ac:dyDescent="0.3">
      <c r="A208" t="s">
        <v>1745</v>
      </c>
      <c r="B208" s="2">
        <v>1993</v>
      </c>
      <c r="C208" s="25">
        <v>0.31549786290960902</v>
      </c>
      <c r="D208" s="2"/>
      <c r="E208" s="2">
        <v>2511</v>
      </c>
      <c r="F208" s="25">
        <v>0.32819239315122223</v>
      </c>
      <c r="G208" s="12"/>
      <c r="H208" s="2">
        <v>2691</v>
      </c>
      <c r="I208" s="25">
        <v>0.32685533827280444</v>
      </c>
      <c r="J208" s="12"/>
      <c r="K208" s="25">
        <v>0.3502257902659307</v>
      </c>
      <c r="L208" s="2">
        <v>7474</v>
      </c>
      <c r="M208" s="25">
        <v>0.27959000448900195</v>
      </c>
      <c r="N208" s="2">
        <v>392.12121212121201</v>
      </c>
      <c r="O208" s="2">
        <v>7926</v>
      </c>
      <c r="P208" s="25">
        <v>0.26922554347826089</v>
      </c>
      <c r="Q208" s="12">
        <v>383.030303030303</v>
      </c>
      <c r="R208" s="2">
        <v>8114</v>
      </c>
      <c r="S208" s="25">
        <v>0.26416200026045056</v>
      </c>
      <c r="T208" s="12">
        <v>568.48486300000002</v>
      </c>
      <c r="U208" s="25">
        <v>8.5630184640085635E-2</v>
      </c>
      <c r="V208" s="2">
        <v>1054323</v>
      </c>
      <c r="W208" s="25">
        <v>0.27100000000000002</v>
      </c>
      <c r="X208" s="2">
        <v>4467</v>
      </c>
      <c r="Y208" s="2">
        <v>1022226</v>
      </c>
      <c r="Z208" s="25">
        <v>0.25700000000000001</v>
      </c>
      <c r="AA208" s="12">
        <v>4275.1499999999996</v>
      </c>
      <c r="AB208" s="2">
        <v>984047</v>
      </c>
      <c r="AC208" s="25">
        <v>0.23899999999999999</v>
      </c>
      <c r="AD208" s="12">
        <v>5367.88</v>
      </c>
      <c r="AE208" s="25">
        <v>-6.7000000000000004E-2</v>
      </c>
    </row>
    <row r="209" spans="1:31" x14ac:dyDescent="0.3">
      <c r="A209" t="s">
        <v>1746</v>
      </c>
      <c r="B209" s="2">
        <v>690</v>
      </c>
      <c r="C209" s="25">
        <v>0.10922906442931772</v>
      </c>
      <c r="D209" s="2"/>
      <c r="E209" s="2">
        <v>890</v>
      </c>
      <c r="F209" s="25">
        <v>0.11632466344268723</v>
      </c>
      <c r="G209" s="12"/>
      <c r="H209" s="2">
        <v>1099</v>
      </c>
      <c r="I209" s="25">
        <v>0.13348718571602089</v>
      </c>
      <c r="J209" s="12"/>
      <c r="K209" s="25">
        <v>0.59275362318840585</v>
      </c>
      <c r="L209" s="2">
        <v>2499</v>
      </c>
      <c r="M209" s="25">
        <v>9.348346550950172E-2</v>
      </c>
      <c r="N209" s="2">
        <v>175.15151515151501</v>
      </c>
      <c r="O209" s="2">
        <v>2818</v>
      </c>
      <c r="P209" s="25">
        <v>9.5720108695652173E-2</v>
      </c>
      <c r="Q209" s="12">
        <v>201.81818181818099</v>
      </c>
      <c r="R209" s="2">
        <v>3701</v>
      </c>
      <c r="S209" s="25">
        <v>0.12049094934236229</v>
      </c>
      <c r="T209" s="12">
        <v>325.45455900000002</v>
      </c>
      <c r="U209" s="25">
        <v>0.48099239695878349</v>
      </c>
      <c r="V209" s="2">
        <v>293336</v>
      </c>
      <c r="W209" s="25">
        <v>7.4999999999999997E-2</v>
      </c>
      <c r="X209" s="2">
        <v>2966</v>
      </c>
      <c r="Y209" s="2">
        <v>350050</v>
      </c>
      <c r="Z209" s="25">
        <v>8.7999999999999995E-2</v>
      </c>
      <c r="AA209" s="12">
        <v>2500</v>
      </c>
      <c r="AB209" s="2">
        <v>408172</v>
      </c>
      <c r="AC209" s="25">
        <v>9.9000000000000005E-2</v>
      </c>
      <c r="AD209" s="12">
        <v>3016.36</v>
      </c>
      <c r="AE209" s="25">
        <v>0.39100000000000001</v>
      </c>
    </row>
    <row r="210" spans="1:31" x14ac:dyDescent="0.3">
      <c r="A210" t="s">
        <v>1747</v>
      </c>
      <c r="B210" s="2">
        <v>769</v>
      </c>
      <c r="C210" s="25">
        <v>0.12173500079151496</v>
      </c>
      <c r="D210" s="2"/>
      <c r="E210" s="2">
        <v>1266</v>
      </c>
      <c r="F210" s="25">
        <v>0.16546856620049666</v>
      </c>
      <c r="G210" s="12"/>
      <c r="H210" s="2">
        <v>1129</v>
      </c>
      <c r="I210" s="25">
        <v>0.13713105793756833</v>
      </c>
      <c r="J210" s="12"/>
      <c r="K210" s="25">
        <v>0.46814044213263983</v>
      </c>
      <c r="L210" s="2">
        <v>2854</v>
      </c>
      <c r="M210" s="25">
        <v>0.10676342959748616</v>
      </c>
      <c r="N210" s="2">
        <v>207.87878787878699</v>
      </c>
      <c r="O210" s="2">
        <v>3791</v>
      </c>
      <c r="P210" s="25">
        <v>0.12877038043478262</v>
      </c>
      <c r="Q210" s="12">
        <v>292.72727272727201</v>
      </c>
      <c r="R210" s="2">
        <v>3679</v>
      </c>
      <c r="S210" s="25">
        <v>0.11977471024873031</v>
      </c>
      <c r="T210" s="12">
        <v>260</v>
      </c>
      <c r="U210" s="25">
        <v>0.28906797477224949</v>
      </c>
      <c r="V210" s="2">
        <v>495663</v>
      </c>
      <c r="W210" s="25">
        <v>0.127</v>
      </c>
      <c r="X210" s="2">
        <v>3926</v>
      </c>
      <c r="Y210" s="2">
        <v>513197</v>
      </c>
      <c r="Z210" s="25">
        <v>0.129</v>
      </c>
      <c r="AA210" s="12">
        <v>3241.82</v>
      </c>
      <c r="AB210" s="2">
        <v>550415</v>
      </c>
      <c r="AC210" s="25">
        <v>0.13400000000000001</v>
      </c>
      <c r="AD210" s="12">
        <v>3827.88</v>
      </c>
      <c r="AE210" s="25">
        <v>0.11</v>
      </c>
    </row>
    <row r="211" spans="1:31" x14ac:dyDescent="0.3">
      <c r="A211" t="s">
        <v>1745</v>
      </c>
      <c r="B211" s="2">
        <v>693</v>
      </c>
      <c r="C211" s="25">
        <v>0.10970397340509735</v>
      </c>
      <c r="D211" s="2"/>
      <c r="E211" s="2">
        <v>1133</v>
      </c>
      <c r="F211" s="25">
        <v>0.14808521761861196</v>
      </c>
      <c r="G211" s="12"/>
      <c r="H211" s="2">
        <v>1050</v>
      </c>
      <c r="I211" s="25">
        <v>0.12753552775416008</v>
      </c>
      <c r="J211" s="12"/>
      <c r="K211" s="25">
        <v>0.51515151515151514</v>
      </c>
      <c r="L211" s="2">
        <v>2547</v>
      </c>
      <c r="M211" s="25">
        <v>9.5279066287595388E-2</v>
      </c>
      <c r="N211" s="2">
        <v>200</v>
      </c>
      <c r="O211" s="2">
        <v>3509</v>
      </c>
      <c r="P211" s="25">
        <v>0.11919157608695652</v>
      </c>
      <c r="Q211" s="12">
        <v>296.969696969697</v>
      </c>
      <c r="R211" s="2">
        <v>3366</v>
      </c>
      <c r="S211" s="25">
        <v>0.10958458132569344</v>
      </c>
      <c r="T211" s="12">
        <v>260.60604899999998</v>
      </c>
      <c r="U211" s="25">
        <v>0.32155477031802121</v>
      </c>
      <c r="V211" s="2">
        <v>456562</v>
      </c>
      <c r="W211" s="25">
        <v>0.11700000000000001</v>
      </c>
      <c r="X211" s="2">
        <v>4017</v>
      </c>
      <c r="Y211" s="2">
        <v>463999</v>
      </c>
      <c r="Z211" s="25">
        <v>0.11600000000000001</v>
      </c>
      <c r="AA211" s="12">
        <v>3214.55</v>
      </c>
      <c r="AB211" s="2">
        <v>488167</v>
      </c>
      <c r="AC211" s="25">
        <v>0.11899999999999999</v>
      </c>
      <c r="AD211" s="12">
        <v>3698.18</v>
      </c>
      <c r="AE211" s="25">
        <v>6.9000000000000006E-2</v>
      </c>
    </row>
    <row r="212" spans="1:31" x14ac:dyDescent="0.3">
      <c r="A212" t="s">
        <v>1746</v>
      </c>
      <c r="B212" s="2">
        <v>76</v>
      </c>
      <c r="C212" s="25">
        <v>1.2031027386417609E-2</v>
      </c>
      <c r="D212" s="2"/>
      <c r="E212" s="2">
        <v>133</v>
      </c>
      <c r="F212" s="25">
        <v>1.7383348581884721E-2</v>
      </c>
      <c r="G212" s="12"/>
      <c r="H212" s="2">
        <v>79</v>
      </c>
      <c r="I212" s="25">
        <v>9.5955301834082345E-3</v>
      </c>
      <c r="J212" s="12"/>
      <c r="K212" s="25">
        <v>3.9473684210526327E-2</v>
      </c>
      <c r="L212" s="2">
        <v>307</v>
      </c>
      <c r="M212" s="25">
        <v>1.1484363309890768E-2</v>
      </c>
      <c r="N212" s="2">
        <v>63.636363636363598</v>
      </c>
      <c r="O212" s="2">
        <v>282</v>
      </c>
      <c r="P212" s="25">
        <v>9.5788043478260872E-3</v>
      </c>
      <c r="Q212" s="12">
        <v>56.969696969696898</v>
      </c>
      <c r="R212" s="2">
        <v>313</v>
      </c>
      <c r="S212" s="25">
        <v>1.0190128923036853E-2</v>
      </c>
      <c r="T212" s="12">
        <v>66.666664100000006</v>
      </c>
      <c r="U212" s="25">
        <v>1.9543973941368076E-2</v>
      </c>
      <c r="V212" s="2">
        <v>39101</v>
      </c>
      <c r="W212" s="25">
        <v>0.01</v>
      </c>
      <c r="X212" s="2">
        <v>827</v>
      </c>
      <c r="Y212" s="2">
        <v>49198</v>
      </c>
      <c r="Z212" s="25">
        <v>1.2E-2</v>
      </c>
      <c r="AA212" s="12">
        <v>801.21</v>
      </c>
      <c r="AB212" s="2">
        <v>62248</v>
      </c>
      <c r="AC212" s="25">
        <v>1.4999999999999999E-2</v>
      </c>
      <c r="AD212" s="12">
        <v>1196.97</v>
      </c>
      <c r="AE212" s="25">
        <v>0.59199999999999997</v>
      </c>
    </row>
    <row r="213" spans="1:31" x14ac:dyDescent="0.3">
      <c r="A213" t="s">
        <v>1748</v>
      </c>
      <c r="B213" s="2">
        <v>2865</v>
      </c>
      <c r="C213" s="25">
        <v>0.45353807186955836</v>
      </c>
      <c r="D213" s="2"/>
      <c r="E213" s="2">
        <v>2984</v>
      </c>
      <c r="F213" s="25">
        <v>0.39001437720559406</v>
      </c>
      <c r="G213" s="12"/>
      <c r="H213" s="2">
        <v>3314</v>
      </c>
      <c r="I213" s="25">
        <v>0.4025264180736064</v>
      </c>
      <c r="J213" s="12"/>
      <c r="K213" s="25">
        <v>0.15671902268760918</v>
      </c>
      <c r="L213" s="2">
        <v>13905</v>
      </c>
      <c r="M213" s="25">
        <v>0.52016310040401015</v>
      </c>
      <c r="N213" s="2">
        <v>442.42424242424198</v>
      </c>
      <c r="O213" s="2">
        <v>14905</v>
      </c>
      <c r="P213" s="25">
        <v>0.50628396739130432</v>
      </c>
      <c r="Q213" s="12">
        <v>501.21212121212102</v>
      </c>
      <c r="R213" s="2">
        <v>15222</v>
      </c>
      <c r="S213" s="25">
        <v>0.49557234014845686</v>
      </c>
      <c r="T213" s="12">
        <v>493.33334400000001</v>
      </c>
      <c r="U213" s="25">
        <v>9.4714131607335494E-2</v>
      </c>
      <c r="V213" s="2">
        <v>2054208</v>
      </c>
      <c r="W213" s="25">
        <v>0.52700000000000002</v>
      </c>
      <c r="X213" s="2">
        <v>5840</v>
      </c>
      <c r="Y213" s="2">
        <v>2099594</v>
      </c>
      <c r="Z213" s="25">
        <v>0.52700000000000002</v>
      </c>
      <c r="AA213" s="12">
        <v>5271.52</v>
      </c>
      <c r="AB213" s="2">
        <v>2173814</v>
      </c>
      <c r="AC213" s="25">
        <v>0.52800000000000002</v>
      </c>
      <c r="AD213" s="12">
        <v>5406.67</v>
      </c>
      <c r="AE213" s="25">
        <v>5.8000000000000003E-2</v>
      </c>
    </row>
    <row r="214" spans="1:31" x14ac:dyDescent="0.3">
      <c r="A214" t="s">
        <v>1300</v>
      </c>
      <c r="B214" s="2">
        <v>2280</v>
      </c>
      <c r="C214" s="25">
        <v>0.36093082159252809</v>
      </c>
      <c r="D214" s="2"/>
      <c r="E214" s="2">
        <v>2554</v>
      </c>
      <c r="F214" s="25">
        <v>0.33381257351980131</v>
      </c>
      <c r="G214" s="12"/>
      <c r="H214" s="2">
        <v>2807</v>
      </c>
      <c r="I214" s="25">
        <v>0.34094497752945463</v>
      </c>
      <c r="J214" s="12"/>
      <c r="K214" s="25">
        <v>0.23114035087719298</v>
      </c>
      <c r="L214" s="2">
        <v>12058</v>
      </c>
      <c r="M214" s="25">
        <v>0.45106987879694749</v>
      </c>
      <c r="N214" s="2">
        <v>376.969696969697</v>
      </c>
      <c r="O214" s="2">
        <v>12528</v>
      </c>
      <c r="P214" s="25">
        <v>0.42554347826086958</v>
      </c>
      <c r="Q214" s="12">
        <v>497.575757575757</v>
      </c>
      <c r="R214" s="2">
        <v>12851</v>
      </c>
      <c r="S214" s="25">
        <v>0.41838129964839171</v>
      </c>
      <c r="T214" s="12">
        <v>505.45455900000002</v>
      </c>
      <c r="U214" s="25">
        <v>6.5765466909935316E-2</v>
      </c>
      <c r="V214" s="2">
        <v>1674707</v>
      </c>
      <c r="W214" s="25">
        <v>0.43</v>
      </c>
      <c r="X214" s="2">
        <v>5722</v>
      </c>
      <c r="Y214" s="2">
        <v>1690236</v>
      </c>
      <c r="Z214" s="25">
        <v>0.42399999999999999</v>
      </c>
      <c r="AA214" s="12">
        <v>4921.82</v>
      </c>
      <c r="AB214" s="2">
        <v>1722600</v>
      </c>
      <c r="AC214" s="25">
        <v>0.41799999999999998</v>
      </c>
      <c r="AD214" s="12">
        <v>5187.2700000000004</v>
      </c>
      <c r="AE214" s="25">
        <v>2.9000000000000001E-2</v>
      </c>
    </row>
    <row r="215" spans="1:31" x14ac:dyDescent="0.3">
      <c r="A215" t="s">
        <v>1745</v>
      </c>
      <c r="B215" s="2">
        <v>939</v>
      </c>
      <c r="C215" s="25">
        <v>0.14864650941902802</v>
      </c>
      <c r="D215" s="2"/>
      <c r="E215" s="2">
        <v>1056</v>
      </c>
      <c r="F215" s="25">
        <v>0.13802117370278394</v>
      </c>
      <c r="G215" s="12"/>
      <c r="H215" s="2">
        <v>1103</v>
      </c>
      <c r="I215" s="25">
        <v>0.13397303534556054</v>
      </c>
      <c r="J215" s="12"/>
      <c r="K215" s="25">
        <v>0.17465388711395091</v>
      </c>
      <c r="L215" s="2">
        <v>5704</v>
      </c>
      <c r="M215" s="25">
        <v>0.21337722579679785</v>
      </c>
      <c r="N215" s="2">
        <v>308.48484848484799</v>
      </c>
      <c r="O215" s="2">
        <v>6076</v>
      </c>
      <c r="P215" s="25">
        <v>0.2063858695652174</v>
      </c>
      <c r="Q215" s="12">
        <v>364.84848484848402</v>
      </c>
      <c r="R215" s="2">
        <v>5431</v>
      </c>
      <c r="S215" s="25">
        <v>0.17681338715978642</v>
      </c>
      <c r="T215" s="12">
        <v>393.33334400000001</v>
      </c>
      <c r="U215" s="25">
        <v>-4.7861150070126229E-2</v>
      </c>
      <c r="V215" s="2">
        <v>959700</v>
      </c>
      <c r="W215" s="25">
        <v>0.246</v>
      </c>
      <c r="X215" s="2">
        <v>4055</v>
      </c>
      <c r="Y215" s="2">
        <v>922639</v>
      </c>
      <c r="Z215" s="25">
        <v>0.23200000000000001</v>
      </c>
      <c r="AA215" s="12">
        <v>4021.82</v>
      </c>
      <c r="AB215" s="2">
        <v>874407</v>
      </c>
      <c r="AC215" s="25">
        <v>0.21199999999999999</v>
      </c>
      <c r="AD215" s="12">
        <v>4464.8500000000004</v>
      </c>
      <c r="AE215" s="25">
        <v>-8.8999999999999996E-2</v>
      </c>
    </row>
    <row r="216" spans="1:31" x14ac:dyDescent="0.3">
      <c r="A216" t="s">
        <v>1746</v>
      </c>
      <c r="B216" s="2">
        <v>1341</v>
      </c>
      <c r="C216" s="25">
        <v>0.21228431217350008</v>
      </c>
      <c r="D216" s="2"/>
      <c r="E216" s="2">
        <v>1498</v>
      </c>
      <c r="F216" s="25">
        <v>0.19579139981701738</v>
      </c>
      <c r="G216" s="12"/>
      <c r="H216" s="2">
        <v>1704</v>
      </c>
      <c r="I216" s="25">
        <v>0.20697194218389409</v>
      </c>
      <c r="J216" s="12"/>
      <c r="K216" s="25">
        <v>0.27069351230425065</v>
      </c>
      <c r="L216" s="2">
        <v>6354</v>
      </c>
      <c r="M216" s="25">
        <v>0.23769265300014963</v>
      </c>
      <c r="N216" s="2">
        <v>265.45454545454498</v>
      </c>
      <c r="O216" s="2">
        <v>6452</v>
      </c>
      <c r="P216" s="25">
        <v>0.21915760869565218</v>
      </c>
      <c r="Q216" s="12">
        <v>272.72727272727201</v>
      </c>
      <c r="R216" s="2">
        <v>7420</v>
      </c>
      <c r="S216" s="25">
        <v>0.24156791248860529</v>
      </c>
      <c r="T216" s="12">
        <v>338.18182400000001</v>
      </c>
      <c r="U216" s="25">
        <v>0.1677683349071451</v>
      </c>
      <c r="V216" s="2">
        <v>715007</v>
      </c>
      <c r="W216" s="25">
        <v>0.183</v>
      </c>
      <c r="X216" s="2">
        <v>5237</v>
      </c>
      <c r="Y216" s="2">
        <v>767597</v>
      </c>
      <c r="Z216" s="25">
        <v>0.193</v>
      </c>
      <c r="AA216" s="12">
        <v>3985.45</v>
      </c>
      <c r="AB216" s="2">
        <v>848193</v>
      </c>
      <c r="AC216" s="25">
        <v>0.20599999999999999</v>
      </c>
      <c r="AD216" s="12">
        <v>4347.2700000000004</v>
      </c>
      <c r="AE216" s="25">
        <v>0.186</v>
      </c>
    </row>
    <row r="217" spans="1:31" x14ac:dyDescent="0.3">
      <c r="A217" t="s">
        <v>1747</v>
      </c>
      <c r="B217" s="2">
        <v>585</v>
      </c>
      <c r="C217" s="25">
        <v>9.260725027703029E-2</v>
      </c>
      <c r="D217" s="2"/>
      <c r="E217" s="2">
        <v>430</v>
      </c>
      <c r="F217" s="25">
        <v>5.6201803685792709E-2</v>
      </c>
      <c r="G217" s="12"/>
      <c r="H217" s="2">
        <v>507</v>
      </c>
      <c r="I217" s="25">
        <v>6.1581440544151586E-2</v>
      </c>
      <c r="J217" s="12"/>
      <c r="K217" s="25">
        <v>-0.1333333333333333</v>
      </c>
      <c r="L217" s="2">
        <v>1847</v>
      </c>
      <c r="M217" s="25">
        <v>6.9093221607062702E-2</v>
      </c>
      <c r="N217" s="2">
        <v>183.030303030303</v>
      </c>
      <c r="O217" s="2">
        <v>2377</v>
      </c>
      <c r="P217" s="25">
        <v>8.0740489130434787E-2</v>
      </c>
      <c r="Q217" s="12">
        <v>193.939393939393</v>
      </c>
      <c r="R217" s="2">
        <v>2371</v>
      </c>
      <c r="S217" s="25">
        <v>7.7191040500065117E-2</v>
      </c>
      <c r="T217" s="12">
        <v>220.606064</v>
      </c>
      <c r="U217" s="25">
        <v>0.28370330265295074</v>
      </c>
      <c r="V217" s="2">
        <v>379501</v>
      </c>
      <c r="W217" s="25">
        <v>9.7000000000000003E-2</v>
      </c>
      <c r="X217" s="2">
        <v>2873</v>
      </c>
      <c r="Y217" s="2">
        <v>409358</v>
      </c>
      <c r="Z217" s="25">
        <v>0.10299999999999999</v>
      </c>
      <c r="AA217" s="12">
        <v>2702.42</v>
      </c>
      <c r="AB217" s="2">
        <v>451214</v>
      </c>
      <c r="AC217" s="25">
        <v>0.11</v>
      </c>
      <c r="AD217" s="12">
        <v>3314.55</v>
      </c>
      <c r="AE217" s="25">
        <v>0.189</v>
      </c>
    </row>
    <row r="218" spans="1:31" x14ac:dyDescent="0.3">
      <c r="A218" t="s">
        <v>1745</v>
      </c>
      <c r="B218" s="2">
        <v>393</v>
      </c>
      <c r="C218" s="25">
        <v>6.2213075827133132E-2</v>
      </c>
      <c r="D218" s="2"/>
      <c r="E218" s="2">
        <v>384</v>
      </c>
      <c r="F218" s="25">
        <v>5.0189517710103257E-2</v>
      </c>
      <c r="G218" s="12"/>
      <c r="H218" s="2">
        <v>434</v>
      </c>
      <c r="I218" s="25">
        <v>5.2714684805052862E-2</v>
      </c>
      <c r="J218" s="12"/>
      <c r="K218" s="25">
        <v>0.10432569974554706</v>
      </c>
      <c r="L218" s="2">
        <v>1498</v>
      </c>
      <c r="M218" s="25">
        <v>5.6037707616339964E-2</v>
      </c>
      <c r="N218" s="2">
        <v>156.969696969696</v>
      </c>
      <c r="O218" s="2">
        <v>2027</v>
      </c>
      <c r="P218" s="25">
        <v>6.8851902173913043E-2</v>
      </c>
      <c r="Q218" s="12">
        <v>179.39393939393901</v>
      </c>
      <c r="R218" s="2">
        <v>2068</v>
      </c>
      <c r="S218" s="25">
        <v>6.7326474801406438E-2</v>
      </c>
      <c r="T218" s="12">
        <v>204.24243200000001</v>
      </c>
      <c r="U218" s="25">
        <v>0.38050734312416556</v>
      </c>
      <c r="V218" s="2">
        <v>339615</v>
      </c>
      <c r="W218" s="25">
        <v>8.6999999999999994E-2</v>
      </c>
      <c r="X218" s="2">
        <v>2702</v>
      </c>
      <c r="Y218" s="2">
        <v>355797</v>
      </c>
      <c r="Z218" s="25">
        <v>8.8999999999999996E-2</v>
      </c>
      <c r="AA218" s="12">
        <v>2655.76</v>
      </c>
      <c r="AB218" s="2">
        <v>380629</v>
      </c>
      <c r="AC218" s="25">
        <v>9.1999999999999998E-2</v>
      </c>
      <c r="AD218" s="12">
        <v>2796.36</v>
      </c>
      <c r="AE218" s="25">
        <v>0.121</v>
      </c>
    </row>
    <row r="219" spans="1:31" x14ac:dyDescent="0.3">
      <c r="A219" t="s">
        <v>1746</v>
      </c>
      <c r="B219" s="2">
        <v>192</v>
      </c>
      <c r="C219" s="25">
        <v>3.0394174449897102E-2</v>
      </c>
      <c r="D219" s="2"/>
      <c r="E219" s="2">
        <v>46</v>
      </c>
      <c r="F219" s="25">
        <v>6.0122859756894555E-3</v>
      </c>
      <c r="G219" s="12"/>
      <c r="H219" s="2">
        <v>73</v>
      </c>
      <c r="I219" s="25">
        <v>8.8667557390987497E-3</v>
      </c>
      <c r="J219" s="12"/>
      <c r="K219" s="25">
        <v>-0.61979166666666674</v>
      </c>
      <c r="L219" s="2">
        <v>349</v>
      </c>
      <c r="M219" s="25">
        <v>1.3055513990722729E-2</v>
      </c>
      <c r="N219" s="2">
        <v>78.787878787878796</v>
      </c>
      <c r="O219" s="2">
        <v>350</v>
      </c>
      <c r="P219" s="25">
        <v>1.188858695652174E-2</v>
      </c>
      <c r="Q219" s="12">
        <v>75.757575757575694</v>
      </c>
      <c r="R219" s="2">
        <v>303</v>
      </c>
      <c r="S219" s="25">
        <v>9.86456569865868E-3</v>
      </c>
      <c r="T219" s="12">
        <v>64.242424</v>
      </c>
      <c r="U219" s="25">
        <v>-0.1318051575931232</v>
      </c>
      <c r="V219" s="2">
        <v>39886</v>
      </c>
      <c r="W219" s="25">
        <v>0.01</v>
      </c>
      <c r="X219" s="2">
        <v>611</v>
      </c>
      <c r="Y219" s="2">
        <v>53561</v>
      </c>
      <c r="Z219" s="25">
        <v>1.2999999999999999E-2</v>
      </c>
      <c r="AA219" s="12">
        <v>766.67</v>
      </c>
      <c r="AB219" s="2">
        <v>70585</v>
      </c>
      <c r="AC219" s="25">
        <v>1.7000000000000001E-2</v>
      </c>
      <c r="AD219" s="12">
        <v>1115.76</v>
      </c>
      <c r="AE219" s="25">
        <v>0.77</v>
      </c>
    </row>
    <row r="220" spans="1:3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row>
    <row r="221" spans="1:31" x14ac:dyDescent="0.3">
      <c r="A221" s="103" t="s">
        <v>1749</v>
      </c>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row>
    <row r="222" spans="1:31" x14ac:dyDescent="0.3">
      <c r="B222" s="188"/>
      <c r="C222" s="188"/>
      <c r="D222" s="188"/>
      <c r="E222" s="188"/>
      <c r="F222" s="188"/>
      <c r="G222" s="188"/>
      <c r="H222" s="188"/>
      <c r="I222" s="188"/>
      <c r="J222" s="188"/>
      <c r="L222" s="188" t="s">
        <v>1653</v>
      </c>
      <c r="M222" s="188"/>
      <c r="N222" s="188" t="s">
        <v>1654</v>
      </c>
      <c r="O222" s="188" t="s">
        <v>1653</v>
      </c>
      <c r="P222" s="188"/>
      <c r="Q222" s="188" t="s">
        <v>1654</v>
      </c>
      <c r="R222" s="188" t="s">
        <v>1653</v>
      </c>
      <c r="S222" s="188"/>
      <c r="T222" s="188" t="s">
        <v>1654</v>
      </c>
      <c r="U222" t="s">
        <v>167</v>
      </c>
      <c r="V222" s="188" t="s">
        <v>1653</v>
      </c>
      <c r="W222" s="188"/>
      <c r="X222" s="188" t="s">
        <v>1654</v>
      </c>
      <c r="Y222" s="188" t="s">
        <v>1653</v>
      </c>
      <c r="Z222" s="188"/>
      <c r="AA222" s="188" t="s">
        <v>1654</v>
      </c>
      <c r="AB222" s="188" t="s">
        <v>1653</v>
      </c>
      <c r="AC222" s="188"/>
      <c r="AD222" s="188" t="s">
        <v>1654</v>
      </c>
      <c r="AE222" t="s">
        <v>167</v>
      </c>
    </row>
    <row r="223" spans="1:31" x14ac:dyDescent="0.3">
      <c r="A223" t="s">
        <v>169</v>
      </c>
      <c r="B223" s="2">
        <v>38717</v>
      </c>
      <c r="C223" s="25" t="s">
        <v>2479</v>
      </c>
      <c r="D223" s="2"/>
      <c r="E223" s="2">
        <v>40209</v>
      </c>
      <c r="F223" s="25" t="s">
        <v>2479</v>
      </c>
      <c r="G223" s="12"/>
      <c r="H223" s="2">
        <v>40586</v>
      </c>
      <c r="I223" s="25" t="s">
        <v>2479</v>
      </c>
      <c r="J223" s="12"/>
      <c r="K223" s="25">
        <v>4.8273368287832241E-2</v>
      </c>
      <c r="L223" s="2">
        <v>126664</v>
      </c>
      <c r="M223" s="25" t="s">
        <v>167</v>
      </c>
      <c r="N223" s="2">
        <v>501.21212121212102</v>
      </c>
      <c r="O223" s="2">
        <v>133570</v>
      </c>
      <c r="P223" s="25" t="s">
        <v>167</v>
      </c>
      <c r="Q223" s="12">
        <v>473.33333333333297</v>
      </c>
      <c r="R223" s="2">
        <v>139044</v>
      </c>
      <c r="S223" s="25" t="s">
        <v>167</v>
      </c>
      <c r="T223" s="12">
        <v>480.60604899999998</v>
      </c>
      <c r="U223" s="25">
        <v>9.7738899766310866E-2</v>
      </c>
      <c r="V223" s="2">
        <v>12392852</v>
      </c>
      <c r="W223" s="25" t="s">
        <v>167</v>
      </c>
      <c r="X223" s="2">
        <v>13533</v>
      </c>
      <c r="Y223" s="2">
        <v>12717801</v>
      </c>
      <c r="Z223" s="25" t="s">
        <v>167</v>
      </c>
      <c r="AA223" s="12">
        <v>11122.42</v>
      </c>
      <c r="AB223" s="2">
        <v>13103114</v>
      </c>
      <c r="AC223" s="25" t="s">
        <v>167</v>
      </c>
      <c r="AD223" s="12">
        <v>11237.58</v>
      </c>
      <c r="AE223" s="25">
        <v>5.7000000000000002E-2</v>
      </c>
    </row>
    <row r="224" spans="1:31" x14ac:dyDescent="0.3">
      <c r="A224" t="s">
        <v>1714</v>
      </c>
      <c r="B224" s="2">
        <v>32400</v>
      </c>
      <c r="C224" s="25">
        <v>0.83684169744556658</v>
      </c>
      <c r="D224" s="2"/>
      <c r="E224" s="2">
        <v>32558</v>
      </c>
      <c r="F224" s="25">
        <v>0.80971921709070105</v>
      </c>
      <c r="G224" s="12"/>
      <c r="H224" s="2">
        <v>32353</v>
      </c>
      <c r="I224" s="25">
        <v>0.79714679938895183</v>
      </c>
      <c r="J224" s="12"/>
      <c r="K224" s="25">
        <v>-1.4506172839505727E-3</v>
      </c>
      <c r="L224" s="2">
        <v>99932</v>
      </c>
      <c r="M224" s="25">
        <v>0.78895345165161368</v>
      </c>
      <c r="N224" s="2">
        <v>764.24242424242402</v>
      </c>
      <c r="O224" s="2">
        <v>104130</v>
      </c>
      <c r="P224" s="25">
        <v>0.77959122557460503</v>
      </c>
      <c r="Q224" s="12">
        <v>758.78787878787796</v>
      </c>
      <c r="R224" s="2">
        <v>108328</v>
      </c>
      <c r="S224" s="25">
        <v>0.77909151060096082</v>
      </c>
      <c r="T224" s="12">
        <v>889.69695999999999</v>
      </c>
      <c r="U224" s="25">
        <v>8.4017131649521681E-2</v>
      </c>
      <c r="V224" s="2">
        <v>8495322</v>
      </c>
      <c r="W224" s="25">
        <v>0.68600000000000005</v>
      </c>
      <c r="X224" s="2">
        <v>13850</v>
      </c>
      <c r="Y224" s="2">
        <v>8732734</v>
      </c>
      <c r="Z224" s="25">
        <v>0.68700000000000006</v>
      </c>
      <c r="AA224" s="12">
        <v>13901.82</v>
      </c>
      <c r="AB224" s="2">
        <v>8986666</v>
      </c>
      <c r="AC224" s="25">
        <v>0.68600000000000005</v>
      </c>
      <c r="AD224" s="12">
        <v>14521.21</v>
      </c>
      <c r="AE224" s="25">
        <v>5.8000000000000003E-2</v>
      </c>
    </row>
    <row r="225" spans="1:31" x14ac:dyDescent="0.3">
      <c r="A225" t="s">
        <v>1318</v>
      </c>
      <c r="B225" s="2">
        <v>10291</v>
      </c>
      <c r="C225" s="25">
        <v>0.26580055272877545</v>
      </c>
      <c r="D225" s="2"/>
      <c r="E225" s="2">
        <v>9124</v>
      </c>
      <c r="F225" s="25">
        <v>0.22691437240418813</v>
      </c>
      <c r="G225" s="12"/>
      <c r="H225" s="2">
        <v>9349</v>
      </c>
      <c r="I225" s="25">
        <v>0.23035036712166757</v>
      </c>
      <c r="J225" s="12"/>
      <c r="K225" s="25">
        <v>-9.153629384899431E-2</v>
      </c>
      <c r="L225" s="2">
        <v>30265</v>
      </c>
      <c r="M225" s="25">
        <v>0.23893924082612267</v>
      </c>
      <c r="N225" s="2">
        <v>578.78787878787796</v>
      </c>
      <c r="O225" s="2">
        <v>29881</v>
      </c>
      <c r="P225" s="25">
        <v>0.22371041401512315</v>
      </c>
      <c r="Q225" s="12">
        <v>678.78787878787796</v>
      </c>
      <c r="R225" s="2">
        <v>31947</v>
      </c>
      <c r="S225" s="25">
        <v>0.22976180201950461</v>
      </c>
      <c r="T225" s="12">
        <v>744.84849999999994</v>
      </c>
      <c r="U225" s="25">
        <v>5.5575747563191807E-2</v>
      </c>
      <c r="V225" s="2">
        <v>3011139</v>
      </c>
      <c r="W225" s="25">
        <v>0.24299999999999999</v>
      </c>
      <c r="X225" s="2">
        <v>6135</v>
      </c>
      <c r="Y225" s="2">
        <v>3104911</v>
      </c>
      <c r="Z225" s="25">
        <v>0.24399999999999999</v>
      </c>
      <c r="AA225" s="12">
        <v>7002.42</v>
      </c>
      <c r="AB225" s="2">
        <v>3209170</v>
      </c>
      <c r="AC225" s="25">
        <v>0.245</v>
      </c>
      <c r="AD225" s="12">
        <v>8637.58</v>
      </c>
      <c r="AE225" s="25">
        <v>6.6000000000000003E-2</v>
      </c>
    </row>
    <row r="226" spans="1:31" x14ac:dyDescent="0.3">
      <c r="A226" t="s">
        <v>1319</v>
      </c>
      <c r="B226" s="2">
        <v>6255</v>
      </c>
      <c r="C226" s="25">
        <v>0.16155693881240804</v>
      </c>
      <c r="D226" s="2"/>
      <c r="E226" s="2">
        <v>5916</v>
      </c>
      <c r="F226" s="25">
        <v>0.14713123927478922</v>
      </c>
      <c r="G226" s="12"/>
      <c r="H226" s="2">
        <v>7107</v>
      </c>
      <c r="I226" s="25">
        <v>0.17510964371950918</v>
      </c>
      <c r="J226" s="12"/>
      <c r="K226" s="25">
        <v>0.13621103117505995</v>
      </c>
      <c r="L226" s="2">
        <v>20308</v>
      </c>
      <c r="M226" s="25">
        <v>0.16032969115139267</v>
      </c>
      <c r="N226" s="2">
        <v>473.93939393939399</v>
      </c>
      <c r="O226" s="2">
        <v>21047</v>
      </c>
      <c r="P226" s="25">
        <v>0.15757280826532905</v>
      </c>
      <c r="Q226" s="12">
        <v>608.48484848484804</v>
      </c>
      <c r="R226" s="2">
        <v>24031</v>
      </c>
      <c r="S226" s="25">
        <v>0.17283018325134489</v>
      </c>
      <c r="T226" s="12">
        <v>889.09090000000003</v>
      </c>
      <c r="U226" s="25">
        <v>0.18332676777624582</v>
      </c>
      <c r="V226" s="2">
        <v>1893982</v>
      </c>
      <c r="W226" s="25">
        <v>0.153</v>
      </c>
      <c r="X226" s="2">
        <v>7412</v>
      </c>
      <c r="Y226" s="2">
        <v>1976996</v>
      </c>
      <c r="Z226" s="25">
        <v>0.155</v>
      </c>
      <c r="AA226" s="12">
        <v>7493.94</v>
      </c>
      <c r="AB226" s="2">
        <v>2054635</v>
      </c>
      <c r="AC226" s="25">
        <v>0.157</v>
      </c>
      <c r="AD226" s="12">
        <v>9309.09</v>
      </c>
      <c r="AE226" s="25">
        <v>8.5000000000000006E-2</v>
      </c>
    </row>
    <row r="227" spans="1:31" x14ac:dyDescent="0.3">
      <c r="A227" t="s">
        <v>1320</v>
      </c>
      <c r="B227" s="2">
        <v>5816</v>
      </c>
      <c r="C227" s="25">
        <v>0.15021825038096959</v>
      </c>
      <c r="D227" s="2"/>
      <c r="E227" s="2">
        <v>6682</v>
      </c>
      <c r="F227" s="25">
        <v>0.16618170061429033</v>
      </c>
      <c r="G227" s="12"/>
      <c r="H227" s="2">
        <v>6007</v>
      </c>
      <c r="I227" s="25">
        <v>0.14800670181836095</v>
      </c>
      <c r="J227" s="12"/>
      <c r="K227" s="25">
        <v>3.2840440165061935E-2</v>
      </c>
      <c r="L227" s="2">
        <v>20232</v>
      </c>
      <c r="M227" s="25">
        <v>0.15972967851954778</v>
      </c>
      <c r="N227" s="2">
        <v>533.33333333333303</v>
      </c>
      <c r="O227" s="2">
        <v>22919</v>
      </c>
      <c r="P227" s="25">
        <v>0.17158793142172643</v>
      </c>
      <c r="Q227" s="12">
        <v>649.69696969696895</v>
      </c>
      <c r="R227" s="2">
        <v>22868</v>
      </c>
      <c r="S227" s="25">
        <v>0.16446592445556801</v>
      </c>
      <c r="T227" s="12">
        <v>743.03030000000001</v>
      </c>
      <c r="U227" s="25">
        <v>0.13028865164096481</v>
      </c>
      <c r="V227" s="2">
        <v>1848873</v>
      </c>
      <c r="W227" s="25">
        <v>0.14899999999999999</v>
      </c>
      <c r="X227" s="2">
        <v>8553</v>
      </c>
      <c r="Y227" s="2">
        <v>1870233</v>
      </c>
      <c r="Z227" s="25">
        <v>0.14699999999999999</v>
      </c>
      <c r="AA227" s="12">
        <v>8649.7000000000007</v>
      </c>
      <c r="AB227" s="2">
        <v>1945127</v>
      </c>
      <c r="AC227" s="25">
        <v>0.14799999999999999</v>
      </c>
      <c r="AD227" s="12">
        <v>8473.33</v>
      </c>
      <c r="AE227" s="25">
        <v>5.1999999999999998E-2</v>
      </c>
    </row>
    <row r="228" spans="1:31" x14ac:dyDescent="0.3">
      <c r="A228" t="s">
        <v>1321</v>
      </c>
      <c r="B228" s="2">
        <v>4955</v>
      </c>
      <c r="C228" s="25">
        <v>0.12797995712477728</v>
      </c>
      <c r="D228" s="2"/>
      <c r="E228" s="2">
        <v>5311</v>
      </c>
      <c r="F228" s="25">
        <v>0.13208485662413888</v>
      </c>
      <c r="G228" s="12"/>
      <c r="H228" s="2">
        <v>5015</v>
      </c>
      <c r="I228" s="25">
        <v>0.12356477603114374</v>
      </c>
      <c r="J228" s="12"/>
      <c r="K228" s="25">
        <v>1.2108980827447047E-2</v>
      </c>
      <c r="L228" s="2">
        <v>15885</v>
      </c>
      <c r="M228" s="25">
        <v>0.12541053495863072</v>
      </c>
      <c r="N228" s="2">
        <v>443.636363636363</v>
      </c>
      <c r="O228" s="2">
        <v>15587</v>
      </c>
      <c r="P228" s="25">
        <v>0.11669536572583664</v>
      </c>
      <c r="Q228" s="12">
        <v>535.75757575757495</v>
      </c>
      <c r="R228" s="2">
        <v>15544</v>
      </c>
      <c r="S228" s="25">
        <v>0.11179195074940307</v>
      </c>
      <c r="T228" s="12">
        <v>656.36364700000001</v>
      </c>
      <c r="U228" s="25">
        <v>-2.1466792571608436E-2</v>
      </c>
      <c r="V228" s="2">
        <v>975573</v>
      </c>
      <c r="W228" s="25">
        <v>7.9000000000000001E-2</v>
      </c>
      <c r="X228" s="2">
        <v>3544</v>
      </c>
      <c r="Y228" s="2">
        <v>992141</v>
      </c>
      <c r="Z228" s="25">
        <v>7.8E-2</v>
      </c>
      <c r="AA228" s="12">
        <v>3764.24</v>
      </c>
      <c r="AB228" s="2">
        <v>1006126</v>
      </c>
      <c r="AC228" s="25">
        <v>7.6999999999999999E-2</v>
      </c>
      <c r="AD228" s="12">
        <v>4256.3599999999997</v>
      </c>
      <c r="AE228" s="25">
        <v>3.1E-2</v>
      </c>
    </row>
    <row r="229" spans="1:31" x14ac:dyDescent="0.3">
      <c r="A229" t="s">
        <v>1322</v>
      </c>
      <c r="B229" s="2">
        <v>2542</v>
      </c>
      <c r="C229" s="25">
        <v>6.5655913423044165E-2</v>
      </c>
      <c r="D229" s="2"/>
      <c r="E229" s="2">
        <v>3111</v>
      </c>
      <c r="F229" s="25">
        <v>7.7370737894501232E-2</v>
      </c>
      <c r="G229" s="12"/>
      <c r="H229" s="2">
        <v>2625</v>
      </c>
      <c r="I229" s="25">
        <v>6.4677474991376341E-2</v>
      </c>
      <c r="J229" s="12"/>
      <c r="K229" s="25">
        <v>3.265145554681359E-2</v>
      </c>
      <c r="L229" s="2">
        <v>7451</v>
      </c>
      <c r="M229" s="25">
        <v>5.8824922629950108E-2</v>
      </c>
      <c r="N229" s="2">
        <v>355.15151515151501</v>
      </c>
      <c r="O229" s="2">
        <v>8412</v>
      </c>
      <c r="P229" s="25">
        <v>6.2978213670734445E-2</v>
      </c>
      <c r="Q229" s="12">
        <v>450.30303030303003</v>
      </c>
      <c r="R229" s="2">
        <v>7983</v>
      </c>
      <c r="S229" s="25">
        <v>5.7413480624838184E-2</v>
      </c>
      <c r="T229" s="12">
        <v>496.96969999999999</v>
      </c>
      <c r="U229" s="25">
        <v>7.1399812105757618E-2</v>
      </c>
      <c r="V229" s="2">
        <v>431006</v>
      </c>
      <c r="W229" s="25">
        <v>3.5000000000000003E-2</v>
      </c>
      <c r="X229" s="2">
        <v>3399</v>
      </c>
      <c r="Y229" s="2">
        <v>443639</v>
      </c>
      <c r="Z229" s="25">
        <v>3.5000000000000003E-2</v>
      </c>
      <c r="AA229" s="12">
        <v>2904.24</v>
      </c>
      <c r="AB229" s="2">
        <v>433324</v>
      </c>
      <c r="AC229" s="25">
        <v>3.3000000000000002E-2</v>
      </c>
      <c r="AD229" s="12">
        <v>4079.39</v>
      </c>
      <c r="AE229" s="25">
        <v>5.0000000000000001E-3</v>
      </c>
    </row>
    <row r="230" spans="1:31" x14ac:dyDescent="0.3">
      <c r="A230" t="s">
        <v>1380</v>
      </c>
      <c r="B230" s="2">
        <v>2541</v>
      </c>
      <c r="C230" s="25">
        <v>6.5630084975592112E-2</v>
      </c>
      <c r="D230" s="2"/>
      <c r="E230" s="2">
        <v>2414</v>
      </c>
      <c r="F230" s="25">
        <v>6.0036310278793303E-2</v>
      </c>
      <c r="G230" s="12"/>
      <c r="H230" s="2">
        <v>2250</v>
      </c>
      <c r="I230" s="25">
        <v>5.543783570689402E-2</v>
      </c>
      <c r="J230" s="12"/>
      <c r="K230" s="25">
        <v>-0.11452184179456903</v>
      </c>
      <c r="L230" s="2">
        <v>5791</v>
      </c>
      <c r="M230" s="25">
        <v>4.5719383565969808E-2</v>
      </c>
      <c r="N230" s="2">
        <v>286.06060606060601</v>
      </c>
      <c r="O230" s="2">
        <v>6284</v>
      </c>
      <c r="P230" s="25">
        <v>4.7046492475855357E-2</v>
      </c>
      <c r="Q230" s="12">
        <v>366.666666666666</v>
      </c>
      <c r="R230" s="2">
        <v>5955</v>
      </c>
      <c r="S230" s="25">
        <v>4.2828169500302063E-2</v>
      </c>
      <c r="T230" s="12">
        <v>430.30304000000001</v>
      </c>
      <c r="U230" s="25">
        <v>2.8319806596442756E-2</v>
      </c>
      <c r="V230" s="2">
        <v>334749</v>
      </c>
      <c r="W230" s="25">
        <v>2.7E-2</v>
      </c>
      <c r="X230" s="2">
        <v>3087</v>
      </c>
      <c r="Y230" s="2">
        <v>344814</v>
      </c>
      <c r="Z230" s="25">
        <v>2.7E-2</v>
      </c>
      <c r="AA230" s="12">
        <v>2195</v>
      </c>
      <c r="AB230" s="2">
        <v>338284</v>
      </c>
      <c r="AC230" s="25">
        <v>2.5999999999999999E-2</v>
      </c>
      <c r="AD230" s="12">
        <v>3432.12</v>
      </c>
      <c r="AE230" s="25">
        <v>1.0999999999999999E-2</v>
      </c>
    </row>
    <row r="231" spans="1:31" x14ac:dyDescent="0.3">
      <c r="A231" t="s">
        <v>1719</v>
      </c>
      <c r="B231" s="2">
        <v>6317</v>
      </c>
      <c r="C231" s="25">
        <v>0.16315830255443345</v>
      </c>
      <c r="D231" s="2"/>
      <c r="E231" s="2">
        <v>7651</v>
      </c>
      <c r="F231" s="25">
        <v>0.19028078290929892</v>
      </c>
      <c r="G231" s="12"/>
      <c r="H231" s="2">
        <v>8233</v>
      </c>
      <c r="I231" s="25">
        <v>0.20285320061104814</v>
      </c>
      <c r="J231" s="12"/>
      <c r="K231" s="25">
        <v>0.30330853253126477</v>
      </c>
      <c r="L231" s="2">
        <v>26732</v>
      </c>
      <c r="M231" s="25">
        <v>0.21104654834838629</v>
      </c>
      <c r="N231" s="2">
        <v>655.75757575757495</v>
      </c>
      <c r="O231" s="2">
        <v>29440</v>
      </c>
      <c r="P231" s="25">
        <v>0.22040877442539492</v>
      </c>
      <c r="Q231" s="12">
        <v>706.66666666666595</v>
      </c>
      <c r="R231" s="2">
        <v>30716</v>
      </c>
      <c r="S231" s="25">
        <v>0.22090848939903915</v>
      </c>
      <c r="T231" s="12">
        <v>819.39390000000003</v>
      </c>
      <c r="U231" s="25">
        <v>0.14903486458177465</v>
      </c>
      <c r="V231" s="2">
        <v>3897530</v>
      </c>
      <c r="W231" s="25">
        <v>0.314</v>
      </c>
      <c r="X231" s="2">
        <v>6662</v>
      </c>
      <c r="Y231" s="2">
        <v>3985067</v>
      </c>
      <c r="Z231" s="25">
        <v>0.313</v>
      </c>
      <c r="AA231" s="12">
        <v>6483.64</v>
      </c>
      <c r="AB231" s="2">
        <v>4116448</v>
      </c>
      <c r="AC231" s="25">
        <v>0.314</v>
      </c>
      <c r="AD231" s="12">
        <v>7780</v>
      </c>
      <c r="AE231" s="25">
        <v>5.6000000000000001E-2</v>
      </c>
    </row>
    <row r="232" spans="1:31" x14ac:dyDescent="0.3">
      <c r="A232" t="s">
        <v>1325</v>
      </c>
      <c r="B232" s="2">
        <v>4963</v>
      </c>
      <c r="C232" s="25">
        <v>0.12818658470439348</v>
      </c>
      <c r="D232" s="2"/>
      <c r="E232" s="2">
        <v>5955</v>
      </c>
      <c r="F232" s="25">
        <v>0.1481011713795419</v>
      </c>
      <c r="G232" s="12"/>
      <c r="H232" s="2">
        <v>6597</v>
      </c>
      <c r="I232" s="25">
        <v>0.16254373429261321</v>
      </c>
      <c r="J232" s="12"/>
      <c r="K232" s="25">
        <v>0.32923634898247034</v>
      </c>
      <c r="L232" s="2">
        <v>22031</v>
      </c>
      <c r="M232" s="25">
        <v>0.17393260910756017</v>
      </c>
      <c r="N232" s="2">
        <v>583.030303030303</v>
      </c>
      <c r="O232" s="2">
        <v>23272</v>
      </c>
      <c r="P232" s="25">
        <v>0.17423074043572659</v>
      </c>
      <c r="Q232" s="12">
        <v>724.24242424242402</v>
      </c>
      <c r="R232" s="2">
        <v>24666</v>
      </c>
      <c r="S232" s="25">
        <v>0.17739708293777509</v>
      </c>
      <c r="T232" s="12">
        <v>813.93939999999998</v>
      </c>
      <c r="U232" s="25">
        <v>0.11960419409014571</v>
      </c>
      <c r="V232" s="2">
        <v>3022366</v>
      </c>
      <c r="W232" s="25">
        <v>0.24399999999999999</v>
      </c>
      <c r="X232" s="2">
        <v>7019</v>
      </c>
      <c r="Y232" s="2">
        <v>3062512</v>
      </c>
      <c r="Z232" s="25">
        <v>0.24099999999999999</v>
      </c>
      <c r="AA232" s="12">
        <v>5490.91</v>
      </c>
      <c r="AB232" s="2">
        <v>3114819</v>
      </c>
      <c r="AC232" s="25">
        <v>0.23799999999999999</v>
      </c>
      <c r="AD232" s="12">
        <v>6608.49</v>
      </c>
      <c r="AE232" s="25">
        <v>3.1E-2</v>
      </c>
    </row>
    <row r="233" spans="1:31" x14ac:dyDescent="0.3">
      <c r="A233" t="s">
        <v>1318</v>
      </c>
      <c r="B233" s="2">
        <v>1040</v>
      </c>
      <c r="C233" s="25">
        <v>2.6861585350104605E-2</v>
      </c>
      <c r="D233" s="2"/>
      <c r="E233" s="2">
        <v>1352</v>
      </c>
      <c r="F233" s="25">
        <v>3.3624312964759123E-2</v>
      </c>
      <c r="G233" s="12"/>
      <c r="H233" s="2">
        <v>1334</v>
      </c>
      <c r="I233" s="25">
        <v>3.2868476814665142E-2</v>
      </c>
      <c r="J233" s="12"/>
      <c r="K233" s="25">
        <v>0.2826923076923078</v>
      </c>
      <c r="L233" s="2">
        <v>3847</v>
      </c>
      <c r="M233" s="25">
        <v>3.0371692035621803E-2</v>
      </c>
      <c r="N233" s="2">
        <v>258.78787878787801</v>
      </c>
      <c r="O233" s="2">
        <v>4657</v>
      </c>
      <c r="P233" s="25">
        <v>3.4865613535973644E-2</v>
      </c>
      <c r="Q233" s="12">
        <v>289.09090909090901</v>
      </c>
      <c r="R233" s="2">
        <v>4857</v>
      </c>
      <c r="S233" s="25">
        <v>3.4931388625183392E-2</v>
      </c>
      <c r="T233" s="12">
        <v>309.69695999999999</v>
      </c>
      <c r="U233" s="25">
        <v>0.26254224070704446</v>
      </c>
      <c r="V233" s="2">
        <v>691094</v>
      </c>
      <c r="W233" s="25">
        <v>5.6000000000000001E-2</v>
      </c>
      <c r="X233" s="2">
        <v>3761</v>
      </c>
      <c r="Y233" s="2">
        <v>717992</v>
      </c>
      <c r="Z233" s="25">
        <v>5.6000000000000001E-2</v>
      </c>
      <c r="AA233" s="12">
        <v>3307.27</v>
      </c>
      <c r="AB233" s="2">
        <v>774224</v>
      </c>
      <c r="AC233" s="25">
        <v>5.8999999999999997E-2</v>
      </c>
      <c r="AD233" s="12">
        <v>5157.58</v>
      </c>
      <c r="AE233" s="25">
        <v>0.12</v>
      </c>
    </row>
    <row r="234" spans="1:31" x14ac:dyDescent="0.3">
      <c r="A234" t="s">
        <v>1319</v>
      </c>
      <c r="B234" s="2">
        <v>148</v>
      </c>
      <c r="C234" s="25">
        <v>3.8226102228995015E-3</v>
      </c>
      <c r="D234" s="2"/>
      <c r="E234" s="2">
        <v>220</v>
      </c>
      <c r="F234" s="25">
        <v>5.4714118729637645E-3</v>
      </c>
      <c r="G234" s="12"/>
      <c r="H234" s="2">
        <v>140</v>
      </c>
      <c r="I234" s="25">
        <v>3.4494653328734034E-3</v>
      </c>
      <c r="J234" s="12"/>
      <c r="K234" s="25">
        <v>-5.4054054054054057E-2</v>
      </c>
      <c r="L234" s="2">
        <v>462</v>
      </c>
      <c r="M234" s="25">
        <v>3.647445209372829E-3</v>
      </c>
      <c r="N234" s="2">
        <v>87.272727272727195</v>
      </c>
      <c r="O234" s="2">
        <v>989</v>
      </c>
      <c r="P234" s="25">
        <v>7.4043572658531107E-3</v>
      </c>
      <c r="Q234" s="12">
        <v>185.45454545454501</v>
      </c>
      <c r="R234" s="2">
        <v>589</v>
      </c>
      <c r="S234" s="25">
        <v>4.2360691579643858E-3</v>
      </c>
      <c r="T234" s="12">
        <v>116.36364</v>
      </c>
      <c r="U234" s="25">
        <v>0.27489177489177491</v>
      </c>
      <c r="V234" s="2">
        <v>115075</v>
      </c>
      <c r="W234" s="25">
        <v>8.9999999999999993E-3</v>
      </c>
      <c r="X234" s="2">
        <v>2047</v>
      </c>
      <c r="Y234" s="2">
        <v>126956</v>
      </c>
      <c r="Z234" s="25">
        <v>0.01</v>
      </c>
      <c r="AA234" s="12">
        <v>1730.3</v>
      </c>
      <c r="AB234" s="2">
        <v>135683</v>
      </c>
      <c r="AC234" s="25">
        <v>0.01</v>
      </c>
      <c r="AD234" s="12">
        <v>1737.58</v>
      </c>
      <c r="AE234" s="25">
        <v>0.17899999999999999</v>
      </c>
    </row>
    <row r="235" spans="1:31" x14ac:dyDescent="0.3">
      <c r="A235" t="s">
        <v>1320</v>
      </c>
      <c r="B235" s="2">
        <v>106</v>
      </c>
      <c r="C235" s="25">
        <v>2.737815429914507E-3</v>
      </c>
      <c r="D235" s="2"/>
      <c r="E235" s="2">
        <v>35</v>
      </c>
      <c r="F235" s="25">
        <v>8.7045188888059885E-4</v>
      </c>
      <c r="G235" s="12"/>
      <c r="H235" s="2">
        <v>138</v>
      </c>
      <c r="I235" s="25">
        <v>3.4001872566894989E-3</v>
      </c>
      <c r="J235" s="12"/>
      <c r="K235" s="25">
        <v>0.30188679245283012</v>
      </c>
      <c r="L235" s="2">
        <v>212</v>
      </c>
      <c r="M235" s="25">
        <v>1.6737194467251941E-3</v>
      </c>
      <c r="N235" s="2">
        <v>60</v>
      </c>
      <c r="O235" s="2">
        <v>245</v>
      </c>
      <c r="P235" s="25">
        <v>1.8342442165156846E-3</v>
      </c>
      <c r="Q235" s="12">
        <v>63.030303030303003</v>
      </c>
      <c r="R235" s="2">
        <v>487</v>
      </c>
      <c r="S235" s="25">
        <v>3.5024884209315038E-3</v>
      </c>
      <c r="T235" s="12">
        <v>146.060608</v>
      </c>
      <c r="U235" s="25">
        <v>1.2971698113207548</v>
      </c>
      <c r="V235" s="2">
        <v>46480</v>
      </c>
      <c r="W235" s="25">
        <v>4.0000000000000001E-3</v>
      </c>
      <c r="X235" s="2">
        <v>1091</v>
      </c>
      <c r="Y235" s="2">
        <v>50812</v>
      </c>
      <c r="Z235" s="25">
        <v>4.0000000000000001E-3</v>
      </c>
      <c r="AA235" s="12">
        <v>1069.0899999999999</v>
      </c>
      <c r="AB235" s="2">
        <v>59938</v>
      </c>
      <c r="AC235" s="25">
        <v>5.0000000000000001E-3</v>
      </c>
      <c r="AD235" s="12">
        <v>1322.42</v>
      </c>
      <c r="AE235" s="25">
        <v>0.28999999999999998</v>
      </c>
    </row>
    <row r="236" spans="1:31" x14ac:dyDescent="0.3">
      <c r="A236" t="s">
        <v>1321</v>
      </c>
      <c r="B236" s="2">
        <v>3</v>
      </c>
      <c r="C236" s="25">
        <v>7.7485342356070977E-5</v>
      </c>
      <c r="D236" s="2"/>
      <c r="E236" s="2">
        <v>23</v>
      </c>
      <c r="F236" s="25">
        <v>5.7201124126439354E-4</v>
      </c>
      <c r="G236" s="12"/>
      <c r="H236" s="2">
        <v>0</v>
      </c>
      <c r="I236" s="25">
        <v>0</v>
      </c>
      <c r="J236" s="12"/>
      <c r="K236" s="25">
        <v>-1</v>
      </c>
      <c r="L236" s="2">
        <v>99</v>
      </c>
      <c r="M236" s="25">
        <v>7.8159540200846336E-4</v>
      </c>
      <c r="N236" s="2">
        <v>49.090909090909101</v>
      </c>
      <c r="O236" s="2">
        <v>79</v>
      </c>
      <c r="P236" s="25">
        <v>5.9145017593771056E-4</v>
      </c>
      <c r="Q236" s="12">
        <v>36.363636363636303</v>
      </c>
      <c r="R236" s="2">
        <v>79</v>
      </c>
      <c r="S236" s="25">
        <v>5.6816547279997694E-4</v>
      </c>
      <c r="T236" s="12">
        <v>34.5454559</v>
      </c>
      <c r="U236" s="25">
        <v>-0.20202020202020202</v>
      </c>
      <c r="V236" s="2">
        <v>14060</v>
      </c>
      <c r="W236" s="25">
        <v>1E-3</v>
      </c>
      <c r="X236" s="2">
        <v>574</v>
      </c>
      <c r="Y236" s="2">
        <v>16394</v>
      </c>
      <c r="Z236" s="25">
        <v>1E-3</v>
      </c>
      <c r="AA236" s="12">
        <v>551.52</v>
      </c>
      <c r="AB236" s="2">
        <v>19730</v>
      </c>
      <c r="AC236" s="25">
        <v>2E-3</v>
      </c>
      <c r="AD236" s="12">
        <v>643.03</v>
      </c>
      <c r="AE236" s="25">
        <v>0.40300000000000002</v>
      </c>
    </row>
    <row r="237" spans="1:31" x14ac:dyDescent="0.3">
      <c r="A237" t="s">
        <v>1322</v>
      </c>
      <c r="B237" s="2">
        <v>30</v>
      </c>
      <c r="C237" s="25">
        <v>7.7485342356070977E-4</v>
      </c>
      <c r="D237" s="2"/>
      <c r="E237" s="2">
        <v>63</v>
      </c>
      <c r="F237" s="25">
        <v>1.5668133999850781E-3</v>
      </c>
      <c r="G237" s="12"/>
      <c r="H237" s="2">
        <v>0</v>
      </c>
      <c r="I237" s="25">
        <v>0</v>
      </c>
      <c r="J237" s="12"/>
      <c r="K237" s="25">
        <v>-1</v>
      </c>
      <c r="L237" s="2">
        <v>54</v>
      </c>
      <c r="M237" s="25">
        <v>4.2632476473188909E-4</v>
      </c>
      <c r="N237" s="2">
        <v>24.2424242424242</v>
      </c>
      <c r="O237" s="2">
        <v>114</v>
      </c>
      <c r="P237" s="25">
        <v>8.5348506401137982E-4</v>
      </c>
      <c r="Q237" s="12">
        <v>55.757575757575701</v>
      </c>
      <c r="R237" s="2">
        <v>14</v>
      </c>
      <c r="S237" s="25">
        <v>1.0068755214176808E-4</v>
      </c>
      <c r="T237" s="12">
        <v>11.515152</v>
      </c>
      <c r="U237" s="25">
        <v>-0.7407407407407407</v>
      </c>
      <c r="V237" s="2">
        <v>4405</v>
      </c>
      <c r="W237" s="25">
        <v>0</v>
      </c>
      <c r="X237" s="2">
        <v>273</v>
      </c>
      <c r="Y237" s="2">
        <v>5821</v>
      </c>
      <c r="Z237" s="25">
        <v>0</v>
      </c>
      <c r="AA237" s="12">
        <v>336.36</v>
      </c>
      <c r="AB237" s="2">
        <v>6805</v>
      </c>
      <c r="AC237" s="25">
        <v>1E-3</v>
      </c>
      <c r="AD237" s="12">
        <v>400</v>
      </c>
      <c r="AE237" s="25">
        <v>0.54500000000000004</v>
      </c>
    </row>
    <row r="238" spans="1:31" x14ac:dyDescent="0.3">
      <c r="A238" t="s">
        <v>1380</v>
      </c>
      <c r="B238" s="2">
        <v>27</v>
      </c>
      <c r="C238" s="25" t="s">
        <v>2479</v>
      </c>
      <c r="D238" s="2"/>
      <c r="E238" s="2">
        <v>3</v>
      </c>
      <c r="F238" s="25">
        <v>7.4610161904051329E-5</v>
      </c>
      <c r="G238" s="12"/>
      <c r="H238" s="2">
        <v>24</v>
      </c>
      <c r="I238" s="25" t="s">
        <v>2479</v>
      </c>
      <c r="J238" s="12"/>
      <c r="K238" s="25">
        <v>-0.11111111111111116</v>
      </c>
      <c r="L238" s="2">
        <v>27</v>
      </c>
      <c r="M238" s="25">
        <v>2.1316238236594455E-4</v>
      </c>
      <c r="N238" s="2">
        <v>15.757575757575699</v>
      </c>
      <c r="O238" s="2">
        <v>84</v>
      </c>
      <c r="P238" s="25">
        <v>6.2888373137680613E-4</v>
      </c>
      <c r="Q238" s="12">
        <v>42.424242424242401</v>
      </c>
      <c r="R238" s="2">
        <v>24</v>
      </c>
      <c r="S238" s="25">
        <v>1.7260723224303098E-4</v>
      </c>
      <c r="T238" s="12">
        <v>20</v>
      </c>
      <c r="U238" s="25">
        <v>-0.1111111111111111</v>
      </c>
      <c r="V238" s="2">
        <v>4050</v>
      </c>
      <c r="W238" s="25">
        <v>0</v>
      </c>
      <c r="X238" s="2">
        <v>299</v>
      </c>
      <c r="Y238" s="2">
        <v>4580</v>
      </c>
      <c r="Z238" s="25">
        <v>0</v>
      </c>
      <c r="AA238" s="12">
        <v>250.3</v>
      </c>
      <c r="AB238" s="2">
        <v>5249</v>
      </c>
      <c r="AC238" s="25">
        <v>0</v>
      </c>
      <c r="AD238" s="12">
        <v>283.02999999999997</v>
      </c>
      <c r="AE238" s="25">
        <v>0.29599999999999999</v>
      </c>
    </row>
    <row r="239" spans="1:3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row>
    <row r="240" spans="1:31" x14ac:dyDescent="0.3">
      <c r="A240" s="103" t="s">
        <v>1750</v>
      </c>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row>
    <row r="241" spans="1:31" x14ac:dyDescent="0.3">
      <c r="B241" s="188"/>
      <c r="C241" s="188"/>
      <c r="D241" s="188"/>
      <c r="E241" s="188"/>
      <c r="F241" s="188"/>
      <c r="G241" s="188"/>
      <c r="H241" s="188"/>
      <c r="I241" s="188"/>
      <c r="J241" s="188"/>
      <c r="L241" s="188" t="s">
        <v>1653</v>
      </c>
      <c r="M241" s="188"/>
      <c r="N241" s="188" t="s">
        <v>1654</v>
      </c>
      <c r="O241" s="188" t="s">
        <v>1653</v>
      </c>
      <c r="P241" s="188"/>
      <c r="Q241" s="188" t="s">
        <v>1654</v>
      </c>
      <c r="R241" s="188" t="s">
        <v>1653</v>
      </c>
      <c r="S241" s="188"/>
      <c r="T241" s="188" t="s">
        <v>1654</v>
      </c>
      <c r="U241" t="s">
        <v>167</v>
      </c>
      <c r="V241" s="188" t="s">
        <v>1653</v>
      </c>
      <c r="W241" s="188"/>
      <c r="X241" s="188" t="s">
        <v>1654</v>
      </c>
      <c r="Y241" s="188" t="s">
        <v>1653</v>
      </c>
      <c r="Z241" s="188"/>
      <c r="AA241" s="188" t="s">
        <v>1654</v>
      </c>
      <c r="AB241" s="188" t="s">
        <v>1653</v>
      </c>
      <c r="AC241" s="188"/>
      <c r="AD241" s="188" t="s">
        <v>1654</v>
      </c>
      <c r="AE241" t="s">
        <v>167</v>
      </c>
    </row>
    <row r="242" spans="1:31" x14ac:dyDescent="0.3">
      <c r="A242" t="s">
        <v>169</v>
      </c>
      <c r="B242" s="2">
        <v>138251</v>
      </c>
      <c r="C242" s="25" t="s">
        <v>2479</v>
      </c>
      <c r="D242" s="2"/>
      <c r="E242" s="2">
        <v>142418</v>
      </c>
      <c r="F242" s="25" t="s">
        <v>2479</v>
      </c>
      <c r="G242" s="12"/>
      <c r="H242" s="2">
        <v>138800</v>
      </c>
      <c r="I242" s="25" t="s">
        <v>2479</v>
      </c>
      <c r="J242" s="12"/>
      <c r="K242" s="25">
        <v>3.9710381841722153E-3</v>
      </c>
      <c r="L242" s="2">
        <v>423902</v>
      </c>
      <c r="M242" s="25" t="s">
        <v>167</v>
      </c>
      <c r="N242" s="2">
        <v>652.72727272727195</v>
      </c>
      <c r="O242" s="2">
        <v>447798</v>
      </c>
      <c r="P242" s="25" t="s">
        <v>167</v>
      </c>
      <c r="Q242" s="12">
        <v>361.81818181818102</v>
      </c>
      <c r="R242" s="2">
        <v>457738</v>
      </c>
      <c r="S242" s="25" t="s">
        <v>167</v>
      </c>
      <c r="T242" s="12">
        <v>437.57574499999998</v>
      </c>
      <c r="U242" s="25">
        <v>7.9820335832338607E-2</v>
      </c>
      <c r="V242" s="2">
        <v>35877036</v>
      </c>
      <c r="W242" s="25" t="s">
        <v>167</v>
      </c>
      <c r="X242" s="2">
        <v>2414</v>
      </c>
      <c r="Y242" s="2">
        <v>37678735</v>
      </c>
      <c r="Z242" s="25" t="s">
        <v>167</v>
      </c>
      <c r="AA242" s="12">
        <v>2068.48</v>
      </c>
      <c r="AB242" s="2">
        <v>38589882</v>
      </c>
      <c r="AC242" s="25" t="s">
        <v>167</v>
      </c>
      <c r="AD242" s="12">
        <v>2225.4499999999998</v>
      </c>
      <c r="AE242" s="25">
        <v>7.5999999999999998E-2</v>
      </c>
    </row>
    <row r="243" spans="1:31" x14ac:dyDescent="0.3">
      <c r="A243" t="s">
        <v>1751</v>
      </c>
      <c r="B243" s="2">
        <v>38006</v>
      </c>
      <c r="C243" s="25">
        <v>0.27490578729991105</v>
      </c>
      <c r="D243" s="2"/>
      <c r="E243" s="2">
        <v>49065</v>
      </c>
      <c r="F243" s="25">
        <v>0.34451403614711623</v>
      </c>
      <c r="G243" s="12"/>
      <c r="H243" s="2">
        <v>36731</v>
      </c>
      <c r="I243" s="25">
        <v>0.26463256484149855</v>
      </c>
      <c r="J243" s="12"/>
      <c r="K243" s="25">
        <v>-3.3547334631374048E-2</v>
      </c>
      <c r="L243" s="2">
        <v>97012</v>
      </c>
      <c r="M243" s="25">
        <v>0.22885478247330751</v>
      </c>
      <c r="N243" s="2">
        <v>2175.15151515151</v>
      </c>
      <c r="O243" s="2">
        <v>125775</v>
      </c>
      <c r="P243" s="25">
        <v>0.28087441212332348</v>
      </c>
      <c r="Q243" s="12">
        <v>2363.6363636363599</v>
      </c>
      <c r="R243" s="2">
        <v>99610</v>
      </c>
      <c r="S243" s="25">
        <v>0.21761356933442275</v>
      </c>
      <c r="T243" s="12">
        <v>2930.9091800000001</v>
      </c>
      <c r="U243" s="25">
        <v>2.6780192141178411E-2</v>
      </c>
      <c r="V243" s="2">
        <v>4919945</v>
      </c>
      <c r="W243" s="25">
        <v>0.13700000000000001</v>
      </c>
      <c r="X243" s="2">
        <v>24334</v>
      </c>
      <c r="Y243" s="2">
        <v>6135142</v>
      </c>
      <c r="Z243" s="25">
        <v>0.16300000000000001</v>
      </c>
      <c r="AA243" s="12">
        <v>25393.94</v>
      </c>
      <c r="AB243" s="2">
        <v>4853434</v>
      </c>
      <c r="AC243" s="25">
        <v>0.126</v>
      </c>
      <c r="AD243" s="12">
        <v>24193.33</v>
      </c>
      <c r="AE243" s="25">
        <v>-1.4E-2</v>
      </c>
    </row>
    <row r="244" spans="1:31" x14ac:dyDescent="0.3">
      <c r="A244" t="s">
        <v>1752</v>
      </c>
      <c r="B244" s="2">
        <v>18197</v>
      </c>
      <c r="C244" s="25">
        <v>0.13162291773658058</v>
      </c>
      <c r="D244" s="2"/>
      <c r="E244" s="2">
        <v>23819</v>
      </c>
      <c r="F244" s="25">
        <v>0.16724711763962422</v>
      </c>
      <c r="G244" s="12"/>
      <c r="H244" s="2">
        <v>17922</v>
      </c>
      <c r="I244" s="25">
        <v>0.12912103746397693</v>
      </c>
      <c r="J244" s="12"/>
      <c r="K244" s="25">
        <v>-1.5112381161729971E-2</v>
      </c>
      <c r="L244" s="2">
        <v>45820</v>
      </c>
      <c r="M244" s="25">
        <v>0.1080910210378814</v>
      </c>
      <c r="N244" s="2">
        <v>1223.0303030303</v>
      </c>
      <c r="O244" s="2">
        <v>60834</v>
      </c>
      <c r="P244" s="25">
        <v>0.1358514330122064</v>
      </c>
      <c r="Q244" s="12">
        <v>1356.9696969696899</v>
      </c>
      <c r="R244" s="2">
        <v>46457</v>
      </c>
      <c r="S244" s="25">
        <v>0.10149255687751509</v>
      </c>
      <c r="T244" s="12">
        <v>1640</v>
      </c>
      <c r="U244" s="25">
        <v>1.3902226102138805E-2</v>
      </c>
      <c r="V244" s="2">
        <v>2250124</v>
      </c>
      <c r="W244" s="25">
        <v>6.3E-2</v>
      </c>
      <c r="X244" s="2">
        <v>11775</v>
      </c>
      <c r="Y244" s="2">
        <v>2825340</v>
      </c>
      <c r="Z244" s="25">
        <v>7.4999999999999997E-2</v>
      </c>
      <c r="AA244" s="12">
        <v>12316.36</v>
      </c>
      <c r="AB244" s="2">
        <v>2194991</v>
      </c>
      <c r="AC244" s="25">
        <v>5.7000000000000002E-2</v>
      </c>
      <c r="AD244" s="12">
        <v>12607.27</v>
      </c>
      <c r="AE244" s="25">
        <v>-2.5000000000000001E-2</v>
      </c>
    </row>
    <row r="245" spans="1:31" x14ac:dyDescent="0.3">
      <c r="A245" t="s">
        <v>1753</v>
      </c>
      <c r="B245" s="2">
        <v>2453</v>
      </c>
      <c r="C245" s="25">
        <v>1.7743090465891748E-2</v>
      </c>
      <c r="D245" s="2"/>
      <c r="E245" s="2">
        <v>2907</v>
      </c>
      <c r="F245" s="25">
        <v>2.0411745706301179E-2</v>
      </c>
      <c r="G245" s="12"/>
      <c r="H245" s="2">
        <v>2330</v>
      </c>
      <c r="I245" s="25">
        <v>1.6786743515850151E-2</v>
      </c>
      <c r="J245" s="12"/>
      <c r="K245" s="25">
        <v>-5.0142682429677898E-2</v>
      </c>
      <c r="L245" s="2">
        <v>6933</v>
      </c>
      <c r="M245" s="25">
        <v>1.6355195304575115E-2</v>
      </c>
      <c r="N245" s="2">
        <v>338.78787878787801</v>
      </c>
      <c r="O245" s="2">
        <v>8286</v>
      </c>
      <c r="P245" s="25">
        <v>1.8503878981147751E-2</v>
      </c>
      <c r="Q245" s="12">
        <v>389.09090909090901</v>
      </c>
      <c r="R245" s="2">
        <v>5852</v>
      </c>
      <c r="S245" s="25">
        <v>1.278460604101036E-2</v>
      </c>
      <c r="T245" s="12">
        <v>381.21212800000001</v>
      </c>
      <c r="U245" s="25">
        <v>-0.15592095773835279</v>
      </c>
      <c r="V245" s="2">
        <v>261045</v>
      </c>
      <c r="W245" s="25">
        <v>7.0000000000000001E-3</v>
      </c>
      <c r="X245" s="2">
        <v>2398</v>
      </c>
      <c r="Y245" s="2">
        <v>299443</v>
      </c>
      <c r="Z245" s="25">
        <v>8.0000000000000002E-3</v>
      </c>
      <c r="AA245" s="12">
        <v>2771.52</v>
      </c>
      <c r="AB245" s="2">
        <v>204423</v>
      </c>
      <c r="AC245" s="25">
        <v>5.0000000000000001E-3</v>
      </c>
      <c r="AD245" s="12">
        <v>2702.42</v>
      </c>
      <c r="AE245" s="25">
        <v>-0.217</v>
      </c>
    </row>
    <row r="246" spans="1:31" x14ac:dyDescent="0.3">
      <c r="A246" t="s">
        <v>1754</v>
      </c>
      <c r="B246" s="2">
        <v>394</v>
      </c>
      <c r="C246" s="25">
        <v>2.8498889700616994E-3</v>
      </c>
      <c r="D246" s="2"/>
      <c r="E246" s="2">
        <v>938</v>
      </c>
      <c r="F246" s="25">
        <v>6.5862461205746462E-3</v>
      </c>
      <c r="G246" s="12"/>
      <c r="H246" s="2">
        <v>346</v>
      </c>
      <c r="I246" s="25">
        <v>2.4927953890489926E-3</v>
      </c>
      <c r="J246" s="12"/>
      <c r="K246" s="25">
        <v>-0.12182741116751272</v>
      </c>
      <c r="L246" s="2">
        <v>1067</v>
      </c>
      <c r="M246" s="25">
        <v>2.5170912144788183E-3</v>
      </c>
      <c r="N246" s="2">
        <v>129.69696969696901</v>
      </c>
      <c r="O246" s="2">
        <v>1827</v>
      </c>
      <c r="P246" s="25">
        <v>4.0799646269076683E-3</v>
      </c>
      <c r="Q246" s="12">
        <v>190.90909090909</v>
      </c>
      <c r="R246" s="2">
        <v>1109</v>
      </c>
      <c r="S246" s="25">
        <v>2.4227833389406169E-3</v>
      </c>
      <c r="T246" s="12">
        <v>185.454544</v>
      </c>
      <c r="U246" s="25">
        <v>3.9362699156513588E-2</v>
      </c>
      <c r="V246" s="2">
        <v>49338</v>
      </c>
      <c r="W246" s="25">
        <v>1E-3</v>
      </c>
      <c r="X246" s="2">
        <v>1058</v>
      </c>
      <c r="Y246" s="2">
        <v>59948</v>
      </c>
      <c r="Z246" s="25">
        <v>2E-3</v>
      </c>
      <c r="AA246" s="12">
        <v>1129.0899999999999</v>
      </c>
      <c r="AB246" s="2">
        <v>39921</v>
      </c>
      <c r="AC246" s="25">
        <v>1E-3</v>
      </c>
      <c r="AD246" s="12">
        <v>985.45</v>
      </c>
      <c r="AE246" s="25">
        <v>-0.191</v>
      </c>
    </row>
    <row r="247" spans="1:31" x14ac:dyDescent="0.3">
      <c r="A247" t="s">
        <v>1755</v>
      </c>
      <c r="B247" s="2">
        <v>2710</v>
      </c>
      <c r="C247" s="25">
        <v>1.9602028195094431E-2</v>
      </c>
      <c r="D247" s="2"/>
      <c r="E247" s="2">
        <v>3509</v>
      </c>
      <c r="F247" s="25">
        <v>2.4638739485177436E-2</v>
      </c>
      <c r="G247" s="12"/>
      <c r="H247" s="2">
        <v>2740</v>
      </c>
      <c r="I247" s="25">
        <v>1.9740634005763688E-2</v>
      </c>
      <c r="J247" s="12"/>
      <c r="K247" s="25">
        <v>1.1070110701107083E-2</v>
      </c>
      <c r="L247" s="2">
        <v>6940</v>
      </c>
      <c r="M247" s="25">
        <v>1.6371708555279287E-2</v>
      </c>
      <c r="N247" s="2">
        <v>403.636363636363</v>
      </c>
      <c r="O247" s="2">
        <v>8917</v>
      </c>
      <c r="P247" s="25">
        <v>1.9912996485022264E-2</v>
      </c>
      <c r="Q247" s="12">
        <v>406.666666666666</v>
      </c>
      <c r="R247" s="2">
        <v>7809</v>
      </c>
      <c r="S247" s="25">
        <v>1.7059977541737849E-2</v>
      </c>
      <c r="T247" s="12">
        <v>531.51513699999998</v>
      </c>
      <c r="U247" s="25">
        <v>0.12521613832853026</v>
      </c>
      <c r="V247" s="2">
        <v>286765</v>
      </c>
      <c r="W247" s="25">
        <v>8.0000000000000002E-3</v>
      </c>
      <c r="X247" s="2">
        <v>2900</v>
      </c>
      <c r="Y247" s="2">
        <v>347286</v>
      </c>
      <c r="Z247" s="25">
        <v>8.9999999999999993E-3</v>
      </c>
      <c r="AA247" s="12">
        <v>3310.91</v>
      </c>
      <c r="AB247" s="2">
        <v>259955</v>
      </c>
      <c r="AC247" s="25">
        <v>7.0000000000000001E-3</v>
      </c>
      <c r="AD247" s="12">
        <v>3230.3</v>
      </c>
      <c r="AE247" s="25">
        <v>-9.2999999999999999E-2</v>
      </c>
    </row>
    <row r="248" spans="1:31" x14ac:dyDescent="0.3">
      <c r="A248" t="s">
        <v>1756</v>
      </c>
      <c r="B248" s="2">
        <v>1599</v>
      </c>
      <c r="C248" s="25">
        <v>1.1565919957179333E-2</v>
      </c>
      <c r="D248" s="2"/>
      <c r="E248" s="2">
        <v>1791</v>
      </c>
      <c r="F248" s="25">
        <v>1.2575657571374405E-2</v>
      </c>
      <c r="G248" s="12"/>
      <c r="H248" s="2">
        <v>1310</v>
      </c>
      <c r="I248" s="25">
        <v>9.4380403458213264E-3</v>
      </c>
      <c r="J248" s="12"/>
      <c r="K248" s="25">
        <v>-0.18073796122576613</v>
      </c>
      <c r="L248" s="2">
        <v>3941</v>
      </c>
      <c r="M248" s="25">
        <v>9.2969601464489432E-3</v>
      </c>
      <c r="N248" s="2">
        <v>298.78787878787801</v>
      </c>
      <c r="O248" s="2">
        <v>4377</v>
      </c>
      <c r="P248" s="25">
        <v>9.7744965363847098E-3</v>
      </c>
      <c r="Q248" s="12">
        <v>406.06060606060601</v>
      </c>
      <c r="R248" s="2">
        <v>3702</v>
      </c>
      <c r="S248" s="25">
        <v>8.0875959610082621E-3</v>
      </c>
      <c r="T248" s="12">
        <v>303.63635299999999</v>
      </c>
      <c r="U248" s="25">
        <v>-6.0644506470438973E-2</v>
      </c>
      <c r="V248" s="2">
        <v>141188</v>
      </c>
      <c r="W248" s="25">
        <v>4.0000000000000001E-3</v>
      </c>
      <c r="X248" s="2">
        <v>1762</v>
      </c>
      <c r="Y248" s="2">
        <v>161449</v>
      </c>
      <c r="Z248" s="25">
        <v>4.0000000000000001E-3</v>
      </c>
      <c r="AA248" s="12">
        <v>1960</v>
      </c>
      <c r="AB248" s="2">
        <v>124833</v>
      </c>
      <c r="AC248" s="25">
        <v>3.0000000000000001E-3</v>
      </c>
      <c r="AD248" s="12">
        <v>2029.7</v>
      </c>
      <c r="AE248" s="25">
        <v>-0.11600000000000001</v>
      </c>
    </row>
    <row r="249" spans="1:31" x14ac:dyDescent="0.3">
      <c r="A249" t="s">
        <v>1757</v>
      </c>
      <c r="B249" s="2">
        <v>485</v>
      </c>
      <c r="C249" s="25">
        <v>3.5081120570556452E-3</v>
      </c>
      <c r="D249" s="2"/>
      <c r="E249" s="2">
        <v>530</v>
      </c>
      <c r="F249" s="25">
        <v>3.721439705655184E-3</v>
      </c>
      <c r="G249" s="12"/>
      <c r="H249" s="2">
        <v>786</v>
      </c>
      <c r="I249" s="25">
        <v>5.662824207492795E-3</v>
      </c>
      <c r="J249" s="12"/>
      <c r="K249" s="25">
        <v>0.62061855670103094</v>
      </c>
      <c r="L249" s="2">
        <v>1341</v>
      </c>
      <c r="M249" s="25">
        <v>3.1634670277564153E-3</v>
      </c>
      <c r="N249" s="2">
        <v>156.969696969696</v>
      </c>
      <c r="O249" s="2">
        <v>1282</v>
      </c>
      <c r="P249" s="25">
        <v>2.8628980031174772E-3</v>
      </c>
      <c r="Q249" s="12">
        <v>155.75757575757501</v>
      </c>
      <c r="R249" s="2">
        <v>1233</v>
      </c>
      <c r="S249" s="25">
        <v>2.6936806644849236E-3</v>
      </c>
      <c r="T249" s="12">
        <v>266.66665599999999</v>
      </c>
      <c r="U249" s="25">
        <v>-8.0536912751677847E-2</v>
      </c>
      <c r="V249" s="2">
        <v>52838</v>
      </c>
      <c r="W249" s="25">
        <v>1E-3</v>
      </c>
      <c r="X249" s="2">
        <v>1003</v>
      </c>
      <c r="Y249" s="2">
        <v>56016</v>
      </c>
      <c r="Z249" s="25">
        <v>1E-3</v>
      </c>
      <c r="AA249" s="12">
        <v>976.36</v>
      </c>
      <c r="AB249" s="2">
        <v>41954</v>
      </c>
      <c r="AC249" s="25">
        <v>1E-3</v>
      </c>
      <c r="AD249" s="12">
        <v>1006.06</v>
      </c>
      <c r="AE249" s="25">
        <v>-0.20599999999999999</v>
      </c>
    </row>
    <row r="250" spans="1:31" x14ac:dyDescent="0.3">
      <c r="A250" t="s">
        <v>1758</v>
      </c>
      <c r="B250" s="2">
        <v>974</v>
      </c>
      <c r="C250" s="25">
        <v>7.0451569970560795E-3</v>
      </c>
      <c r="D250" s="2"/>
      <c r="E250" s="2">
        <v>1115</v>
      </c>
      <c r="F250" s="25">
        <v>7.8290665505764724E-3</v>
      </c>
      <c r="G250" s="12"/>
      <c r="H250" s="2">
        <v>593</v>
      </c>
      <c r="I250" s="25">
        <v>4.2723342939481289E-3</v>
      </c>
      <c r="J250" s="12"/>
      <c r="K250" s="25">
        <v>-0.39117043121149897</v>
      </c>
      <c r="L250" s="2">
        <v>2293</v>
      </c>
      <c r="M250" s="25">
        <v>5.4092691235238331E-3</v>
      </c>
      <c r="N250" s="2">
        <v>163.636363636363</v>
      </c>
      <c r="O250" s="2">
        <v>2775</v>
      </c>
      <c r="P250" s="25">
        <v>6.196990607372074E-3</v>
      </c>
      <c r="Q250" s="12">
        <v>216.363636363636</v>
      </c>
      <c r="R250" s="2">
        <v>1936</v>
      </c>
      <c r="S250" s="25">
        <v>4.2294937278530512E-3</v>
      </c>
      <c r="T250" s="12">
        <v>240.606064</v>
      </c>
      <c r="U250" s="25">
        <v>-0.15569123419101613</v>
      </c>
      <c r="V250" s="2">
        <v>97600</v>
      </c>
      <c r="W250" s="25">
        <v>3.0000000000000001E-3</v>
      </c>
      <c r="X250" s="2">
        <v>1516</v>
      </c>
      <c r="Y250" s="2">
        <v>110998</v>
      </c>
      <c r="Z250" s="25">
        <v>3.0000000000000001E-3</v>
      </c>
      <c r="AA250" s="12">
        <v>1158.18</v>
      </c>
      <c r="AB250" s="2">
        <v>82096</v>
      </c>
      <c r="AC250" s="25">
        <v>2E-3</v>
      </c>
      <c r="AD250" s="12">
        <v>1335.15</v>
      </c>
      <c r="AE250" s="25">
        <v>-0.159</v>
      </c>
    </row>
    <row r="251" spans="1:31" x14ac:dyDescent="0.3">
      <c r="A251" t="s">
        <v>1759</v>
      </c>
      <c r="B251" s="2">
        <v>1930</v>
      </c>
      <c r="C251" s="25">
        <v>1.3960116020860608E-2</v>
      </c>
      <c r="D251" s="2"/>
      <c r="E251" s="2">
        <v>2580</v>
      </c>
      <c r="F251" s="25">
        <v>1.8115687623755417E-2</v>
      </c>
      <c r="G251" s="12"/>
      <c r="H251" s="2">
        <v>1244</v>
      </c>
      <c r="I251" s="25">
        <v>8.9625360230547544E-3</v>
      </c>
      <c r="J251" s="12"/>
      <c r="K251" s="25">
        <v>-0.35544041450777197</v>
      </c>
      <c r="L251" s="2">
        <v>4791</v>
      </c>
      <c r="M251" s="25">
        <v>1.1302140589098423E-2</v>
      </c>
      <c r="N251" s="2">
        <v>308.48484848484799</v>
      </c>
      <c r="O251" s="2">
        <v>7268</v>
      </c>
      <c r="P251" s="25">
        <v>1.6230532516893777E-2</v>
      </c>
      <c r="Q251" s="12">
        <v>443.030303030303</v>
      </c>
      <c r="R251" s="2">
        <v>4208</v>
      </c>
      <c r="S251" s="25">
        <v>9.1930318216971278E-3</v>
      </c>
      <c r="T251" s="12">
        <v>346.06060000000002</v>
      </c>
      <c r="U251" s="25">
        <v>-0.12168649551241911</v>
      </c>
      <c r="V251" s="2">
        <v>328590</v>
      </c>
      <c r="W251" s="25">
        <v>8.9999999999999993E-3</v>
      </c>
      <c r="X251" s="2">
        <v>2899</v>
      </c>
      <c r="Y251" s="2">
        <v>416692</v>
      </c>
      <c r="Z251" s="25">
        <v>1.0999999999999999E-2</v>
      </c>
      <c r="AA251" s="12">
        <v>3041.21</v>
      </c>
      <c r="AB251" s="2">
        <v>293105</v>
      </c>
      <c r="AC251" s="25">
        <v>8.0000000000000002E-3</v>
      </c>
      <c r="AD251" s="12">
        <v>2969.7</v>
      </c>
      <c r="AE251" s="25">
        <v>-0.108</v>
      </c>
    </row>
    <row r="252" spans="1:31" x14ac:dyDescent="0.3">
      <c r="A252" t="s">
        <v>1760</v>
      </c>
      <c r="B252" s="2">
        <v>2259</v>
      </c>
      <c r="C252" s="25">
        <v>1.6339845643069489E-2</v>
      </c>
      <c r="D252" s="2"/>
      <c r="E252" s="2">
        <v>3029</v>
      </c>
      <c r="F252" s="25">
        <v>2.1268378997036892E-2</v>
      </c>
      <c r="G252" s="12"/>
      <c r="H252" s="2">
        <v>1821</v>
      </c>
      <c r="I252" s="25">
        <v>1.3119596541786743E-2</v>
      </c>
      <c r="J252" s="12"/>
      <c r="K252" s="25">
        <v>-0.19389110225763617</v>
      </c>
      <c r="L252" s="2">
        <v>6143</v>
      </c>
      <c r="M252" s="25">
        <v>1.4491557010818537E-2</v>
      </c>
      <c r="N252" s="2">
        <v>307.87878787878702</v>
      </c>
      <c r="O252" s="2">
        <v>7836</v>
      </c>
      <c r="P252" s="25">
        <v>1.7498961585357683E-2</v>
      </c>
      <c r="Q252" s="12">
        <v>389.09090909090901</v>
      </c>
      <c r="R252" s="2">
        <v>5113</v>
      </c>
      <c r="S252" s="25">
        <v>1.1170145367000336E-2</v>
      </c>
      <c r="T252" s="12">
        <v>370.30304000000001</v>
      </c>
      <c r="U252" s="25">
        <v>-0.16767051929024906</v>
      </c>
      <c r="V252" s="2">
        <v>284602</v>
      </c>
      <c r="W252" s="25">
        <v>8.0000000000000002E-3</v>
      </c>
      <c r="X252" s="2">
        <v>2716</v>
      </c>
      <c r="Y252" s="2">
        <v>364858</v>
      </c>
      <c r="Z252" s="25">
        <v>0.01</v>
      </c>
      <c r="AA252" s="12">
        <v>3147.27</v>
      </c>
      <c r="AB252" s="2">
        <v>270730</v>
      </c>
      <c r="AC252" s="25">
        <v>7.0000000000000001E-3</v>
      </c>
      <c r="AD252" s="12">
        <v>2610.3000000000002</v>
      </c>
      <c r="AE252" s="25">
        <v>-4.9000000000000002E-2</v>
      </c>
    </row>
    <row r="253" spans="1:31" x14ac:dyDescent="0.3">
      <c r="A253" t="s">
        <v>1761</v>
      </c>
      <c r="B253" s="2">
        <v>1972</v>
      </c>
      <c r="C253" s="25">
        <v>1.4263911291780892E-2</v>
      </c>
      <c r="D253" s="2"/>
      <c r="E253" s="2">
        <v>2513</v>
      </c>
      <c r="F253" s="25">
        <v>1.7645241472285807E-2</v>
      </c>
      <c r="G253" s="12"/>
      <c r="H253" s="2">
        <v>2794</v>
      </c>
      <c r="I253" s="25">
        <v>2.0129682997118155E-2</v>
      </c>
      <c r="J253" s="12"/>
      <c r="K253" s="25">
        <v>0.41683569979716029</v>
      </c>
      <c r="L253" s="2">
        <v>4590</v>
      </c>
      <c r="M253" s="25">
        <v>1.0827974390307193E-2</v>
      </c>
      <c r="N253" s="2">
        <v>232.12121212121201</v>
      </c>
      <c r="O253" s="2">
        <v>6760</v>
      </c>
      <c r="P253" s="25">
        <v>1.5096092434535215E-2</v>
      </c>
      <c r="Q253" s="12">
        <v>266.666666666666</v>
      </c>
      <c r="R253" s="2">
        <v>5918</v>
      </c>
      <c r="S253" s="25">
        <v>1.2928793327187169E-2</v>
      </c>
      <c r="T253" s="12">
        <v>388.48486300000002</v>
      </c>
      <c r="U253" s="25">
        <v>0.28932461873638343</v>
      </c>
      <c r="V253" s="2">
        <v>255892</v>
      </c>
      <c r="W253" s="25">
        <v>7.0000000000000001E-3</v>
      </c>
      <c r="X253" s="2">
        <v>2335</v>
      </c>
      <c r="Y253" s="2">
        <v>314554</v>
      </c>
      <c r="Z253" s="25">
        <v>8.0000000000000002E-3</v>
      </c>
      <c r="AA253" s="12">
        <v>2536.36</v>
      </c>
      <c r="AB253" s="2">
        <v>232935</v>
      </c>
      <c r="AC253" s="25">
        <v>6.0000000000000001E-3</v>
      </c>
      <c r="AD253" s="12">
        <v>2466.06</v>
      </c>
      <c r="AE253" s="25">
        <v>-0.09</v>
      </c>
    </row>
    <row r="254" spans="1:31" x14ac:dyDescent="0.3">
      <c r="A254" t="s">
        <v>1762</v>
      </c>
      <c r="B254" s="2">
        <v>1803</v>
      </c>
      <c r="C254" s="25">
        <v>1.3041496987363569E-2</v>
      </c>
      <c r="D254" s="2"/>
      <c r="E254" s="2">
        <v>2256</v>
      </c>
      <c r="F254" s="25">
        <v>1.5840694294260563E-2</v>
      </c>
      <c r="G254" s="12"/>
      <c r="H254" s="2">
        <v>1602</v>
      </c>
      <c r="I254" s="25">
        <v>1.154178674351585E-2</v>
      </c>
      <c r="J254" s="12"/>
      <c r="K254" s="25">
        <v>-0.11148086522462564</v>
      </c>
      <c r="L254" s="2">
        <v>4127</v>
      </c>
      <c r="M254" s="25">
        <v>9.7357408080169482E-3</v>
      </c>
      <c r="N254" s="2">
        <v>244.84848484848399</v>
      </c>
      <c r="O254" s="2">
        <v>5095</v>
      </c>
      <c r="P254" s="25">
        <v>1.1377898070111971E-2</v>
      </c>
      <c r="Q254" s="12">
        <v>273.33333333333297</v>
      </c>
      <c r="R254" s="2">
        <v>3725</v>
      </c>
      <c r="S254" s="25">
        <v>8.1378430455850293E-3</v>
      </c>
      <c r="T254" s="12">
        <v>260</v>
      </c>
      <c r="U254" s="25">
        <v>-9.7407317664162829E-2</v>
      </c>
      <c r="V254" s="2">
        <v>220601</v>
      </c>
      <c r="W254" s="25">
        <v>6.0000000000000001E-3</v>
      </c>
      <c r="X254" s="2">
        <v>2173</v>
      </c>
      <c r="Y254" s="2">
        <v>287801</v>
      </c>
      <c r="Z254" s="25">
        <v>8.0000000000000002E-3</v>
      </c>
      <c r="AA254" s="12">
        <v>2241.21</v>
      </c>
      <c r="AB254" s="2">
        <v>210483</v>
      </c>
      <c r="AC254" s="25">
        <v>5.0000000000000001E-3</v>
      </c>
      <c r="AD254" s="12">
        <v>2063.0300000000002</v>
      </c>
      <c r="AE254" s="25">
        <v>-4.5999999999999999E-2</v>
      </c>
    </row>
    <row r="255" spans="1:31" x14ac:dyDescent="0.3">
      <c r="A255" t="s">
        <v>1763</v>
      </c>
      <c r="B255" s="2">
        <v>926</v>
      </c>
      <c r="C255" s="25">
        <v>6.6979624017186132E-3</v>
      </c>
      <c r="D255" s="2"/>
      <c r="E255" s="2">
        <v>1590</v>
      </c>
      <c r="F255" s="25">
        <v>1.1164319116965547E-2</v>
      </c>
      <c r="G255" s="12"/>
      <c r="H255" s="2">
        <v>1347</v>
      </c>
      <c r="I255" s="25">
        <v>9.7046109510086458E-3</v>
      </c>
      <c r="J255" s="12"/>
      <c r="K255" s="25">
        <v>0.45464362850971929</v>
      </c>
      <c r="L255" s="2">
        <v>1919</v>
      </c>
      <c r="M255" s="25">
        <v>4.5269897287580621E-3</v>
      </c>
      <c r="N255" s="2">
        <v>171.51515151515099</v>
      </c>
      <c r="O255" s="2">
        <v>3752</v>
      </c>
      <c r="P255" s="25">
        <v>8.3787779311207278E-3</v>
      </c>
      <c r="Q255" s="12">
        <v>232.72727272727201</v>
      </c>
      <c r="R255" s="2">
        <v>3111</v>
      </c>
      <c r="S255" s="25">
        <v>6.796464352970477E-3</v>
      </c>
      <c r="T255" s="12">
        <v>258.18182400000001</v>
      </c>
      <c r="U255" s="25">
        <v>0.62115685252735797</v>
      </c>
      <c r="V255" s="2">
        <v>150078</v>
      </c>
      <c r="W255" s="25">
        <v>4.0000000000000001E-3</v>
      </c>
      <c r="X255" s="2">
        <v>1694</v>
      </c>
      <c r="Y255" s="2">
        <v>231846</v>
      </c>
      <c r="Z255" s="25">
        <v>6.0000000000000001E-3</v>
      </c>
      <c r="AA255" s="12">
        <v>2236.9699999999998</v>
      </c>
      <c r="AB255" s="2">
        <v>220806</v>
      </c>
      <c r="AC255" s="25">
        <v>6.0000000000000001E-3</v>
      </c>
      <c r="AD255" s="12">
        <v>2432.73</v>
      </c>
      <c r="AE255" s="25">
        <v>0.47099999999999997</v>
      </c>
    </row>
    <row r="256" spans="1:31" x14ac:dyDescent="0.3">
      <c r="A256" t="s">
        <v>1764</v>
      </c>
      <c r="B256" s="2">
        <v>292</v>
      </c>
      <c r="C256" s="25">
        <v>2.1121004549695841E-3</v>
      </c>
      <c r="D256" s="2"/>
      <c r="E256" s="2">
        <v>644</v>
      </c>
      <c r="F256" s="25">
        <v>4.5219003215885636E-3</v>
      </c>
      <c r="G256" s="12"/>
      <c r="H256" s="2">
        <v>656</v>
      </c>
      <c r="I256" s="25">
        <v>4.7262247838616737E-3</v>
      </c>
      <c r="J256" s="12"/>
      <c r="K256" s="25">
        <v>1.2465753424657535</v>
      </c>
      <c r="L256" s="2">
        <v>892</v>
      </c>
      <c r="M256" s="25">
        <v>2.1042599468745135E-3</v>
      </c>
      <c r="N256" s="2">
        <v>107.272727272727</v>
      </c>
      <c r="O256" s="2">
        <v>1656</v>
      </c>
      <c r="P256" s="25">
        <v>3.6980960165074431E-3</v>
      </c>
      <c r="Q256" s="12">
        <v>138.78787878787799</v>
      </c>
      <c r="R256" s="2">
        <v>1889</v>
      </c>
      <c r="S256" s="25">
        <v>4.1268149028483546E-3</v>
      </c>
      <c r="T256" s="12">
        <v>212.121216</v>
      </c>
      <c r="U256" s="25">
        <v>1.1177130044843049</v>
      </c>
      <c r="V256" s="2">
        <v>66110</v>
      </c>
      <c r="W256" s="25">
        <v>2E-3</v>
      </c>
      <c r="X256" s="2">
        <v>1058</v>
      </c>
      <c r="Y256" s="2">
        <v>101177</v>
      </c>
      <c r="Z256" s="25">
        <v>3.0000000000000001E-3</v>
      </c>
      <c r="AA256" s="12">
        <v>1059</v>
      </c>
      <c r="AB256" s="2">
        <v>126684</v>
      </c>
      <c r="AC256" s="25">
        <v>3.0000000000000001E-3</v>
      </c>
      <c r="AD256" s="12">
        <v>1784.24</v>
      </c>
      <c r="AE256" s="25">
        <v>0.91600000000000004</v>
      </c>
    </row>
    <row r="257" spans="1:31" x14ac:dyDescent="0.3">
      <c r="A257" t="s">
        <v>1765</v>
      </c>
      <c r="B257" s="2">
        <v>400</v>
      </c>
      <c r="C257" s="25">
        <v>2.8932882944788826E-3</v>
      </c>
      <c r="D257" s="2"/>
      <c r="E257" s="2">
        <v>417</v>
      </c>
      <c r="F257" s="25">
        <v>2.9280006740720977E-3</v>
      </c>
      <c r="G257" s="12"/>
      <c r="H257" s="2">
        <v>353</v>
      </c>
      <c r="I257" s="25">
        <v>2.5432276657060518E-3</v>
      </c>
      <c r="J257" s="12"/>
      <c r="K257" s="25">
        <v>-0.11750000000000005</v>
      </c>
      <c r="L257" s="2">
        <v>843</v>
      </c>
      <c r="M257" s="25">
        <v>1.9886671919453081E-3</v>
      </c>
      <c r="N257" s="2">
        <v>111.515151515151</v>
      </c>
      <c r="O257" s="2">
        <v>1003</v>
      </c>
      <c r="P257" s="25">
        <v>2.2398492177276362E-3</v>
      </c>
      <c r="Q257" s="12">
        <v>130.90909090909</v>
      </c>
      <c r="R257" s="2">
        <v>852</v>
      </c>
      <c r="S257" s="25">
        <v>1.8613267851915287E-3</v>
      </c>
      <c r="T257" s="12">
        <v>135.75756799999999</v>
      </c>
      <c r="U257" s="25">
        <v>1.0676156583629894E-2</v>
      </c>
      <c r="V257" s="2">
        <v>55477</v>
      </c>
      <c r="W257" s="25">
        <v>2E-3</v>
      </c>
      <c r="X257" s="2">
        <v>1018</v>
      </c>
      <c r="Y257" s="2">
        <v>73272</v>
      </c>
      <c r="Z257" s="25">
        <v>2E-3</v>
      </c>
      <c r="AA257" s="12">
        <v>925.45</v>
      </c>
      <c r="AB257" s="2">
        <v>87066</v>
      </c>
      <c r="AC257" s="25">
        <v>2E-3</v>
      </c>
      <c r="AD257" s="12">
        <v>1373.33</v>
      </c>
      <c r="AE257" s="25">
        <v>0.56899999999999995</v>
      </c>
    </row>
    <row r="258" spans="1:31" x14ac:dyDescent="0.3">
      <c r="A258" t="s">
        <v>1766</v>
      </c>
      <c r="B258" s="2">
        <v>19809</v>
      </c>
      <c r="C258" s="25">
        <v>0.14328286956333047</v>
      </c>
      <c r="D258" s="2"/>
      <c r="E258" s="2">
        <v>25246</v>
      </c>
      <c r="F258" s="25">
        <v>0.17726691850749196</v>
      </c>
      <c r="G258" s="12"/>
      <c r="H258" s="2">
        <v>18809</v>
      </c>
      <c r="I258" s="25">
        <v>0.13551152737752162</v>
      </c>
      <c r="J258" s="12"/>
      <c r="K258" s="25">
        <v>-5.048210409409859E-2</v>
      </c>
      <c r="L258" s="2">
        <v>51192</v>
      </c>
      <c r="M258" s="25">
        <v>0.12076376143542611</v>
      </c>
      <c r="N258" s="2">
        <v>1197.57575757575</v>
      </c>
      <c r="O258" s="2">
        <v>64941</v>
      </c>
      <c r="P258" s="25">
        <v>0.14502297911111706</v>
      </c>
      <c r="Q258" s="12">
        <v>1334.54545454545</v>
      </c>
      <c r="R258" s="2">
        <v>53153</v>
      </c>
      <c r="S258" s="25">
        <v>0.11612101245690766</v>
      </c>
      <c r="T258" s="12">
        <v>1676.96973</v>
      </c>
      <c r="U258" s="25">
        <v>3.8306766682294109E-2</v>
      </c>
      <c r="V258" s="2">
        <v>2669821</v>
      </c>
      <c r="W258" s="25">
        <v>7.3999999999999996E-2</v>
      </c>
      <c r="X258" s="2">
        <v>14044</v>
      </c>
      <c r="Y258" s="2">
        <v>3309802</v>
      </c>
      <c r="Z258" s="25">
        <v>8.7999999999999995E-2</v>
      </c>
      <c r="AA258" s="12">
        <v>14376.36</v>
      </c>
      <c r="AB258" s="2">
        <v>2658443</v>
      </c>
      <c r="AC258" s="25">
        <v>6.9000000000000006E-2</v>
      </c>
      <c r="AD258" s="12">
        <v>13667.88</v>
      </c>
      <c r="AE258" s="25">
        <v>-4.0000000000000001E-3</v>
      </c>
    </row>
    <row r="259" spans="1:31" x14ac:dyDescent="0.3">
      <c r="A259" t="s">
        <v>1753</v>
      </c>
      <c r="B259" s="2">
        <v>3063</v>
      </c>
      <c r="C259" s="25">
        <v>2.2155355114972054E-2</v>
      </c>
      <c r="D259" s="2"/>
      <c r="E259" s="2">
        <v>2554</v>
      </c>
      <c r="F259" s="25">
        <v>1.793312643064781E-2</v>
      </c>
      <c r="G259" s="12"/>
      <c r="H259" s="2">
        <v>1768</v>
      </c>
      <c r="I259" s="25">
        <v>1.2737752161383285E-2</v>
      </c>
      <c r="J259" s="12"/>
      <c r="K259" s="25">
        <v>-0.42278811622592227</v>
      </c>
      <c r="L259" s="2">
        <v>7293</v>
      </c>
      <c r="M259" s="25">
        <v>1.7204448197932543E-2</v>
      </c>
      <c r="N259" s="2">
        <v>285.45454545454498</v>
      </c>
      <c r="O259" s="2">
        <v>7464</v>
      </c>
      <c r="P259" s="25">
        <v>1.6668229871504563E-2</v>
      </c>
      <c r="Q259" s="12">
        <v>412.72727272727201</v>
      </c>
      <c r="R259" s="2">
        <v>5126</v>
      </c>
      <c r="S259" s="25">
        <v>1.1198545893065466E-2</v>
      </c>
      <c r="T259" s="12">
        <v>418.78787199999999</v>
      </c>
      <c r="U259" s="25">
        <v>-0.2971342383107089</v>
      </c>
      <c r="V259" s="2">
        <v>255116</v>
      </c>
      <c r="W259" s="25">
        <v>7.0000000000000001E-3</v>
      </c>
      <c r="X259" s="2">
        <v>2935</v>
      </c>
      <c r="Y259" s="2">
        <v>288253</v>
      </c>
      <c r="Z259" s="25">
        <v>8.0000000000000002E-3</v>
      </c>
      <c r="AA259" s="12">
        <v>3039.39</v>
      </c>
      <c r="AB259" s="2">
        <v>197107</v>
      </c>
      <c r="AC259" s="25">
        <v>5.0000000000000001E-3</v>
      </c>
      <c r="AD259" s="12">
        <v>2623.03</v>
      </c>
      <c r="AE259" s="25">
        <v>-0.22700000000000001</v>
      </c>
    </row>
    <row r="260" spans="1:31" x14ac:dyDescent="0.3">
      <c r="A260" t="s">
        <v>1754</v>
      </c>
      <c r="B260" s="2">
        <v>432</v>
      </c>
      <c r="C260" s="25">
        <v>3.124751358037193E-3</v>
      </c>
      <c r="D260" s="2"/>
      <c r="E260" s="2">
        <v>698</v>
      </c>
      <c r="F260" s="25">
        <v>4.9010658765043747E-3</v>
      </c>
      <c r="G260" s="12"/>
      <c r="H260" s="2">
        <v>382</v>
      </c>
      <c r="I260" s="25">
        <v>2.7521613832853027E-3</v>
      </c>
      <c r="J260" s="12"/>
      <c r="K260" s="25">
        <v>-0.1157407407407407</v>
      </c>
      <c r="L260" s="2">
        <v>1238</v>
      </c>
      <c r="M260" s="25">
        <v>2.9204863388235958E-3</v>
      </c>
      <c r="N260" s="2">
        <v>159.39393939393901</v>
      </c>
      <c r="O260" s="2">
        <v>1566</v>
      </c>
      <c r="P260" s="25">
        <v>3.4971125373494298E-3</v>
      </c>
      <c r="Q260" s="12">
        <v>200.60606060606</v>
      </c>
      <c r="R260" s="2">
        <v>1388</v>
      </c>
      <c r="S260" s="25">
        <v>3.0323023214153073E-3</v>
      </c>
      <c r="T260" s="12">
        <v>221.81817599999999</v>
      </c>
      <c r="U260" s="25">
        <v>0.12116316639741519</v>
      </c>
      <c r="V260" s="2">
        <v>47441</v>
      </c>
      <c r="W260" s="25">
        <v>1E-3</v>
      </c>
      <c r="X260" s="2">
        <v>1024</v>
      </c>
      <c r="Y260" s="2">
        <v>56710</v>
      </c>
      <c r="Z260" s="25">
        <v>2E-3</v>
      </c>
      <c r="AA260" s="12">
        <v>1021.21</v>
      </c>
      <c r="AB260" s="2">
        <v>39479</v>
      </c>
      <c r="AC260" s="25">
        <v>1E-3</v>
      </c>
      <c r="AD260" s="12">
        <v>1202.42</v>
      </c>
      <c r="AE260" s="25">
        <v>-0.16800000000000001</v>
      </c>
    </row>
    <row r="261" spans="1:31" x14ac:dyDescent="0.3">
      <c r="A261" t="s">
        <v>1755</v>
      </c>
      <c r="B261" s="2">
        <v>2528</v>
      </c>
      <c r="C261" s="25">
        <v>1.8285582021106545E-2</v>
      </c>
      <c r="D261" s="2"/>
      <c r="E261" s="2">
        <v>3940</v>
      </c>
      <c r="F261" s="25">
        <v>2.7665042340153632E-2</v>
      </c>
      <c r="G261" s="12"/>
      <c r="H261" s="2">
        <v>2239</v>
      </c>
      <c r="I261" s="25">
        <v>1.6131123919308356E-2</v>
      </c>
      <c r="J261" s="12"/>
      <c r="K261" s="25">
        <v>-0.11431962025316456</v>
      </c>
      <c r="L261" s="2">
        <v>6865</v>
      </c>
      <c r="M261" s="25">
        <v>1.6194780869163157E-2</v>
      </c>
      <c r="N261" s="2">
        <v>289.69696969696901</v>
      </c>
      <c r="O261" s="2">
        <v>9183</v>
      </c>
      <c r="P261" s="25">
        <v>2.0507014323422616E-2</v>
      </c>
      <c r="Q261" s="12">
        <v>384.24242424242402</v>
      </c>
      <c r="R261" s="2">
        <v>6852</v>
      </c>
      <c r="S261" s="25">
        <v>1.4969261892174126E-2</v>
      </c>
      <c r="T261" s="12">
        <v>449.69695999999999</v>
      </c>
      <c r="U261" s="25">
        <v>-1.8936635105608157E-3</v>
      </c>
      <c r="V261" s="2">
        <v>273934</v>
      </c>
      <c r="W261" s="25">
        <v>8.0000000000000002E-3</v>
      </c>
      <c r="X261" s="2">
        <v>2810</v>
      </c>
      <c r="Y261" s="2">
        <v>338654</v>
      </c>
      <c r="Z261" s="25">
        <v>8.9999999999999993E-3</v>
      </c>
      <c r="AA261" s="12">
        <v>3189.7</v>
      </c>
      <c r="AB261" s="2">
        <v>249432</v>
      </c>
      <c r="AC261" s="25">
        <v>6.0000000000000001E-3</v>
      </c>
      <c r="AD261" s="12">
        <v>2805.45</v>
      </c>
      <c r="AE261" s="25">
        <v>-8.8999999999999996E-2</v>
      </c>
    </row>
    <row r="262" spans="1:31" x14ac:dyDescent="0.3">
      <c r="A262" t="s">
        <v>1756</v>
      </c>
      <c r="B262" s="2">
        <v>1339</v>
      </c>
      <c r="C262" s="25">
        <v>9.6852825657680591E-3</v>
      </c>
      <c r="D262" s="2"/>
      <c r="E262" s="2">
        <v>2200</v>
      </c>
      <c r="F262" s="25">
        <v>1.5447485570644161E-2</v>
      </c>
      <c r="G262" s="12"/>
      <c r="H262" s="2">
        <v>1130</v>
      </c>
      <c r="I262" s="25">
        <v>8.14121037463977E-3</v>
      </c>
      <c r="J262" s="12"/>
      <c r="K262" s="25">
        <v>-0.1560866318147871</v>
      </c>
      <c r="L262" s="2">
        <v>3120</v>
      </c>
      <c r="M262" s="25">
        <v>7.3601917424310336E-3</v>
      </c>
      <c r="N262" s="2">
        <v>257.575757575757</v>
      </c>
      <c r="O262" s="2">
        <v>4112</v>
      </c>
      <c r="P262" s="25">
        <v>9.1827118477527808E-3</v>
      </c>
      <c r="Q262" s="12">
        <v>263.636363636363</v>
      </c>
      <c r="R262" s="2">
        <v>3094</v>
      </c>
      <c r="S262" s="25">
        <v>6.7593252035006929E-3</v>
      </c>
      <c r="T262" s="12">
        <v>318.18182400000001</v>
      </c>
      <c r="U262" s="25">
        <v>-8.3333333333333332E-3</v>
      </c>
      <c r="V262" s="2">
        <v>134626</v>
      </c>
      <c r="W262" s="25">
        <v>4.0000000000000001E-3</v>
      </c>
      <c r="X262" s="2">
        <v>1826</v>
      </c>
      <c r="Y262" s="2">
        <v>153566</v>
      </c>
      <c r="Z262" s="25">
        <v>4.0000000000000001E-3</v>
      </c>
      <c r="AA262" s="12">
        <v>1719.39</v>
      </c>
      <c r="AB262" s="2">
        <v>122703</v>
      </c>
      <c r="AC262" s="25">
        <v>3.0000000000000001E-3</v>
      </c>
      <c r="AD262" s="12">
        <v>1802.42</v>
      </c>
      <c r="AE262" s="25">
        <v>-8.8999999999999996E-2</v>
      </c>
    </row>
    <row r="263" spans="1:31" x14ac:dyDescent="0.3">
      <c r="A263" t="s">
        <v>1757</v>
      </c>
      <c r="B263" s="2">
        <v>386</v>
      </c>
      <c r="C263" s="25">
        <v>2.792023204172123E-3</v>
      </c>
      <c r="D263" s="2"/>
      <c r="E263" s="2">
        <v>558</v>
      </c>
      <c r="F263" s="25">
        <v>3.9180440674633828E-3</v>
      </c>
      <c r="G263" s="12"/>
      <c r="H263" s="2">
        <v>302</v>
      </c>
      <c r="I263" s="25">
        <v>2.175792507204611E-3</v>
      </c>
      <c r="J263" s="12"/>
      <c r="K263" s="25">
        <v>-0.21761658031088082</v>
      </c>
      <c r="L263" s="2">
        <v>961</v>
      </c>
      <c r="M263" s="25">
        <v>2.2670334181013538E-3</v>
      </c>
      <c r="N263" s="2">
        <v>136.363636363636</v>
      </c>
      <c r="O263" s="2">
        <v>1218</v>
      </c>
      <c r="P263" s="25">
        <v>2.7199764179384454E-3</v>
      </c>
      <c r="Q263" s="12">
        <v>147.272727272727</v>
      </c>
      <c r="R263" s="2">
        <v>923</v>
      </c>
      <c r="S263" s="25">
        <v>2.0164373506241563E-3</v>
      </c>
      <c r="T263" s="12">
        <v>148.484848</v>
      </c>
      <c r="U263" s="25">
        <v>-3.9542143600416232E-2</v>
      </c>
      <c r="V263" s="2">
        <v>49921</v>
      </c>
      <c r="W263" s="25">
        <v>1E-3</v>
      </c>
      <c r="X263" s="2">
        <v>1116</v>
      </c>
      <c r="Y263" s="2">
        <v>54034</v>
      </c>
      <c r="Z263" s="25">
        <v>1E-3</v>
      </c>
      <c r="AA263" s="12">
        <v>1060</v>
      </c>
      <c r="AB263" s="2">
        <v>41070</v>
      </c>
      <c r="AC263" s="25">
        <v>1E-3</v>
      </c>
      <c r="AD263" s="12">
        <v>899.39</v>
      </c>
      <c r="AE263" s="25">
        <v>-0.17699999999999999</v>
      </c>
    </row>
    <row r="264" spans="1:31" x14ac:dyDescent="0.3">
      <c r="A264" t="s">
        <v>1758</v>
      </c>
      <c r="B264" s="2">
        <v>738</v>
      </c>
      <c r="C264" s="25">
        <v>5.3381169033135381E-3</v>
      </c>
      <c r="D264" s="2"/>
      <c r="E264" s="2">
        <v>1242</v>
      </c>
      <c r="F264" s="25">
        <v>8.720807763063658E-3</v>
      </c>
      <c r="G264" s="12"/>
      <c r="H264" s="2">
        <v>759</v>
      </c>
      <c r="I264" s="25">
        <v>5.4682997118155616E-3</v>
      </c>
      <c r="J264" s="12"/>
      <c r="K264" s="25">
        <v>2.8455284552845628E-2</v>
      </c>
      <c r="L264" s="2">
        <v>2193</v>
      </c>
      <c r="M264" s="25">
        <v>5.1733655420356595E-3</v>
      </c>
      <c r="N264" s="2">
        <v>200</v>
      </c>
      <c r="O264" s="2">
        <v>2584</v>
      </c>
      <c r="P264" s="25">
        <v>5.7704590016034018E-3</v>
      </c>
      <c r="Q264" s="12">
        <v>188.48484848484799</v>
      </c>
      <c r="R264" s="2">
        <v>2072</v>
      </c>
      <c r="S264" s="25">
        <v>4.5266069236113236E-3</v>
      </c>
      <c r="T264" s="12">
        <v>221.21212800000001</v>
      </c>
      <c r="U264" s="25">
        <v>-5.5175558595531235E-2</v>
      </c>
      <c r="V264" s="2">
        <v>98455</v>
      </c>
      <c r="W264" s="25">
        <v>3.0000000000000001E-3</v>
      </c>
      <c r="X264" s="2">
        <v>1554</v>
      </c>
      <c r="Y264" s="2">
        <v>109844</v>
      </c>
      <c r="Z264" s="25">
        <v>3.0000000000000001E-3</v>
      </c>
      <c r="AA264" s="12">
        <v>1462.42</v>
      </c>
      <c r="AB264" s="2">
        <v>77676</v>
      </c>
      <c r="AC264" s="25">
        <v>2E-3</v>
      </c>
      <c r="AD264" s="12">
        <v>1341.82</v>
      </c>
      <c r="AE264" s="25">
        <v>-0.21099999999999999</v>
      </c>
    </row>
    <row r="265" spans="1:31" x14ac:dyDescent="0.3">
      <c r="A265" t="s">
        <v>1759</v>
      </c>
      <c r="B265" s="2">
        <v>2408</v>
      </c>
      <c r="C265" s="25">
        <v>1.7417595532762873E-2</v>
      </c>
      <c r="D265" s="2"/>
      <c r="E265" s="2">
        <v>2856</v>
      </c>
      <c r="F265" s="25">
        <v>2.0053644904436237E-2</v>
      </c>
      <c r="G265" s="12"/>
      <c r="H265" s="2">
        <v>2059</v>
      </c>
      <c r="I265" s="25">
        <v>1.4834293948126801E-2</v>
      </c>
      <c r="J265" s="12"/>
      <c r="K265" s="25">
        <v>-0.14493355481727577</v>
      </c>
      <c r="L265" s="2">
        <v>5663</v>
      </c>
      <c r="M265" s="25">
        <v>1.3359219819675302E-2</v>
      </c>
      <c r="N265" s="2">
        <v>292.12121212121201</v>
      </c>
      <c r="O265" s="2">
        <v>8135</v>
      </c>
      <c r="P265" s="25">
        <v>1.8166673366115972E-2</v>
      </c>
      <c r="Q265" s="12">
        <v>333.93939393939303</v>
      </c>
      <c r="R265" s="2">
        <v>5996</v>
      </c>
      <c r="S265" s="25">
        <v>1.3099196483577942E-2</v>
      </c>
      <c r="T265" s="12">
        <v>436.36364700000001</v>
      </c>
      <c r="U265" s="25">
        <v>5.8802754723644712E-2</v>
      </c>
      <c r="V265" s="2">
        <v>388610</v>
      </c>
      <c r="W265" s="25">
        <v>1.0999999999999999E-2</v>
      </c>
      <c r="X265" s="2">
        <v>3244</v>
      </c>
      <c r="Y265" s="2">
        <v>478407</v>
      </c>
      <c r="Z265" s="25">
        <v>1.2999999999999999E-2</v>
      </c>
      <c r="AA265" s="12">
        <v>3080</v>
      </c>
      <c r="AB265" s="2">
        <v>342878</v>
      </c>
      <c r="AC265" s="25">
        <v>8.9999999999999993E-3</v>
      </c>
      <c r="AD265" s="12">
        <v>3123.03</v>
      </c>
      <c r="AE265" s="25">
        <v>-0.11799999999999999</v>
      </c>
    </row>
    <row r="266" spans="1:31" x14ac:dyDescent="0.3">
      <c r="A266" t="s">
        <v>1760</v>
      </c>
      <c r="B266" s="2">
        <v>2719</v>
      </c>
      <c r="C266" s="25">
        <v>1.9667127181720211E-2</v>
      </c>
      <c r="D266" s="2"/>
      <c r="E266" s="2">
        <v>3511</v>
      </c>
      <c r="F266" s="25">
        <v>2.465278265387803E-2</v>
      </c>
      <c r="G266" s="12"/>
      <c r="H266" s="2">
        <v>2607</v>
      </c>
      <c r="I266" s="25">
        <v>1.8782420749279532E-2</v>
      </c>
      <c r="J266" s="12"/>
      <c r="K266" s="25">
        <v>-4.119161456417797E-2</v>
      </c>
      <c r="L266" s="2">
        <v>8225</v>
      </c>
      <c r="M266" s="25">
        <v>1.9403069577402326E-2</v>
      </c>
      <c r="N266" s="2">
        <v>314.54545454545399</v>
      </c>
      <c r="O266" s="2">
        <v>10149</v>
      </c>
      <c r="P266" s="25">
        <v>2.2664236999718625E-2</v>
      </c>
      <c r="Q266" s="12">
        <v>412.72727272727201</v>
      </c>
      <c r="R266" s="2">
        <v>8136</v>
      </c>
      <c r="S266" s="25">
        <v>1.77743600050684E-2</v>
      </c>
      <c r="T266" s="12">
        <v>455.75756799999999</v>
      </c>
      <c r="U266" s="25">
        <v>-1.0820668693009119E-2</v>
      </c>
      <c r="V266" s="2">
        <v>408256</v>
      </c>
      <c r="W266" s="25">
        <v>1.0999999999999999E-2</v>
      </c>
      <c r="X266" s="2">
        <v>3097</v>
      </c>
      <c r="Y266" s="2">
        <v>491090</v>
      </c>
      <c r="Z266" s="25">
        <v>1.2999999999999999E-2</v>
      </c>
      <c r="AA266" s="12">
        <v>3116.97</v>
      </c>
      <c r="AB266" s="2">
        <v>387399</v>
      </c>
      <c r="AC266" s="25">
        <v>0.01</v>
      </c>
      <c r="AD266" s="12">
        <v>3627.88</v>
      </c>
      <c r="AE266" s="25">
        <v>-5.0999999999999997E-2</v>
      </c>
    </row>
    <row r="267" spans="1:31" x14ac:dyDescent="0.3">
      <c r="A267" t="s">
        <v>1761</v>
      </c>
      <c r="B267" s="2">
        <v>2571</v>
      </c>
      <c r="C267" s="25">
        <v>1.8596610512763019E-2</v>
      </c>
      <c r="D267" s="2"/>
      <c r="E267" s="2">
        <v>3270</v>
      </c>
      <c r="F267" s="25">
        <v>2.2960580825457457E-2</v>
      </c>
      <c r="G267" s="12"/>
      <c r="H267" s="2">
        <v>2893</v>
      </c>
      <c r="I267" s="25">
        <v>2.0842939481268013E-2</v>
      </c>
      <c r="J267" s="12"/>
      <c r="K267" s="25">
        <v>0.12524309607156758</v>
      </c>
      <c r="L267" s="2">
        <v>5932</v>
      </c>
      <c r="M267" s="25">
        <v>1.3993800453878491E-2</v>
      </c>
      <c r="N267" s="2">
        <v>287.87878787878702</v>
      </c>
      <c r="O267" s="2">
        <v>8209</v>
      </c>
      <c r="P267" s="25">
        <v>1.8331926448979227E-2</v>
      </c>
      <c r="Q267" s="12">
        <v>325.45454545454498</v>
      </c>
      <c r="R267" s="2">
        <v>6917</v>
      </c>
      <c r="S267" s="25">
        <v>1.511126452249977E-2</v>
      </c>
      <c r="T267" s="12">
        <v>346.06060000000002</v>
      </c>
      <c r="U267" s="25">
        <v>0.16604855023600809</v>
      </c>
      <c r="V267" s="2">
        <v>341902</v>
      </c>
      <c r="W267" s="25">
        <v>0.01</v>
      </c>
      <c r="X267" s="2">
        <v>2738</v>
      </c>
      <c r="Y267" s="2">
        <v>429047</v>
      </c>
      <c r="Z267" s="25">
        <v>1.0999999999999999E-2</v>
      </c>
      <c r="AA267" s="12">
        <v>3363.64</v>
      </c>
      <c r="AB267" s="2">
        <v>328012</v>
      </c>
      <c r="AC267" s="25">
        <v>8.0000000000000002E-3</v>
      </c>
      <c r="AD267" s="12">
        <v>3138.18</v>
      </c>
      <c r="AE267" s="25">
        <v>-4.1000000000000002E-2</v>
      </c>
    </row>
    <row r="268" spans="1:31" x14ac:dyDescent="0.3">
      <c r="A268" t="s">
        <v>1762</v>
      </c>
      <c r="B268" s="2">
        <v>1731</v>
      </c>
      <c r="C268" s="25">
        <v>1.2520705094357364E-2</v>
      </c>
      <c r="D268" s="2"/>
      <c r="E268" s="2">
        <v>2041</v>
      </c>
      <c r="F268" s="25">
        <v>1.4331053658947612E-2</v>
      </c>
      <c r="G268" s="12"/>
      <c r="H268" s="2">
        <v>1595</v>
      </c>
      <c r="I268" s="25">
        <v>1.1491354466858785E-2</v>
      </c>
      <c r="J268" s="12"/>
      <c r="K268" s="25">
        <v>-7.8567302137492745E-2</v>
      </c>
      <c r="L268" s="2">
        <v>4103</v>
      </c>
      <c r="M268" s="25">
        <v>9.679123948459786E-3</v>
      </c>
      <c r="N268" s="2">
        <v>246.666666666666</v>
      </c>
      <c r="O268" s="2">
        <v>5453</v>
      </c>
      <c r="P268" s="25">
        <v>1.2177365687207179E-2</v>
      </c>
      <c r="Q268" s="12">
        <v>263.636363636363</v>
      </c>
      <c r="R268" s="2">
        <v>4363</v>
      </c>
      <c r="S268" s="25">
        <v>9.5316534786275119E-3</v>
      </c>
      <c r="T268" s="12">
        <v>271.51513699999998</v>
      </c>
      <c r="U268" s="25">
        <v>6.3368267121618332E-2</v>
      </c>
      <c r="V268" s="2">
        <v>261330</v>
      </c>
      <c r="W268" s="25">
        <v>7.0000000000000001E-3</v>
      </c>
      <c r="X268" s="2">
        <v>2581</v>
      </c>
      <c r="Y268" s="2">
        <v>333471</v>
      </c>
      <c r="Z268" s="25">
        <v>8.9999999999999993E-3</v>
      </c>
      <c r="AA268" s="12">
        <v>2292.12</v>
      </c>
      <c r="AB268" s="2">
        <v>254419</v>
      </c>
      <c r="AC268" s="25">
        <v>7.0000000000000001E-3</v>
      </c>
      <c r="AD268" s="12">
        <v>2604.2399999999998</v>
      </c>
      <c r="AE268" s="25">
        <v>-2.5999999999999999E-2</v>
      </c>
    </row>
    <row r="269" spans="1:31" x14ac:dyDescent="0.3">
      <c r="A269" t="s">
        <v>1763</v>
      </c>
      <c r="B269" s="2">
        <v>794</v>
      </c>
      <c r="C269" s="25">
        <v>5.7431772645405816E-3</v>
      </c>
      <c r="D269" s="2"/>
      <c r="E269" s="2">
        <v>1268</v>
      </c>
      <c r="F269" s="25">
        <v>8.9033689561712741E-3</v>
      </c>
      <c r="G269" s="12"/>
      <c r="H269" s="2">
        <v>1513</v>
      </c>
      <c r="I269" s="25">
        <v>1.0900576368876085E-2</v>
      </c>
      <c r="J269" s="12"/>
      <c r="K269" s="25">
        <v>0.90554156171284639</v>
      </c>
      <c r="L269" s="2">
        <v>2685</v>
      </c>
      <c r="M269" s="25">
        <v>6.3340111629574761E-3</v>
      </c>
      <c r="N269" s="2">
        <v>202.42424242424201</v>
      </c>
      <c r="O269" s="2">
        <v>3707</v>
      </c>
      <c r="P269" s="25">
        <v>8.2782861915417227E-3</v>
      </c>
      <c r="Q269" s="12">
        <v>256.969696969697</v>
      </c>
      <c r="R269" s="2">
        <v>4082</v>
      </c>
      <c r="S269" s="25">
        <v>8.9177651844504942E-3</v>
      </c>
      <c r="T269" s="12">
        <v>310.90910000000002</v>
      </c>
      <c r="U269" s="25">
        <v>0.52029795158286773</v>
      </c>
      <c r="V269" s="2">
        <v>186603</v>
      </c>
      <c r="W269" s="25">
        <v>5.0000000000000001E-3</v>
      </c>
      <c r="X269" s="2">
        <v>1988</v>
      </c>
      <c r="Y269" s="2">
        <v>268900</v>
      </c>
      <c r="Z269" s="25">
        <v>7.0000000000000001E-3</v>
      </c>
      <c r="AA269" s="12">
        <v>2164.2399999999998</v>
      </c>
      <c r="AB269" s="2">
        <v>259479</v>
      </c>
      <c r="AC269" s="25">
        <v>7.0000000000000001E-3</v>
      </c>
      <c r="AD269" s="12">
        <v>2562.42</v>
      </c>
      <c r="AE269" s="25">
        <v>0.39100000000000001</v>
      </c>
    </row>
    <row r="270" spans="1:31" x14ac:dyDescent="0.3">
      <c r="A270" t="s">
        <v>1764</v>
      </c>
      <c r="B270" s="2">
        <v>575</v>
      </c>
      <c r="C270" s="25">
        <v>4.1591019233133937E-3</v>
      </c>
      <c r="D270" s="2"/>
      <c r="E270" s="2">
        <v>622</v>
      </c>
      <c r="F270" s="25">
        <v>4.3674254658821196E-3</v>
      </c>
      <c r="G270" s="12"/>
      <c r="H270" s="2">
        <v>880</v>
      </c>
      <c r="I270" s="25">
        <v>6.3400576368876083E-3</v>
      </c>
      <c r="J270" s="12"/>
      <c r="K270" s="25">
        <v>0.5304347826086957</v>
      </c>
      <c r="L270" s="2">
        <v>1362</v>
      </c>
      <c r="M270" s="25">
        <v>3.213006779868932E-3</v>
      </c>
      <c r="N270" s="2">
        <v>153.939393939393</v>
      </c>
      <c r="O270" s="2">
        <v>1775</v>
      </c>
      <c r="P270" s="25">
        <v>3.9638408389497046E-3</v>
      </c>
      <c r="Q270" s="12">
        <v>151.51515151515099</v>
      </c>
      <c r="R270" s="2">
        <v>2525</v>
      </c>
      <c r="S270" s="25">
        <v>5.5162560241885095E-3</v>
      </c>
      <c r="T270" s="12">
        <v>216.363632</v>
      </c>
      <c r="U270" s="25">
        <v>0.85389133627019087</v>
      </c>
      <c r="V270" s="2">
        <v>101820</v>
      </c>
      <c r="W270" s="25">
        <v>3.0000000000000001E-3</v>
      </c>
      <c r="X270" s="2">
        <v>1425</v>
      </c>
      <c r="Y270" s="2">
        <v>147922</v>
      </c>
      <c r="Z270" s="25">
        <v>4.0000000000000001E-3</v>
      </c>
      <c r="AA270" s="12">
        <v>1372.12</v>
      </c>
      <c r="AB270" s="2">
        <v>179078</v>
      </c>
      <c r="AC270" s="25">
        <v>5.0000000000000001E-3</v>
      </c>
      <c r="AD270" s="12">
        <v>1899.39</v>
      </c>
      <c r="AE270" s="25">
        <v>0.75900000000000001</v>
      </c>
    </row>
    <row r="271" spans="1:31" x14ac:dyDescent="0.3">
      <c r="A271" t="s">
        <v>1765</v>
      </c>
      <c r="B271" s="2">
        <v>525</v>
      </c>
      <c r="C271" s="25">
        <v>3.7974408865035334E-3</v>
      </c>
      <c r="D271" s="2"/>
      <c r="E271" s="2">
        <v>486</v>
      </c>
      <c r="F271" s="25">
        <v>3.4124899942423008E-3</v>
      </c>
      <c r="G271" s="12"/>
      <c r="H271" s="2">
        <v>682</v>
      </c>
      <c r="I271" s="25">
        <v>4.9135446685878966E-3</v>
      </c>
      <c r="J271" s="12"/>
      <c r="K271" s="25">
        <v>0.29904761904761901</v>
      </c>
      <c r="L271" s="2">
        <v>1552</v>
      </c>
      <c r="M271" s="25">
        <v>3.661223584696463E-3</v>
      </c>
      <c r="N271" s="2">
        <v>135.15151515151501</v>
      </c>
      <c r="O271" s="2">
        <v>1386</v>
      </c>
      <c r="P271" s="25">
        <v>3.0951455790334034E-3</v>
      </c>
      <c r="Q271" s="12">
        <v>141.81818181818099</v>
      </c>
      <c r="R271" s="2">
        <v>1679</v>
      </c>
      <c r="S271" s="25">
        <v>3.6680371741039633E-3</v>
      </c>
      <c r="T271" s="12">
        <v>165.454544</v>
      </c>
      <c r="U271" s="25">
        <v>8.1829896907216496E-2</v>
      </c>
      <c r="V271" s="2">
        <v>121807</v>
      </c>
      <c r="W271" s="25">
        <v>3.0000000000000001E-3</v>
      </c>
      <c r="X271" s="2">
        <v>1538</v>
      </c>
      <c r="Y271" s="2">
        <v>159904</v>
      </c>
      <c r="Z271" s="25">
        <v>4.0000000000000001E-3</v>
      </c>
      <c r="AA271" s="12">
        <v>1539.39</v>
      </c>
      <c r="AB271" s="2">
        <v>179711</v>
      </c>
      <c r="AC271" s="25">
        <v>5.0000000000000001E-3</v>
      </c>
      <c r="AD271" s="12">
        <v>1713.33</v>
      </c>
      <c r="AE271" s="25">
        <v>0.47499999999999998</v>
      </c>
    </row>
    <row r="272" spans="1:31" x14ac:dyDescent="0.3">
      <c r="A272" t="s">
        <v>1767</v>
      </c>
      <c r="B272" s="2">
        <v>100245</v>
      </c>
      <c r="C272" s="25">
        <v>0.725094212700089</v>
      </c>
      <c r="D272" s="2"/>
      <c r="E272" s="2">
        <v>93353</v>
      </c>
      <c r="F272" s="25">
        <v>0.65548596385288371</v>
      </c>
      <c r="G272" s="12"/>
      <c r="H272" s="2">
        <v>102069</v>
      </c>
      <c r="I272" s="25">
        <v>0.73536743515850145</v>
      </c>
      <c r="J272" s="12"/>
      <c r="K272" s="25">
        <v>1.8195421218015762E-2</v>
      </c>
      <c r="L272" s="2">
        <v>326890</v>
      </c>
      <c r="M272" s="25">
        <v>0.77114521752669252</v>
      </c>
      <c r="N272" s="2">
        <v>2190.9090909090901</v>
      </c>
      <c r="O272" s="2">
        <v>322023</v>
      </c>
      <c r="P272" s="25">
        <v>0.71912558787667658</v>
      </c>
      <c r="Q272" s="12">
        <v>2295.7575757575701</v>
      </c>
      <c r="R272" s="2">
        <v>358128</v>
      </c>
      <c r="S272" s="25">
        <v>0.78238643066557723</v>
      </c>
      <c r="T272" s="12">
        <v>2926.6667499999999</v>
      </c>
      <c r="U272" s="25">
        <v>9.556119795649913E-2</v>
      </c>
      <c r="V272" s="2">
        <v>30957091</v>
      </c>
      <c r="W272" s="25">
        <v>0.86299999999999999</v>
      </c>
      <c r="X272" s="2">
        <v>24483</v>
      </c>
      <c r="Y272" s="2">
        <v>31543593</v>
      </c>
      <c r="Z272" s="25">
        <v>0.83699999999999997</v>
      </c>
      <c r="AA272" s="12">
        <v>25440.61</v>
      </c>
      <c r="AB272" s="2">
        <v>33736448</v>
      </c>
      <c r="AC272" s="25">
        <v>0.874</v>
      </c>
      <c r="AD272" s="12">
        <v>24451.52</v>
      </c>
      <c r="AE272" s="25">
        <v>0.09</v>
      </c>
    </row>
    <row r="273" spans="1:31" x14ac:dyDescent="0.3">
      <c r="A273" t="s">
        <v>1752</v>
      </c>
      <c r="B273" s="2">
        <v>52156</v>
      </c>
      <c r="C273" s="25">
        <v>0.37725586071710132</v>
      </c>
      <c r="D273" s="2"/>
      <c r="E273" s="2">
        <v>48890</v>
      </c>
      <c r="F273" s="25">
        <v>0.34328525888581501</v>
      </c>
      <c r="G273" s="12"/>
      <c r="H273" s="2">
        <v>53754</v>
      </c>
      <c r="I273" s="25">
        <v>0.38727665706051873</v>
      </c>
      <c r="J273" s="12"/>
      <c r="K273" s="25">
        <v>3.0638852672751016E-2</v>
      </c>
      <c r="L273" s="2">
        <v>166640</v>
      </c>
      <c r="M273" s="25">
        <v>0.39310972819189338</v>
      </c>
      <c r="N273" s="2">
        <v>1262.42424242424</v>
      </c>
      <c r="O273" s="2">
        <v>162463</v>
      </c>
      <c r="P273" s="25">
        <v>0.36280421082720332</v>
      </c>
      <c r="Q273" s="12">
        <v>1310.9090909090901</v>
      </c>
      <c r="R273" s="2">
        <v>181635</v>
      </c>
      <c r="S273" s="25">
        <v>0.39680996552613068</v>
      </c>
      <c r="T273" s="12">
        <v>1661.8182400000001</v>
      </c>
      <c r="U273" s="25">
        <v>8.9984397503600572E-2</v>
      </c>
      <c r="V273" s="2">
        <v>15483123</v>
      </c>
      <c r="W273" s="25">
        <v>0.432</v>
      </c>
      <c r="X273" s="2">
        <v>12056</v>
      </c>
      <c r="Y273" s="2">
        <v>15786085</v>
      </c>
      <c r="Z273" s="25">
        <v>0.41899999999999998</v>
      </c>
      <c r="AA273" s="12">
        <v>12492.12</v>
      </c>
      <c r="AB273" s="2">
        <v>16888271</v>
      </c>
      <c r="AC273" s="25">
        <v>0.438</v>
      </c>
      <c r="AD273" s="12">
        <v>12543.03</v>
      </c>
      <c r="AE273" s="25">
        <v>9.0999999999999998E-2</v>
      </c>
    </row>
    <row r="274" spans="1:31" x14ac:dyDescent="0.3">
      <c r="A274" t="s">
        <v>1753</v>
      </c>
      <c r="B274" s="2">
        <v>3820</v>
      </c>
      <c r="C274" s="25">
        <v>2.763090321227334E-2</v>
      </c>
      <c r="D274" s="2"/>
      <c r="E274" s="2">
        <v>2825</v>
      </c>
      <c r="F274" s="25">
        <v>1.9835975789577159E-2</v>
      </c>
      <c r="G274" s="12"/>
      <c r="H274" s="2">
        <v>2942</v>
      </c>
      <c r="I274" s="25">
        <v>2.1195965417867436E-2</v>
      </c>
      <c r="J274" s="12"/>
      <c r="K274" s="25">
        <v>-0.22984293193717276</v>
      </c>
      <c r="L274" s="2">
        <v>13321</v>
      </c>
      <c r="M274" s="25">
        <v>3.1424716090039682E-2</v>
      </c>
      <c r="N274" s="2">
        <v>336.36363636363598</v>
      </c>
      <c r="O274" s="2">
        <v>11966</v>
      </c>
      <c r="P274" s="25">
        <v>2.6721870128942067E-2</v>
      </c>
      <c r="Q274" s="12">
        <v>391.51515151515099</v>
      </c>
      <c r="R274" s="2">
        <v>12874</v>
      </c>
      <c r="S274" s="25">
        <v>2.8125259427882326E-2</v>
      </c>
      <c r="T274" s="12">
        <v>402.42425500000002</v>
      </c>
      <c r="U274" s="25">
        <v>-3.3556039336386158E-2</v>
      </c>
      <c r="V274" s="2">
        <v>1017449</v>
      </c>
      <c r="W274" s="25">
        <v>2.8000000000000001E-2</v>
      </c>
      <c r="X274" s="2">
        <v>2602</v>
      </c>
      <c r="Y274" s="2">
        <v>964068</v>
      </c>
      <c r="Z274" s="25">
        <v>2.5999999999999999E-2</v>
      </c>
      <c r="AA274" s="12">
        <v>2829</v>
      </c>
      <c r="AB274" s="2">
        <v>1006337</v>
      </c>
      <c r="AC274" s="25">
        <v>2.5999999999999999E-2</v>
      </c>
      <c r="AD274" s="12">
        <v>2701.82</v>
      </c>
      <c r="AE274" s="25">
        <v>-1.0999999999999999E-2</v>
      </c>
    </row>
    <row r="275" spans="1:31" x14ac:dyDescent="0.3">
      <c r="A275" t="s">
        <v>1754</v>
      </c>
      <c r="B275" s="2">
        <v>783</v>
      </c>
      <c r="C275" s="25">
        <v>5.6636118364424125E-3</v>
      </c>
      <c r="D275" s="2"/>
      <c r="E275" s="2">
        <v>664</v>
      </c>
      <c r="F275" s="25">
        <v>4.6623320085944194E-3</v>
      </c>
      <c r="G275" s="12"/>
      <c r="H275" s="2">
        <v>855</v>
      </c>
      <c r="I275" s="25">
        <v>6.1599423631123916E-3</v>
      </c>
      <c r="J275" s="12"/>
      <c r="K275" s="25">
        <v>9.1954022988505857E-2</v>
      </c>
      <c r="L275" s="2">
        <v>2799</v>
      </c>
      <c r="M275" s="25">
        <v>6.6029412458539945E-3</v>
      </c>
      <c r="N275" s="2">
        <v>243.030303030303</v>
      </c>
      <c r="O275" s="2">
        <v>2550</v>
      </c>
      <c r="P275" s="25">
        <v>5.6945319094770406E-3</v>
      </c>
      <c r="Q275" s="12">
        <v>220.60606060606</v>
      </c>
      <c r="R275" s="2">
        <v>3048</v>
      </c>
      <c r="S275" s="25">
        <v>6.6588310343471593E-3</v>
      </c>
      <c r="T275" s="12">
        <v>240</v>
      </c>
      <c r="U275" s="25">
        <v>8.8960342979635579E-2</v>
      </c>
      <c r="V275" s="2">
        <v>202292</v>
      </c>
      <c r="W275" s="25">
        <v>6.0000000000000001E-3</v>
      </c>
      <c r="X275" s="2">
        <v>1490</v>
      </c>
      <c r="Y275" s="2">
        <v>196275</v>
      </c>
      <c r="Z275" s="25">
        <v>5.0000000000000001E-3</v>
      </c>
      <c r="AA275" s="12">
        <v>1868.48</v>
      </c>
      <c r="AB275" s="2">
        <v>195878</v>
      </c>
      <c r="AC275" s="25">
        <v>5.0000000000000001E-3</v>
      </c>
      <c r="AD275" s="12">
        <v>2181.21</v>
      </c>
      <c r="AE275" s="25">
        <v>-3.2000000000000001E-2</v>
      </c>
    </row>
    <row r="276" spans="1:31" x14ac:dyDescent="0.3">
      <c r="A276" t="s">
        <v>1755</v>
      </c>
      <c r="B276" s="2">
        <v>4064</v>
      </c>
      <c r="C276" s="25">
        <v>2.9395809071905449E-2</v>
      </c>
      <c r="D276" s="2"/>
      <c r="E276" s="2">
        <v>4336</v>
      </c>
      <c r="F276" s="25">
        <v>3.0445589742869594E-2</v>
      </c>
      <c r="G276" s="12"/>
      <c r="H276" s="2">
        <v>4617</v>
      </c>
      <c r="I276" s="25">
        <v>3.3263688760806917E-2</v>
      </c>
      <c r="J276" s="12"/>
      <c r="K276" s="25">
        <v>0.13607283464566922</v>
      </c>
      <c r="L276" s="2">
        <v>14878</v>
      </c>
      <c r="M276" s="25">
        <v>3.5097734853810549E-2</v>
      </c>
      <c r="N276" s="2">
        <v>438.18181818181802</v>
      </c>
      <c r="O276" s="2">
        <v>14936</v>
      </c>
      <c r="P276" s="25">
        <v>3.3354324941156505E-2</v>
      </c>
      <c r="Q276" s="12">
        <v>461.21212121212102</v>
      </c>
      <c r="R276" s="2">
        <v>16776</v>
      </c>
      <c r="S276" s="25">
        <v>3.6649786559123342E-2</v>
      </c>
      <c r="T276" s="12">
        <v>630.90909999999997</v>
      </c>
      <c r="U276" s="25">
        <v>0.12757091006855761</v>
      </c>
      <c r="V276" s="2">
        <v>1219405</v>
      </c>
      <c r="W276" s="25">
        <v>3.4000000000000002E-2</v>
      </c>
      <c r="X276" s="2">
        <v>3975</v>
      </c>
      <c r="Y276" s="2">
        <v>1183819</v>
      </c>
      <c r="Z276" s="25">
        <v>3.1E-2</v>
      </c>
      <c r="AA276" s="12">
        <v>4345.45</v>
      </c>
      <c r="AB276" s="2">
        <v>1256040</v>
      </c>
      <c r="AC276" s="25">
        <v>3.3000000000000002E-2</v>
      </c>
      <c r="AD276" s="12">
        <v>3941.82</v>
      </c>
      <c r="AE276" s="25">
        <v>0.03</v>
      </c>
    </row>
    <row r="277" spans="1:31" x14ac:dyDescent="0.3">
      <c r="A277" t="s">
        <v>1756</v>
      </c>
      <c r="B277" s="2">
        <v>2411</v>
      </c>
      <c r="C277" s="25">
        <v>1.7439295194971467E-2</v>
      </c>
      <c r="D277" s="2"/>
      <c r="E277" s="2">
        <v>2217</v>
      </c>
      <c r="F277" s="25">
        <v>1.5566852504599138E-2</v>
      </c>
      <c r="G277" s="12"/>
      <c r="H277" s="2">
        <v>2769</v>
      </c>
      <c r="I277" s="25">
        <v>1.9949567723342939E-2</v>
      </c>
      <c r="J277" s="12"/>
      <c r="K277" s="25">
        <v>0.1484861053504769</v>
      </c>
      <c r="L277" s="2">
        <v>8605</v>
      </c>
      <c r="M277" s="25">
        <v>2.0299503187057387E-2</v>
      </c>
      <c r="N277" s="2">
        <v>340.60606060606</v>
      </c>
      <c r="O277" s="2">
        <v>7396</v>
      </c>
      <c r="P277" s="25">
        <v>1.6516375687251842E-2</v>
      </c>
      <c r="Q277" s="12">
        <v>329.69696969696901</v>
      </c>
      <c r="R277" s="2">
        <v>8587</v>
      </c>
      <c r="S277" s="25">
        <v>1.875963979394326E-2</v>
      </c>
      <c r="T277" s="12">
        <v>532.72730000000001</v>
      </c>
      <c r="U277" s="25">
        <v>-2.0918070889018011E-3</v>
      </c>
      <c r="V277" s="2">
        <v>659402</v>
      </c>
      <c r="W277" s="25">
        <v>1.7999999999999999E-2</v>
      </c>
      <c r="X277" s="2">
        <v>3091</v>
      </c>
      <c r="Y277" s="2">
        <v>601881</v>
      </c>
      <c r="Z277" s="25">
        <v>1.6E-2</v>
      </c>
      <c r="AA277" s="12">
        <v>3052.12</v>
      </c>
      <c r="AB277" s="2">
        <v>650392</v>
      </c>
      <c r="AC277" s="25">
        <v>1.7000000000000001E-2</v>
      </c>
      <c r="AD277" s="12">
        <v>4133.33</v>
      </c>
      <c r="AE277" s="25">
        <v>-1.4E-2</v>
      </c>
    </row>
    <row r="278" spans="1:31" x14ac:dyDescent="0.3">
      <c r="A278" t="s">
        <v>1757</v>
      </c>
      <c r="B278" s="2">
        <v>801</v>
      </c>
      <c r="C278" s="25">
        <v>5.7938098096939625E-3</v>
      </c>
      <c r="D278" s="2"/>
      <c r="E278" s="2">
        <v>802</v>
      </c>
      <c r="F278" s="25">
        <v>5.6313106489348256E-3</v>
      </c>
      <c r="G278" s="12"/>
      <c r="H278" s="2">
        <v>884</v>
      </c>
      <c r="I278" s="25">
        <v>6.3688760806916425E-3</v>
      </c>
      <c r="J278" s="12"/>
      <c r="K278" s="25">
        <v>0.10362047440699129</v>
      </c>
      <c r="L278" s="2">
        <v>2662</v>
      </c>
      <c r="M278" s="25">
        <v>6.2797533392151958E-3</v>
      </c>
      <c r="N278" s="2">
        <v>173.333333333333</v>
      </c>
      <c r="O278" s="2">
        <v>2674</v>
      </c>
      <c r="P278" s="25">
        <v>5.9714424807614146E-3</v>
      </c>
      <c r="Q278" s="12">
        <v>213.333333333333</v>
      </c>
      <c r="R278" s="2">
        <v>2710</v>
      </c>
      <c r="S278" s="25">
        <v>5.9204173566538062E-3</v>
      </c>
      <c r="T278" s="12">
        <v>241.21212800000001</v>
      </c>
      <c r="U278" s="25">
        <v>1.8031555221637866E-2</v>
      </c>
      <c r="V278" s="2">
        <v>228045</v>
      </c>
      <c r="W278" s="25">
        <v>6.0000000000000001E-3</v>
      </c>
      <c r="X278" s="2">
        <v>1565</v>
      </c>
      <c r="Y278" s="2">
        <v>205602</v>
      </c>
      <c r="Z278" s="25">
        <v>5.0000000000000001E-3</v>
      </c>
      <c r="AA278" s="12">
        <v>1610.3</v>
      </c>
      <c r="AB278" s="2">
        <v>210069</v>
      </c>
      <c r="AC278" s="25">
        <v>5.0000000000000001E-3</v>
      </c>
      <c r="AD278" s="12">
        <v>1835.76</v>
      </c>
      <c r="AE278" s="25">
        <v>-7.9000000000000001E-2</v>
      </c>
    </row>
    <row r="279" spans="1:31" x14ac:dyDescent="0.3">
      <c r="A279" t="s">
        <v>1758</v>
      </c>
      <c r="B279" s="2">
        <v>2141</v>
      </c>
      <c r="C279" s="25">
        <v>1.548632559619822E-2</v>
      </c>
      <c r="D279" s="2"/>
      <c r="E279" s="2">
        <v>1240</v>
      </c>
      <c r="F279" s="25">
        <v>8.706764594363068E-3</v>
      </c>
      <c r="G279" s="12"/>
      <c r="H279" s="2">
        <v>1734</v>
      </c>
      <c r="I279" s="25">
        <v>1.2492795389048992E-2</v>
      </c>
      <c r="J279" s="12"/>
      <c r="K279" s="25">
        <v>-0.19009808500700609</v>
      </c>
      <c r="L279" s="2">
        <v>5869</v>
      </c>
      <c r="M279" s="25">
        <v>1.3845181197540942E-2</v>
      </c>
      <c r="N279" s="2">
        <v>206.666666666666</v>
      </c>
      <c r="O279" s="2">
        <v>4859</v>
      </c>
      <c r="P279" s="25">
        <v>1.085087472476429E-2</v>
      </c>
      <c r="Q279" s="12">
        <v>242.42424242424201</v>
      </c>
      <c r="R279" s="2">
        <v>6001</v>
      </c>
      <c r="S279" s="25">
        <v>1.3110119762833761E-2</v>
      </c>
      <c r="T279" s="12">
        <v>328.48486300000002</v>
      </c>
      <c r="U279" s="25">
        <v>2.2491054694155733E-2</v>
      </c>
      <c r="V279" s="2">
        <v>478588</v>
      </c>
      <c r="W279" s="25">
        <v>1.2999999999999999E-2</v>
      </c>
      <c r="X279" s="2">
        <v>1972</v>
      </c>
      <c r="Y279" s="2">
        <v>426851</v>
      </c>
      <c r="Z279" s="25">
        <v>1.0999999999999999E-2</v>
      </c>
      <c r="AA279" s="12">
        <v>1783.64</v>
      </c>
      <c r="AB279" s="2">
        <v>430652</v>
      </c>
      <c r="AC279" s="25">
        <v>1.0999999999999999E-2</v>
      </c>
      <c r="AD279" s="12">
        <v>2047.88</v>
      </c>
      <c r="AE279" s="25">
        <v>-0.1</v>
      </c>
    </row>
    <row r="280" spans="1:31" x14ac:dyDescent="0.3">
      <c r="A280" t="s">
        <v>1759</v>
      </c>
      <c r="B280" s="2">
        <v>6258</v>
      </c>
      <c r="C280" s="25">
        <v>4.526549536712212E-2</v>
      </c>
      <c r="D280" s="2"/>
      <c r="E280" s="2">
        <v>5428</v>
      </c>
      <c r="F280" s="25">
        <v>3.8113159853389318E-2</v>
      </c>
      <c r="G280" s="12"/>
      <c r="H280" s="2">
        <v>5720</v>
      </c>
      <c r="I280" s="25">
        <v>4.1210374639769454E-2</v>
      </c>
      <c r="J280" s="12"/>
      <c r="K280" s="25">
        <v>-8.5969958453179895E-2</v>
      </c>
      <c r="L280" s="2">
        <v>18845</v>
      </c>
      <c r="M280" s="25">
        <v>4.4456029931446421E-2</v>
      </c>
      <c r="N280" s="2">
        <v>337.575757575757</v>
      </c>
      <c r="O280" s="2">
        <v>17625</v>
      </c>
      <c r="P280" s="25">
        <v>3.9359264668444256E-2</v>
      </c>
      <c r="Q280" s="12">
        <v>445.45454545454498</v>
      </c>
      <c r="R280" s="2">
        <v>19179</v>
      </c>
      <c r="S280" s="25">
        <v>4.1899514569469873E-2</v>
      </c>
      <c r="T280" s="12">
        <v>352.121216</v>
      </c>
      <c r="U280" s="25">
        <v>1.7723534093924118E-2</v>
      </c>
      <c r="V280" s="2">
        <v>1506127</v>
      </c>
      <c r="W280" s="25">
        <v>4.2000000000000003E-2</v>
      </c>
      <c r="X280" s="2">
        <v>3339</v>
      </c>
      <c r="Y280" s="2">
        <v>1492485</v>
      </c>
      <c r="Z280" s="25">
        <v>0.04</v>
      </c>
      <c r="AA280" s="12">
        <v>3277.58</v>
      </c>
      <c r="AB280" s="2">
        <v>1465678</v>
      </c>
      <c r="AC280" s="25">
        <v>3.7999999999999999E-2</v>
      </c>
      <c r="AD280" s="12">
        <v>3396.97</v>
      </c>
      <c r="AE280" s="25">
        <v>-2.7E-2</v>
      </c>
    </row>
    <row r="281" spans="1:31" x14ac:dyDescent="0.3">
      <c r="A281" t="s">
        <v>1760</v>
      </c>
      <c r="B281" s="2">
        <v>6435</v>
      </c>
      <c r="C281" s="25">
        <v>4.6545775437429021E-2</v>
      </c>
      <c r="D281" s="2"/>
      <c r="E281" s="2">
        <v>6205</v>
      </c>
      <c r="F281" s="25">
        <v>4.3568930893566823E-2</v>
      </c>
      <c r="G281" s="12"/>
      <c r="H281" s="2">
        <v>6628</v>
      </c>
      <c r="I281" s="25">
        <v>4.775216138328528E-2</v>
      </c>
      <c r="J281" s="12"/>
      <c r="K281" s="25">
        <v>2.9992229992229946E-2</v>
      </c>
      <c r="L281" s="2">
        <v>24181</v>
      </c>
      <c r="M281" s="25">
        <v>5.7043845039655393E-2</v>
      </c>
      <c r="N281" s="2">
        <v>344.24242424242402</v>
      </c>
      <c r="O281" s="2">
        <v>23917</v>
      </c>
      <c r="P281" s="25">
        <v>5.34102430113578E-2</v>
      </c>
      <c r="Q281" s="12">
        <v>409.09090909090901</v>
      </c>
      <c r="R281" s="2">
        <v>27872</v>
      </c>
      <c r="S281" s="25">
        <v>6.0890727883636489E-2</v>
      </c>
      <c r="T281" s="12">
        <v>372.121216</v>
      </c>
      <c r="U281" s="25">
        <v>0.1526405028741574</v>
      </c>
      <c r="V281" s="2">
        <v>2298734</v>
      </c>
      <c r="W281" s="25">
        <v>6.4000000000000001E-2</v>
      </c>
      <c r="X281" s="2">
        <v>2855</v>
      </c>
      <c r="Y281" s="2">
        <v>2433377</v>
      </c>
      <c r="Z281" s="25">
        <v>6.5000000000000002E-2</v>
      </c>
      <c r="AA281" s="12">
        <v>3264.85</v>
      </c>
      <c r="AB281" s="2">
        <v>2748189</v>
      </c>
      <c r="AC281" s="25">
        <v>7.0999999999999994E-2</v>
      </c>
      <c r="AD281" s="12">
        <v>2771.52</v>
      </c>
      <c r="AE281" s="25">
        <v>0.19600000000000001</v>
      </c>
    </row>
    <row r="282" spans="1:31" x14ac:dyDescent="0.3">
      <c r="A282" t="s">
        <v>1761</v>
      </c>
      <c r="B282" s="2">
        <v>6914</v>
      </c>
      <c r="C282" s="25">
        <v>5.0010488170067487E-2</v>
      </c>
      <c r="D282" s="2"/>
      <c r="E282" s="2">
        <v>6214</v>
      </c>
      <c r="F282" s="25">
        <v>4.3632125152719463E-2</v>
      </c>
      <c r="G282" s="12"/>
      <c r="H282" s="2">
        <v>6730</v>
      </c>
      <c r="I282" s="25">
        <v>4.8487031700288181E-2</v>
      </c>
      <c r="J282" s="12"/>
      <c r="K282" s="25">
        <v>-2.661266994503908E-2</v>
      </c>
      <c r="L282" s="2">
        <v>22697</v>
      </c>
      <c r="M282" s="25">
        <v>5.3543035890370891E-2</v>
      </c>
      <c r="N282" s="2">
        <v>249.69696969696901</v>
      </c>
      <c r="O282" s="2">
        <v>21057</v>
      </c>
      <c r="P282" s="25">
        <v>4.7023434673669824E-2</v>
      </c>
      <c r="Q282" s="12">
        <v>263.030303030303</v>
      </c>
      <c r="R282" s="2">
        <v>23382</v>
      </c>
      <c r="S282" s="25">
        <v>5.1081623111911181E-2</v>
      </c>
      <c r="T282" s="12">
        <v>403.03030000000001</v>
      </c>
      <c r="U282" s="25">
        <v>3.0180200026435212E-2</v>
      </c>
      <c r="V282" s="2">
        <v>2337457</v>
      </c>
      <c r="W282" s="25">
        <v>6.5000000000000002E-2</v>
      </c>
      <c r="X282" s="2">
        <v>2640</v>
      </c>
      <c r="Y282" s="2">
        <v>2224027</v>
      </c>
      <c r="Z282" s="25">
        <v>5.8999999999999997E-2</v>
      </c>
      <c r="AA282" s="12">
        <v>2662.42</v>
      </c>
      <c r="AB282" s="2">
        <v>2352875</v>
      </c>
      <c r="AC282" s="25">
        <v>6.0999999999999999E-2</v>
      </c>
      <c r="AD282" s="12">
        <v>2690.3</v>
      </c>
      <c r="AE282" s="25">
        <v>7.0000000000000001E-3</v>
      </c>
    </row>
    <row r="283" spans="1:31" x14ac:dyDescent="0.3">
      <c r="A283" t="s">
        <v>1762</v>
      </c>
      <c r="B283" s="2">
        <v>6830</v>
      </c>
      <c r="C283" s="25">
        <v>4.9402897628226923E-2</v>
      </c>
      <c r="D283" s="2"/>
      <c r="E283" s="2">
        <v>6830</v>
      </c>
      <c r="F283" s="25">
        <v>4.7957421112499822E-2</v>
      </c>
      <c r="G283" s="12"/>
      <c r="H283" s="2">
        <v>7129</v>
      </c>
      <c r="I283" s="25">
        <v>5.1361671469740633E-2</v>
      </c>
      <c r="J283" s="12"/>
      <c r="K283" s="25">
        <v>4.3777452415812546E-2</v>
      </c>
      <c r="L283" s="2">
        <v>21046</v>
      </c>
      <c r="M283" s="25">
        <v>4.9648267760001134E-2</v>
      </c>
      <c r="N283" s="2">
        <v>251.51515151515099</v>
      </c>
      <c r="O283" s="2">
        <v>20710</v>
      </c>
      <c r="P283" s="25">
        <v>4.6248531704027263E-2</v>
      </c>
      <c r="Q283" s="12">
        <v>261.81818181818102</v>
      </c>
      <c r="R283" s="2">
        <v>21528</v>
      </c>
      <c r="S283" s="25">
        <v>4.7031271163853555E-2</v>
      </c>
      <c r="T283" s="12">
        <v>322.42425500000002</v>
      </c>
      <c r="U283" s="25">
        <v>2.2902214197472202E-2</v>
      </c>
      <c r="V283" s="2">
        <v>2287689</v>
      </c>
      <c r="W283" s="25">
        <v>6.4000000000000001E-2</v>
      </c>
      <c r="X283" s="2">
        <v>2255</v>
      </c>
      <c r="Y283" s="2">
        <v>2276010</v>
      </c>
      <c r="Z283" s="25">
        <v>0.06</v>
      </c>
      <c r="AA283" s="12">
        <v>2455.15</v>
      </c>
      <c r="AB283" s="2">
        <v>2259892</v>
      </c>
      <c r="AC283" s="25">
        <v>5.8999999999999997E-2</v>
      </c>
      <c r="AD283" s="12">
        <v>2087.88</v>
      </c>
      <c r="AE283" s="25">
        <v>-1.2E-2</v>
      </c>
    </row>
    <row r="284" spans="1:31" x14ac:dyDescent="0.3">
      <c r="A284" t="s">
        <v>1763</v>
      </c>
      <c r="B284" s="2">
        <v>6075</v>
      </c>
      <c r="C284" s="25">
        <v>4.3941815972398011E-2</v>
      </c>
      <c r="D284" s="2"/>
      <c r="E284" s="2">
        <v>5831</v>
      </c>
      <c r="F284" s="25">
        <v>4.0942858346557337E-2</v>
      </c>
      <c r="G284" s="12"/>
      <c r="H284" s="2">
        <v>6594</v>
      </c>
      <c r="I284" s="25">
        <v>4.750720461095103E-2</v>
      </c>
      <c r="J284" s="12"/>
      <c r="K284" s="25">
        <v>8.5432098765432007E-2</v>
      </c>
      <c r="L284" s="2">
        <v>16237</v>
      </c>
      <c r="M284" s="25">
        <v>3.8303664526234835E-2</v>
      </c>
      <c r="N284" s="2">
        <v>173.939393939393</v>
      </c>
      <c r="O284" s="2">
        <v>17122</v>
      </c>
      <c r="P284" s="25">
        <v>3.8235990334927805E-2</v>
      </c>
      <c r="Q284" s="12">
        <v>235.75757575757501</v>
      </c>
      <c r="R284" s="2">
        <v>18995</v>
      </c>
      <c r="S284" s="25">
        <v>4.1497537892855742E-2</v>
      </c>
      <c r="T284" s="12">
        <v>255.15152</v>
      </c>
      <c r="U284" s="25">
        <v>0.16985896409435242</v>
      </c>
      <c r="V284" s="2">
        <v>1647288</v>
      </c>
      <c r="W284" s="25">
        <v>4.5999999999999999E-2</v>
      </c>
      <c r="X284" s="2">
        <v>1716</v>
      </c>
      <c r="Y284" s="2">
        <v>1879739</v>
      </c>
      <c r="Z284" s="25">
        <v>0.05</v>
      </c>
      <c r="AA284" s="12">
        <v>2170.91</v>
      </c>
      <c r="AB284" s="2">
        <v>2054553</v>
      </c>
      <c r="AC284" s="25">
        <v>5.2999999999999999E-2</v>
      </c>
      <c r="AD284" s="12">
        <v>2663.64</v>
      </c>
      <c r="AE284" s="25">
        <v>0.247</v>
      </c>
    </row>
    <row r="285" spans="1:31" x14ac:dyDescent="0.3">
      <c r="A285" t="s">
        <v>1764</v>
      </c>
      <c r="B285" s="2">
        <v>3683</v>
      </c>
      <c r="C285" s="25">
        <v>2.6639951971414312E-2</v>
      </c>
      <c r="D285" s="2"/>
      <c r="E285" s="2">
        <v>3631</v>
      </c>
      <c r="F285" s="25">
        <v>2.5495372775913155E-2</v>
      </c>
      <c r="G285" s="12"/>
      <c r="H285" s="2">
        <v>4477</v>
      </c>
      <c r="I285" s="25">
        <v>3.2255043227665703E-2</v>
      </c>
      <c r="J285" s="12"/>
      <c r="K285" s="25">
        <v>0.21558512082541403</v>
      </c>
      <c r="L285" s="2">
        <v>9226</v>
      </c>
      <c r="M285" s="25">
        <v>2.1764464428098946E-2</v>
      </c>
      <c r="N285" s="2">
        <v>104.84848484848401</v>
      </c>
      <c r="O285" s="2">
        <v>10743</v>
      </c>
      <c r="P285" s="25">
        <v>2.399072796216151E-2</v>
      </c>
      <c r="Q285" s="12">
        <v>155.75757575757501</v>
      </c>
      <c r="R285" s="2">
        <v>12721</v>
      </c>
      <c r="S285" s="25">
        <v>2.7791007082654268E-2</v>
      </c>
      <c r="T285" s="12">
        <v>207.878784</v>
      </c>
      <c r="U285" s="25">
        <v>0.3788207240407544</v>
      </c>
      <c r="V285" s="2">
        <v>909347</v>
      </c>
      <c r="W285" s="25">
        <v>2.5000000000000001E-2</v>
      </c>
      <c r="X285" s="2">
        <v>1185</v>
      </c>
      <c r="Y285" s="2">
        <v>1134791</v>
      </c>
      <c r="Z285" s="25">
        <v>0.03</v>
      </c>
      <c r="AA285" s="12">
        <v>1101.82</v>
      </c>
      <c r="AB285" s="2">
        <v>1376704</v>
      </c>
      <c r="AC285" s="25">
        <v>3.5999999999999997E-2</v>
      </c>
      <c r="AD285" s="12">
        <v>1858.79</v>
      </c>
      <c r="AE285" s="25">
        <v>0.51400000000000001</v>
      </c>
    </row>
    <row r="286" spans="1:31" x14ac:dyDescent="0.3">
      <c r="A286" t="s">
        <v>1765</v>
      </c>
      <c r="B286" s="2">
        <v>1941</v>
      </c>
      <c r="C286" s="25">
        <v>1.4039681448958778E-2</v>
      </c>
      <c r="D286" s="2"/>
      <c r="E286" s="2">
        <v>2667</v>
      </c>
      <c r="F286" s="25">
        <v>1.8726565462230896E-2</v>
      </c>
      <c r="G286" s="12"/>
      <c r="H286" s="2">
        <v>2675</v>
      </c>
      <c r="I286" s="25">
        <v>1.9272334293948135E-2</v>
      </c>
      <c r="J286" s="12"/>
      <c r="K286" s="25">
        <v>0.37815558990211229</v>
      </c>
      <c r="L286" s="2">
        <v>6274</v>
      </c>
      <c r="M286" s="25">
        <v>1.4800590702568046E-2</v>
      </c>
      <c r="N286" s="2">
        <v>133.939393939393</v>
      </c>
      <c r="O286" s="2">
        <v>6908</v>
      </c>
      <c r="P286" s="25">
        <v>1.5426598600261725E-2</v>
      </c>
      <c r="Q286" s="12">
        <v>133.939393939393</v>
      </c>
      <c r="R286" s="2">
        <v>7962</v>
      </c>
      <c r="S286" s="25">
        <v>1.7394229886965908E-2</v>
      </c>
      <c r="T286" s="12">
        <v>153.33332799999999</v>
      </c>
      <c r="U286" s="25">
        <v>0.26904686005737966</v>
      </c>
      <c r="V286" s="2">
        <v>691300</v>
      </c>
      <c r="W286" s="25">
        <v>1.9E-2</v>
      </c>
      <c r="X286" s="2">
        <v>1062</v>
      </c>
      <c r="Y286" s="2">
        <v>767160</v>
      </c>
      <c r="Z286" s="25">
        <v>0.02</v>
      </c>
      <c r="AA286" s="12">
        <v>1101.82</v>
      </c>
      <c r="AB286" s="2">
        <v>881012</v>
      </c>
      <c r="AC286" s="25">
        <v>2.3E-2</v>
      </c>
      <c r="AD286" s="12">
        <v>1436.36</v>
      </c>
      <c r="AE286" s="25">
        <v>0.27400000000000002</v>
      </c>
    </row>
    <row r="287" spans="1:31" x14ac:dyDescent="0.3">
      <c r="A287" t="s">
        <v>1766</v>
      </c>
      <c r="B287" s="2">
        <v>48089</v>
      </c>
      <c r="C287" s="25">
        <v>0.34783835198298746</v>
      </c>
      <c r="D287" s="2"/>
      <c r="E287" s="2">
        <v>44463</v>
      </c>
      <c r="F287" s="25">
        <v>0.31220070496706875</v>
      </c>
      <c r="G287" s="12"/>
      <c r="H287" s="2">
        <v>48315</v>
      </c>
      <c r="I287" s="25">
        <v>0.34809077809798272</v>
      </c>
      <c r="J287" s="12"/>
      <c r="K287" s="25">
        <v>4.6996194555928295E-3</v>
      </c>
      <c r="L287" s="2">
        <v>160250</v>
      </c>
      <c r="M287" s="25">
        <v>0.37803548933479908</v>
      </c>
      <c r="N287" s="2">
        <v>1185.45454545454</v>
      </c>
      <c r="O287" s="2">
        <v>159560</v>
      </c>
      <c r="P287" s="25">
        <v>0.3563213770494732</v>
      </c>
      <c r="Q287" s="12">
        <v>1329.69696969696</v>
      </c>
      <c r="R287" s="2">
        <v>176493</v>
      </c>
      <c r="S287" s="25">
        <v>0.3855764651394466</v>
      </c>
      <c r="T287" s="12">
        <v>1673.3333700000001</v>
      </c>
      <c r="U287" s="25">
        <v>0.1013603744149766</v>
      </c>
      <c r="V287" s="2">
        <v>15473968</v>
      </c>
      <c r="W287" s="25">
        <v>0.43099999999999999</v>
      </c>
      <c r="X287" s="2">
        <v>13984</v>
      </c>
      <c r="Y287" s="2">
        <v>15757508</v>
      </c>
      <c r="Z287" s="25">
        <v>0.41799999999999998</v>
      </c>
      <c r="AA287" s="12">
        <v>14557.58</v>
      </c>
      <c r="AB287" s="2">
        <v>16848177</v>
      </c>
      <c r="AC287" s="25">
        <v>0.437</v>
      </c>
      <c r="AD287" s="12">
        <v>14032.73</v>
      </c>
      <c r="AE287" s="25">
        <v>8.8999999999999996E-2</v>
      </c>
    </row>
    <row r="288" spans="1:31" x14ac:dyDescent="0.3">
      <c r="A288" t="s">
        <v>1753</v>
      </c>
      <c r="B288" s="2">
        <v>3516</v>
      </c>
      <c r="C288" s="25">
        <v>2.5432004108469377E-2</v>
      </c>
      <c r="D288" s="2"/>
      <c r="E288" s="2">
        <v>2672</v>
      </c>
      <c r="F288" s="25">
        <v>1.8761673383982363E-2</v>
      </c>
      <c r="G288" s="12"/>
      <c r="H288" s="2">
        <v>2824</v>
      </c>
      <c r="I288" s="25">
        <v>2.0345821325648415E-2</v>
      </c>
      <c r="J288" s="12"/>
      <c r="K288" s="25">
        <v>-0.19681456200227532</v>
      </c>
      <c r="L288" s="2">
        <v>12283</v>
      </c>
      <c r="M288" s="25">
        <v>2.897603691419243E-2</v>
      </c>
      <c r="N288" s="2">
        <v>296.36363636363598</v>
      </c>
      <c r="O288" s="2">
        <v>11911</v>
      </c>
      <c r="P288" s="25">
        <v>2.6599046891678836E-2</v>
      </c>
      <c r="Q288" s="12">
        <v>411.51515151515099</v>
      </c>
      <c r="R288" s="2">
        <v>12369</v>
      </c>
      <c r="S288" s="25">
        <v>2.7022008223044625E-2</v>
      </c>
      <c r="T288" s="12">
        <v>452.72726399999999</v>
      </c>
      <c r="U288" s="25">
        <v>7.0015468533745828E-3</v>
      </c>
      <c r="V288" s="2">
        <v>967465</v>
      </c>
      <c r="W288" s="25">
        <v>2.7E-2</v>
      </c>
      <c r="X288" s="2">
        <v>2804</v>
      </c>
      <c r="Y288" s="2">
        <v>920678</v>
      </c>
      <c r="Z288" s="25">
        <v>2.4E-2</v>
      </c>
      <c r="AA288" s="12">
        <v>3104.85</v>
      </c>
      <c r="AB288" s="2">
        <v>958655</v>
      </c>
      <c r="AC288" s="25">
        <v>2.5000000000000001E-2</v>
      </c>
      <c r="AD288" s="12">
        <v>2768.48</v>
      </c>
      <c r="AE288" s="25">
        <v>-8.9999999999999993E-3</v>
      </c>
    </row>
    <row r="289" spans="1:31" x14ac:dyDescent="0.3">
      <c r="A289" t="s">
        <v>1754</v>
      </c>
      <c r="B289" s="2">
        <v>551</v>
      </c>
      <c r="C289" s="25">
        <v>3.985504625644661E-3</v>
      </c>
      <c r="D289" s="2"/>
      <c r="E289" s="2">
        <v>581</v>
      </c>
      <c r="F289" s="25">
        <v>4.0795405075201166E-3</v>
      </c>
      <c r="G289" s="12"/>
      <c r="H289" s="2">
        <v>515</v>
      </c>
      <c r="I289" s="25">
        <v>3.7103746397694525E-3</v>
      </c>
      <c r="J289" s="12"/>
      <c r="K289" s="25">
        <v>-6.5335753176043565E-2</v>
      </c>
      <c r="L289" s="2">
        <v>2453</v>
      </c>
      <c r="M289" s="25">
        <v>5.7867148539049122E-3</v>
      </c>
      <c r="N289" s="2">
        <v>177.575757575757</v>
      </c>
      <c r="O289" s="2">
        <v>2138</v>
      </c>
      <c r="P289" s="25">
        <v>4.7744742048870248E-3</v>
      </c>
      <c r="Q289" s="12">
        <v>175.75757575757501</v>
      </c>
      <c r="R289" s="2">
        <v>2594</v>
      </c>
      <c r="S289" s="25">
        <v>5.6669972779188095E-3</v>
      </c>
      <c r="T289" s="12">
        <v>287.27273600000001</v>
      </c>
      <c r="U289" s="25">
        <v>5.7480635955972276E-2</v>
      </c>
      <c r="V289" s="2">
        <v>190144</v>
      </c>
      <c r="W289" s="25">
        <v>5.0000000000000001E-3</v>
      </c>
      <c r="X289" s="2">
        <v>1935</v>
      </c>
      <c r="Y289" s="2">
        <v>183761</v>
      </c>
      <c r="Z289" s="25">
        <v>5.0000000000000001E-3</v>
      </c>
      <c r="AA289" s="12">
        <v>1866.06</v>
      </c>
      <c r="AB289" s="2">
        <v>191382</v>
      </c>
      <c r="AC289" s="25">
        <v>5.0000000000000001E-3</v>
      </c>
      <c r="AD289" s="12">
        <v>2100.61</v>
      </c>
      <c r="AE289" s="25">
        <v>7.0000000000000001E-3</v>
      </c>
    </row>
    <row r="290" spans="1:31" x14ac:dyDescent="0.3">
      <c r="A290" t="s">
        <v>1755</v>
      </c>
      <c r="B290" s="2">
        <v>4049</v>
      </c>
      <c r="C290" s="25">
        <v>2.9287310760862488E-2</v>
      </c>
      <c r="D290" s="2"/>
      <c r="E290" s="2">
        <v>3546</v>
      </c>
      <c r="F290" s="25">
        <v>2.489853810613827E-2</v>
      </c>
      <c r="G290" s="12"/>
      <c r="H290" s="2">
        <v>4977</v>
      </c>
      <c r="I290" s="25">
        <v>3.5857348703170026E-2</v>
      </c>
      <c r="J290" s="12"/>
      <c r="K290" s="25">
        <v>0.22919239318350204</v>
      </c>
      <c r="L290" s="2">
        <v>14719</v>
      </c>
      <c r="M290" s="25">
        <v>3.4722648159244356E-2</v>
      </c>
      <c r="N290" s="2">
        <v>410.90909090909099</v>
      </c>
      <c r="O290" s="2">
        <v>14439</v>
      </c>
      <c r="P290" s="25">
        <v>3.2244449506250585E-2</v>
      </c>
      <c r="Q290" s="12">
        <v>475.15151515151501</v>
      </c>
      <c r="R290" s="2">
        <v>17066</v>
      </c>
      <c r="S290" s="25">
        <v>3.7283336755960836E-2</v>
      </c>
      <c r="T290" s="12">
        <v>486.66665599999999</v>
      </c>
      <c r="U290" s="25">
        <v>0.15945376723962226</v>
      </c>
      <c r="V290" s="2">
        <v>1172674</v>
      </c>
      <c r="W290" s="25">
        <v>3.3000000000000002E-2</v>
      </c>
      <c r="X290" s="2">
        <v>3355</v>
      </c>
      <c r="Y290" s="2">
        <v>1129062</v>
      </c>
      <c r="Z290" s="25">
        <v>0.03</v>
      </c>
      <c r="AA290" s="12">
        <v>3952.12</v>
      </c>
      <c r="AB290" s="2">
        <v>1192958</v>
      </c>
      <c r="AC290" s="25">
        <v>3.1E-2</v>
      </c>
      <c r="AD290" s="12">
        <v>4129.7</v>
      </c>
      <c r="AE290" s="25">
        <v>1.7000000000000001E-2</v>
      </c>
    </row>
    <row r="291" spans="1:31" x14ac:dyDescent="0.3">
      <c r="A291" t="s">
        <v>1756</v>
      </c>
      <c r="B291" s="2">
        <v>2583</v>
      </c>
      <c r="C291" s="25">
        <v>1.8683409161597383E-2</v>
      </c>
      <c r="D291" s="2"/>
      <c r="E291" s="2">
        <v>2315</v>
      </c>
      <c r="F291" s="25">
        <v>1.6254967770927827E-2</v>
      </c>
      <c r="G291" s="12"/>
      <c r="H291" s="2">
        <v>2045</v>
      </c>
      <c r="I291" s="25">
        <v>1.473342939481268E-2</v>
      </c>
      <c r="J291" s="12"/>
      <c r="K291" s="25">
        <v>-0.20828493999225706</v>
      </c>
      <c r="L291" s="2">
        <v>8237</v>
      </c>
      <c r="M291" s="25">
        <v>1.9431378007180904E-2</v>
      </c>
      <c r="N291" s="2">
        <v>321.21212121212102</v>
      </c>
      <c r="O291" s="2">
        <v>7424</v>
      </c>
      <c r="P291" s="25">
        <v>1.6578903880767666E-2</v>
      </c>
      <c r="Q291" s="12">
        <v>337.575757575757</v>
      </c>
      <c r="R291" s="2">
        <v>8532</v>
      </c>
      <c r="S291" s="25">
        <v>1.8639483722129254E-2</v>
      </c>
      <c r="T291" s="12">
        <v>441.81817599999999</v>
      </c>
      <c r="U291" s="25">
        <v>3.5814009955080731E-2</v>
      </c>
      <c r="V291" s="2">
        <v>623320</v>
      </c>
      <c r="W291" s="25">
        <v>1.7000000000000001E-2</v>
      </c>
      <c r="X291" s="2">
        <v>2721</v>
      </c>
      <c r="Y291" s="2">
        <v>583988</v>
      </c>
      <c r="Z291" s="25">
        <v>1.4999999999999999E-2</v>
      </c>
      <c r="AA291" s="12">
        <v>3122.42</v>
      </c>
      <c r="AB291" s="2">
        <v>622170</v>
      </c>
      <c r="AC291" s="25">
        <v>1.6E-2</v>
      </c>
      <c r="AD291" s="12">
        <v>3632.73</v>
      </c>
      <c r="AE291" s="25">
        <v>-2E-3</v>
      </c>
    </row>
    <row r="292" spans="1:31" x14ac:dyDescent="0.3">
      <c r="A292" t="s">
        <v>1757</v>
      </c>
      <c r="B292" s="2">
        <v>925</v>
      </c>
      <c r="C292" s="25">
        <v>6.690729180982416E-3</v>
      </c>
      <c r="D292" s="2"/>
      <c r="E292" s="2">
        <v>715</v>
      </c>
      <c r="F292" s="25">
        <v>5.0204328104593542E-3</v>
      </c>
      <c r="G292" s="12"/>
      <c r="H292" s="2">
        <v>708</v>
      </c>
      <c r="I292" s="25">
        <v>5.1008645533141212E-3</v>
      </c>
      <c r="J292" s="12"/>
      <c r="K292" s="25">
        <v>-0.23459459459459464</v>
      </c>
      <c r="L292" s="2">
        <v>2859</v>
      </c>
      <c r="M292" s="25">
        <v>6.7444833947468991E-3</v>
      </c>
      <c r="N292" s="2">
        <v>204.84848484848399</v>
      </c>
      <c r="O292" s="2">
        <v>2627</v>
      </c>
      <c r="P292" s="25">
        <v>5.8664844416455638E-3</v>
      </c>
      <c r="Q292" s="12">
        <v>184.24242424242399</v>
      </c>
      <c r="R292" s="2">
        <v>2849</v>
      </c>
      <c r="S292" s="25">
        <v>6.2240845199655701E-3</v>
      </c>
      <c r="T292" s="12">
        <v>238.18182400000001</v>
      </c>
      <c r="U292" s="25">
        <v>-3.497726477789437E-3</v>
      </c>
      <c r="V292" s="2">
        <v>220852</v>
      </c>
      <c r="W292" s="25">
        <v>6.0000000000000001E-3</v>
      </c>
      <c r="X292" s="2">
        <v>1862</v>
      </c>
      <c r="Y292" s="2">
        <v>201008</v>
      </c>
      <c r="Z292" s="25">
        <v>5.0000000000000001E-3</v>
      </c>
      <c r="AA292" s="12">
        <v>1656.36</v>
      </c>
      <c r="AB292" s="2">
        <v>208693</v>
      </c>
      <c r="AC292" s="25">
        <v>5.0000000000000001E-3</v>
      </c>
      <c r="AD292" s="12">
        <v>1879.39</v>
      </c>
      <c r="AE292" s="25">
        <v>-5.5E-2</v>
      </c>
    </row>
    <row r="293" spans="1:31" x14ac:dyDescent="0.3">
      <c r="A293" t="s">
        <v>1758</v>
      </c>
      <c r="B293" s="2">
        <v>1812</v>
      </c>
      <c r="C293" s="25">
        <v>1.3106595973989337E-2</v>
      </c>
      <c r="D293" s="2"/>
      <c r="E293" s="2">
        <v>1540</v>
      </c>
      <c r="F293" s="25">
        <v>1.0813239899450912E-2</v>
      </c>
      <c r="G293" s="12"/>
      <c r="H293" s="2">
        <v>1688</v>
      </c>
      <c r="I293" s="25">
        <v>1.2161383285302594E-2</v>
      </c>
      <c r="J293" s="12"/>
      <c r="K293" s="25">
        <v>-6.8432671081677721E-2</v>
      </c>
      <c r="L293" s="2">
        <v>5317</v>
      </c>
      <c r="M293" s="25">
        <v>1.254299342772622E-2</v>
      </c>
      <c r="N293" s="2">
        <v>272.72727272727201</v>
      </c>
      <c r="O293" s="2">
        <v>4986</v>
      </c>
      <c r="P293" s="25">
        <v>1.1134484745353931E-2</v>
      </c>
      <c r="Q293" s="12">
        <v>207.87878787878699</v>
      </c>
      <c r="R293" s="2">
        <v>5765</v>
      </c>
      <c r="S293" s="25">
        <v>1.2594540981959113E-2</v>
      </c>
      <c r="T293" s="12">
        <v>273.33334400000001</v>
      </c>
      <c r="U293" s="25">
        <v>8.4258040248260294E-2</v>
      </c>
      <c r="V293" s="2">
        <v>445873</v>
      </c>
      <c r="W293" s="25">
        <v>1.2E-2</v>
      </c>
      <c r="X293" s="2">
        <v>1757</v>
      </c>
      <c r="Y293" s="2">
        <v>404112</v>
      </c>
      <c r="Z293" s="25">
        <v>1.0999999999999999E-2</v>
      </c>
      <c r="AA293" s="12">
        <v>2277.58</v>
      </c>
      <c r="AB293" s="2">
        <v>411798</v>
      </c>
      <c r="AC293" s="25">
        <v>1.0999999999999999E-2</v>
      </c>
      <c r="AD293" s="12">
        <v>2284.2399999999998</v>
      </c>
      <c r="AE293" s="25">
        <v>-7.5999999999999998E-2</v>
      </c>
    </row>
    <row r="294" spans="1:31" x14ac:dyDescent="0.3">
      <c r="A294" t="s">
        <v>1759</v>
      </c>
      <c r="B294" s="2">
        <v>5153</v>
      </c>
      <c r="C294" s="25">
        <v>3.7272786453624203E-2</v>
      </c>
      <c r="D294" s="2"/>
      <c r="E294" s="2">
        <v>4881</v>
      </c>
      <c r="F294" s="25">
        <v>3.4272353213779159E-2</v>
      </c>
      <c r="G294" s="12"/>
      <c r="H294" s="2">
        <v>4679</v>
      </c>
      <c r="I294" s="25">
        <v>3.3710374639769454E-2</v>
      </c>
      <c r="J294" s="12"/>
      <c r="K294" s="25">
        <v>-9.1985251309916527E-2</v>
      </c>
      <c r="L294" s="2">
        <v>16048</v>
      </c>
      <c r="M294" s="25">
        <v>3.7857806757222189E-2</v>
      </c>
      <c r="N294" s="2">
        <v>292.72727272727201</v>
      </c>
      <c r="O294" s="2">
        <v>15509</v>
      </c>
      <c r="P294" s="25">
        <v>3.4633919758462521E-2</v>
      </c>
      <c r="Q294" s="12">
        <v>339.39393939393898</v>
      </c>
      <c r="R294" s="2">
        <v>17023</v>
      </c>
      <c r="S294" s="25">
        <v>3.7189396554360793E-2</v>
      </c>
      <c r="T294" s="12">
        <v>428.48486300000002</v>
      </c>
      <c r="U294" s="25">
        <v>6.0755234297108676E-2</v>
      </c>
      <c r="V294" s="2">
        <v>1338666</v>
      </c>
      <c r="W294" s="25">
        <v>3.6999999999999998E-2</v>
      </c>
      <c r="X294" s="2">
        <v>3213</v>
      </c>
      <c r="Y294" s="2">
        <v>1337437</v>
      </c>
      <c r="Z294" s="25">
        <v>3.5000000000000003E-2</v>
      </c>
      <c r="AA294" s="12">
        <v>3363.64</v>
      </c>
      <c r="AB294" s="2">
        <v>1344570</v>
      </c>
      <c r="AC294" s="25">
        <v>3.5000000000000003E-2</v>
      </c>
      <c r="AD294" s="12">
        <v>3076.36</v>
      </c>
      <c r="AE294" s="25">
        <v>4.0000000000000001E-3</v>
      </c>
    </row>
    <row r="295" spans="1:31" x14ac:dyDescent="0.3">
      <c r="A295" t="s">
        <v>1760</v>
      </c>
      <c r="B295" s="2">
        <v>5410</v>
      </c>
      <c r="C295" s="25">
        <v>3.9131724182826885E-2</v>
      </c>
      <c r="D295" s="2"/>
      <c r="E295" s="2">
        <v>4870</v>
      </c>
      <c r="F295" s="25">
        <v>3.4195115785925934E-2</v>
      </c>
      <c r="G295" s="12"/>
      <c r="H295" s="2">
        <v>5895</v>
      </c>
      <c r="I295" s="25">
        <v>4.2471181556195968E-2</v>
      </c>
      <c r="J295" s="12"/>
      <c r="K295" s="25">
        <v>8.9648798521256845E-2</v>
      </c>
      <c r="L295" s="2">
        <v>20887</v>
      </c>
      <c r="M295" s="25">
        <v>4.9273181065434934E-2</v>
      </c>
      <c r="N295" s="2">
        <v>307.87878787878702</v>
      </c>
      <c r="O295" s="2">
        <v>20970</v>
      </c>
      <c r="P295" s="25">
        <v>4.6829150643817076E-2</v>
      </c>
      <c r="Q295" s="12">
        <v>415.75757575757501</v>
      </c>
      <c r="R295" s="2">
        <v>24146</v>
      </c>
      <c r="S295" s="25">
        <v>5.2750700182200301E-2</v>
      </c>
      <c r="T295" s="12">
        <v>478.78787199999999</v>
      </c>
      <c r="U295" s="25">
        <v>0.15603006654857088</v>
      </c>
      <c r="V295" s="2">
        <v>2144236</v>
      </c>
      <c r="W295" s="25">
        <v>0.06</v>
      </c>
      <c r="X295" s="2">
        <v>3145</v>
      </c>
      <c r="Y295" s="2">
        <v>2232710</v>
      </c>
      <c r="Z295" s="25">
        <v>5.8999999999999997E-2</v>
      </c>
      <c r="AA295" s="12">
        <v>3316.97</v>
      </c>
      <c r="AB295" s="2">
        <v>2508269</v>
      </c>
      <c r="AC295" s="25">
        <v>6.5000000000000002E-2</v>
      </c>
      <c r="AD295" s="12">
        <v>3676.36</v>
      </c>
      <c r="AE295" s="25">
        <v>0.17</v>
      </c>
    </row>
    <row r="296" spans="1:31" x14ac:dyDescent="0.3">
      <c r="A296" t="s">
        <v>1761</v>
      </c>
      <c r="B296" s="2">
        <v>5967</v>
      </c>
      <c r="C296" s="25">
        <v>4.3160628132888734E-2</v>
      </c>
      <c r="D296" s="2"/>
      <c r="E296" s="2">
        <v>5086</v>
      </c>
      <c r="F296" s="25">
        <v>3.5711778005589181E-2</v>
      </c>
      <c r="G296" s="12"/>
      <c r="H296" s="2">
        <v>6026</v>
      </c>
      <c r="I296" s="25">
        <v>4.3414985590778096E-2</v>
      </c>
      <c r="J296" s="12"/>
      <c r="K296" s="25">
        <v>9.8877157700687501E-3</v>
      </c>
      <c r="L296" s="2">
        <v>21094</v>
      </c>
      <c r="M296" s="25">
        <v>4.9761501479115455E-2</v>
      </c>
      <c r="N296" s="2">
        <v>286.06060606060601</v>
      </c>
      <c r="O296" s="2">
        <v>19365</v>
      </c>
      <c r="P296" s="25">
        <v>4.3244945265499178E-2</v>
      </c>
      <c r="Q296" s="12">
        <v>332.12121212121201</v>
      </c>
      <c r="R296" s="2">
        <v>22096</v>
      </c>
      <c r="S296" s="25">
        <v>4.8272155687314577E-2</v>
      </c>
      <c r="T296" s="12">
        <v>350.90910000000002</v>
      </c>
      <c r="U296" s="25">
        <v>4.75016592395942E-2</v>
      </c>
      <c r="V296" s="2">
        <v>2272688</v>
      </c>
      <c r="W296" s="25">
        <v>6.3E-2</v>
      </c>
      <c r="X296" s="2">
        <v>2911</v>
      </c>
      <c r="Y296" s="2">
        <v>2145796</v>
      </c>
      <c r="Z296" s="25">
        <v>5.7000000000000002E-2</v>
      </c>
      <c r="AA296" s="12">
        <v>3351.52</v>
      </c>
      <c r="AB296" s="2">
        <v>2256501</v>
      </c>
      <c r="AC296" s="25">
        <v>5.8000000000000003E-2</v>
      </c>
      <c r="AD296" s="12">
        <v>3163.03</v>
      </c>
      <c r="AE296" s="25">
        <v>-7.0000000000000001E-3</v>
      </c>
    </row>
    <row r="297" spans="1:31" x14ac:dyDescent="0.3">
      <c r="A297" t="s">
        <v>1762</v>
      </c>
      <c r="B297" s="2">
        <v>6827</v>
      </c>
      <c r="C297" s="25">
        <v>4.938119796601833E-2</v>
      </c>
      <c r="D297" s="2"/>
      <c r="E297" s="2">
        <v>5951</v>
      </c>
      <c r="F297" s="25">
        <v>4.1785448468592438E-2</v>
      </c>
      <c r="G297" s="12"/>
      <c r="H297" s="2">
        <v>6172</v>
      </c>
      <c r="I297" s="25">
        <v>4.4466858789625363E-2</v>
      </c>
      <c r="J297" s="12"/>
      <c r="K297" s="25">
        <v>-9.5942580928665588E-2</v>
      </c>
      <c r="L297" s="2">
        <v>21485</v>
      </c>
      <c r="M297" s="25">
        <v>5.0683884482734219E-2</v>
      </c>
      <c r="N297" s="2">
        <v>242.42424242424201</v>
      </c>
      <c r="O297" s="2">
        <v>20747</v>
      </c>
      <c r="P297" s="25">
        <v>4.6331158245458887E-2</v>
      </c>
      <c r="Q297" s="12">
        <v>266.666666666666</v>
      </c>
      <c r="R297" s="2">
        <v>20896</v>
      </c>
      <c r="S297" s="25">
        <v>4.5650568665918059E-2</v>
      </c>
      <c r="T297" s="12">
        <v>286.66665599999999</v>
      </c>
      <c r="U297" s="25">
        <v>-2.7414475215266465E-2</v>
      </c>
      <c r="V297" s="2">
        <v>2324069</v>
      </c>
      <c r="W297" s="25">
        <v>6.5000000000000002E-2</v>
      </c>
      <c r="X297" s="2">
        <v>2653</v>
      </c>
      <c r="Y297" s="2">
        <v>2293498</v>
      </c>
      <c r="Z297" s="25">
        <v>6.0999999999999999E-2</v>
      </c>
      <c r="AA297" s="12">
        <v>2396.9699999999998</v>
      </c>
      <c r="AB297" s="2">
        <v>2269392</v>
      </c>
      <c r="AC297" s="25">
        <v>5.8999999999999997E-2</v>
      </c>
      <c r="AD297" s="12">
        <v>2620.61</v>
      </c>
      <c r="AE297" s="25">
        <v>-2.4E-2</v>
      </c>
    </row>
    <row r="298" spans="1:31" x14ac:dyDescent="0.3">
      <c r="A298" t="s">
        <v>1763</v>
      </c>
      <c r="B298" s="2">
        <v>5354</v>
      </c>
      <c r="C298" s="25">
        <v>3.8726663821599845E-2</v>
      </c>
      <c r="D298" s="2"/>
      <c r="E298" s="2">
        <v>5708</v>
      </c>
      <c r="F298" s="25">
        <v>4.00792034714713E-2</v>
      </c>
      <c r="G298" s="12"/>
      <c r="H298" s="2">
        <v>5827</v>
      </c>
      <c r="I298" s="25">
        <v>4.1981268011527378E-2</v>
      </c>
      <c r="J298" s="12"/>
      <c r="K298" s="25">
        <v>8.8345162495330642E-2</v>
      </c>
      <c r="L298" s="2">
        <v>16427</v>
      </c>
      <c r="M298" s="25">
        <v>3.8751881331062367E-2</v>
      </c>
      <c r="N298" s="2">
        <v>209.69696969696901</v>
      </c>
      <c r="O298" s="2">
        <v>18189</v>
      </c>
      <c r="P298" s="25">
        <v>4.0618761137834469E-2</v>
      </c>
      <c r="Q298" s="12">
        <v>253.333333333333</v>
      </c>
      <c r="R298" s="2">
        <v>19218</v>
      </c>
      <c r="S298" s="25">
        <v>4.198471614766526E-2</v>
      </c>
      <c r="T298" s="12">
        <v>313.93939999999998</v>
      </c>
      <c r="U298" s="25">
        <v>0.16990320813295184</v>
      </c>
      <c r="V298" s="2">
        <v>1754901</v>
      </c>
      <c r="W298" s="25">
        <v>4.9000000000000002E-2</v>
      </c>
      <c r="X298" s="2">
        <v>2032</v>
      </c>
      <c r="Y298" s="2">
        <v>2008434</v>
      </c>
      <c r="Z298" s="25">
        <v>5.2999999999999999E-2</v>
      </c>
      <c r="AA298" s="12">
        <v>2159.39</v>
      </c>
      <c r="AB298" s="2">
        <v>2165663</v>
      </c>
      <c r="AC298" s="25">
        <v>5.6000000000000001E-2</v>
      </c>
      <c r="AD298" s="12">
        <v>2716.97</v>
      </c>
      <c r="AE298" s="25">
        <v>0.23400000000000001</v>
      </c>
    </row>
    <row r="299" spans="1:31" x14ac:dyDescent="0.3">
      <c r="A299" t="s">
        <v>1764</v>
      </c>
      <c r="B299" s="2">
        <v>3566</v>
      </c>
      <c r="C299" s="25">
        <v>2.5793665145279237E-2</v>
      </c>
      <c r="D299" s="2"/>
      <c r="E299" s="2">
        <v>3760</v>
      </c>
      <c r="F299" s="25">
        <v>2.6401157157100928E-2</v>
      </c>
      <c r="G299" s="12"/>
      <c r="H299" s="2">
        <v>4128</v>
      </c>
      <c r="I299" s="25">
        <v>2.974063400576369E-2</v>
      </c>
      <c r="J299" s="12"/>
      <c r="K299" s="25">
        <v>0.15759955131800329</v>
      </c>
      <c r="L299" s="2">
        <v>9997</v>
      </c>
      <c r="M299" s="25">
        <v>2.3583281041372771E-2</v>
      </c>
      <c r="N299" s="2">
        <v>158.78787878787799</v>
      </c>
      <c r="O299" s="2">
        <v>11922</v>
      </c>
      <c r="P299" s="25">
        <v>2.6623611539131484E-2</v>
      </c>
      <c r="Q299" s="12">
        <v>166.666666666666</v>
      </c>
      <c r="R299" s="2">
        <v>13606</v>
      </c>
      <c r="S299" s="25">
        <v>2.9724427510934202E-2</v>
      </c>
      <c r="T299" s="12">
        <v>221.81817599999999</v>
      </c>
      <c r="U299" s="25">
        <v>0.36100830249074722</v>
      </c>
      <c r="V299" s="2">
        <v>1038538</v>
      </c>
      <c r="W299" s="25">
        <v>2.9000000000000001E-2</v>
      </c>
      <c r="X299" s="2">
        <v>1458</v>
      </c>
      <c r="Y299" s="2">
        <v>1279302</v>
      </c>
      <c r="Z299" s="25">
        <v>3.4000000000000002E-2</v>
      </c>
      <c r="AA299" s="12">
        <v>1428.48</v>
      </c>
      <c r="AB299" s="2">
        <v>1556367</v>
      </c>
      <c r="AC299" s="25">
        <v>0.04</v>
      </c>
      <c r="AD299" s="12">
        <v>1924.24</v>
      </c>
      <c r="AE299" s="25">
        <v>0.499</v>
      </c>
    </row>
    <row r="300" spans="1:31" x14ac:dyDescent="0.3">
      <c r="A300" t="s">
        <v>1765</v>
      </c>
      <c r="B300" s="2">
        <v>2376</v>
      </c>
      <c r="C300" s="25">
        <v>1.7186132469204564E-2</v>
      </c>
      <c r="D300" s="2"/>
      <c r="E300" s="2">
        <v>2838</v>
      </c>
      <c r="F300" s="25">
        <v>1.9927256386130968E-2</v>
      </c>
      <c r="G300" s="12"/>
      <c r="H300" s="2">
        <v>2831</v>
      </c>
      <c r="I300" s="25">
        <v>2.0396253602305476E-2</v>
      </c>
      <c r="J300" s="12"/>
      <c r="K300" s="25">
        <v>0.19149831649831639</v>
      </c>
      <c r="L300" s="2">
        <v>8444</v>
      </c>
      <c r="M300" s="25">
        <v>1.9919698420861425E-2</v>
      </c>
      <c r="N300" s="2">
        <v>175.15151515151501</v>
      </c>
      <c r="O300" s="2">
        <v>9333</v>
      </c>
      <c r="P300" s="25">
        <v>2.0841986788685971E-2</v>
      </c>
      <c r="Q300" s="12">
        <v>170.30303030303</v>
      </c>
      <c r="R300" s="2">
        <v>10333</v>
      </c>
      <c r="S300" s="25">
        <v>2.2574048910075195E-2</v>
      </c>
      <c r="T300" s="12">
        <v>183.636368</v>
      </c>
      <c r="U300" s="25">
        <v>0.22370914258645191</v>
      </c>
      <c r="V300" s="2">
        <v>980542</v>
      </c>
      <c r="W300" s="25">
        <v>2.7E-2</v>
      </c>
      <c r="X300" s="2">
        <v>1842</v>
      </c>
      <c r="Y300" s="2">
        <v>1037722</v>
      </c>
      <c r="Z300" s="25">
        <v>2.8000000000000001E-2</v>
      </c>
      <c r="AA300" s="12">
        <v>1556.97</v>
      </c>
      <c r="AB300" s="2">
        <v>1161759</v>
      </c>
      <c r="AC300" s="25">
        <v>0.03</v>
      </c>
      <c r="AD300" s="12">
        <v>1861.21</v>
      </c>
      <c r="AE300" s="25">
        <v>0.185</v>
      </c>
    </row>
    <row r="301" spans="1:3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row>
    <row r="302" spans="1:31" x14ac:dyDescent="0.3">
      <c r="A302" s="103" t="s">
        <v>1768</v>
      </c>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c r="AA302" s="103"/>
      <c r="AB302" s="103"/>
      <c r="AC302" s="103"/>
      <c r="AD302" s="103"/>
      <c r="AE302" s="103"/>
    </row>
    <row r="303" spans="1:31" x14ac:dyDescent="0.3">
      <c r="B303" s="188"/>
      <c r="C303" s="188"/>
      <c r="D303" s="188"/>
      <c r="E303" s="188"/>
      <c r="F303" s="188"/>
      <c r="G303" s="188"/>
      <c r="H303" s="188"/>
      <c r="I303" s="188"/>
      <c r="J303" s="188"/>
      <c r="L303" s="188" t="s">
        <v>1653</v>
      </c>
      <c r="M303" s="188"/>
      <c r="N303" s="188" t="s">
        <v>1654</v>
      </c>
      <c r="O303" s="188" t="s">
        <v>1653</v>
      </c>
      <c r="P303" s="188"/>
      <c r="Q303" s="188" t="s">
        <v>1654</v>
      </c>
      <c r="R303" s="188" t="s">
        <v>1653</v>
      </c>
      <c r="S303" s="188"/>
      <c r="T303" s="188" t="s">
        <v>1654</v>
      </c>
      <c r="U303" t="s">
        <v>167</v>
      </c>
      <c r="V303" s="188" t="s">
        <v>1653</v>
      </c>
      <c r="W303" s="188"/>
      <c r="X303" s="188" t="s">
        <v>1654</v>
      </c>
      <c r="Y303" s="188" t="s">
        <v>1653</v>
      </c>
      <c r="Z303" s="188"/>
      <c r="AA303" s="188" t="s">
        <v>1654</v>
      </c>
      <c r="AB303" s="188" t="s">
        <v>1653</v>
      </c>
      <c r="AC303" s="188"/>
      <c r="AD303" s="188" t="s">
        <v>1654</v>
      </c>
      <c r="AE303" t="s">
        <v>167</v>
      </c>
    </row>
    <row r="304" spans="1:31" x14ac:dyDescent="0.3">
      <c r="A304" t="s">
        <v>169</v>
      </c>
      <c r="B304" s="2">
        <v>32400</v>
      </c>
      <c r="C304" s="25" t="s">
        <v>2479</v>
      </c>
      <c r="D304" s="2"/>
      <c r="E304" s="2">
        <v>32558</v>
      </c>
      <c r="F304" s="25" t="s">
        <v>2479</v>
      </c>
      <c r="G304" s="12"/>
      <c r="H304" s="2">
        <v>32353</v>
      </c>
      <c r="I304" s="25" t="s">
        <v>2479</v>
      </c>
      <c r="J304" s="12"/>
      <c r="K304" s="25">
        <v>-1.4506172839505727E-3</v>
      </c>
      <c r="L304" s="2">
        <v>99932</v>
      </c>
      <c r="M304" s="25" t="s">
        <v>167</v>
      </c>
      <c r="N304" s="2">
        <v>764.24242424242402</v>
      </c>
      <c r="O304" s="2">
        <v>104130</v>
      </c>
      <c r="P304" s="25" t="s">
        <v>167</v>
      </c>
      <c r="Q304" s="12">
        <v>758.78787878787796</v>
      </c>
      <c r="R304" s="2">
        <v>108328</v>
      </c>
      <c r="S304" s="25" t="s">
        <v>167</v>
      </c>
      <c r="T304" s="12">
        <v>889.69695999999999</v>
      </c>
      <c r="U304" s="25">
        <v>8.4017131649521681E-2</v>
      </c>
      <c r="V304" s="2">
        <v>8495322</v>
      </c>
      <c r="W304" s="25" t="s">
        <v>167</v>
      </c>
      <c r="X304" s="2">
        <v>13850</v>
      </c>
      <c r="Y304" s="2">
        <v>8732734</v>
      </c>
      <c r="Z304" s="25" t="s">
        <v>167</v>
      </c>
      <c r="AA304" s="12">
        <v>13901.82</v>
      </c>
      <c r="AB304" s="2">
        <v>8986666</v>
      </c>
      <c r="AC304" s="25" t="s">
        <v>167</v>
      </c>
      <c r="AD304" s="12">
        <v>14521.21</v>
      </c>
      <c r="AE304" s="25">
        <v>5.8000000000000003E-2</v>
      </c>
    </row>
    <row r="305" spans="1:31" x14ac:dyDescent="0.3">
      <c r="A305" t="s">
        <v>1751</v>
      </c>
      <c r="B305" s="2">
        <v>7573</v>
      </c>
      <c r="C305" s="25">
        <v>0.23373456790123456</v>
      </c>
      <c r="D305" s="2"/>
      <c r="E305" s="2">
        <v>9431</v>
      </c>
      <c r="F305" s="25">
        <v>0.28966767000429999</v>
      </c>
      <c r="G305" s="12"/>
      <c r="H305" s="2">
        <v>7269</v>
      </c>
      <c r="I305" s="25">
        <v>0.22467777331313954</v>
      </c>
      <c r="J305" s="12"/>
      <c r="K305" s="25">
        <v>-4.0142611910735537E-2</v>
      </c>
      <c r="L305" s="2">
        <v>18901</v>
      </c>
      <c r="M305" s="25">
        <v>0.18913861425769524</v>
      </c>
      <c r="N305" s="2">
        <v>532.72727272727195</v>
      </c>
      <c r="O305" s="2">
        <v>24189</v>
      </c>
      <c r="P305" s="25">
        <v>0.23229616825122443</v>
      </c>
      <c r="Q305" s="12">
        <v>547.27272727272702</v>
      </c>
      <c r="R305" s="2">
        <v>19951</v>
      </c>
      <c r="S305" s="25">
        <v>0.18417214385939001</v>
      </c>
      <c r="T305" s="12">
        <v>644.84849999999994</v>
      </c>
      <c r="U305" s="25">
        <v>5.555261626368975E-2</v>
      </c>
      <c r="V305" s="2">
        <v>867772</v>
      </c>
      <c r="W305" s="25">
        <v>0.10199999999999999</v>
      </c>
      <c r="X305" s="2">
        <v>4356</v>
      </c>
      <c r="Y305" s="2">
        <v>1063568</v>
      </c>
      <c r="Z305" s="25">
        <v>0.122</v>
      </c>
      <c r="AA305" s="12">
        <v>4703.6400000000003</v>
      </c>
      <c r="AB305" s="2">
        <v>806599</v>
      </c>
      <c r="AC305" s="25">
        <v>0.09</v>
      </c>
      <c r="AD305" s="12">
        <v>5040.6099999999997</v>
      </c>
      <c r="AE305" s="25">
        <v>-7.0000000000000007E-2</v>
      </c>
    </row>
    <row r="306" spans="1:31" x14ac:dyDescent="0.3">
      <c r="A306" t="s">
        <v>1715</v>
      </c>
      <c r="B306" s="2">
        <v>4235</v>
      </c>
      <c r="C306" s="25">
        <v>0.13070987654320987</v>
      </c>
      <c r="D306" s="2"/>
      <c r="E306" s="2">
        <v>4959</v>
      </c>
      <c r="F306" s="25">
        <v>0.15231279562626698</v>
      </c>
      <c r="G306" s="12"/>
      <c r="H306" s="2">
        <v>3893</v>
      </c>
      <c r="I306" s="25">
        <v>0.1203288721293234</v>
      </c>
      <c r="J306" s="12"/>
      <c r="K306" s="25">
        <v>-8.0755608028335257E-2</v>
      </c>
      <c r="L306" s="2">
        <v>9225</v>
      </c>
      <c r="M306" s="25">
        <v>9.2312772685426092E-2</v>
      </c>
      <c r="N306" s="2">
        <v>333.93939393939303</v>
      </c>
      <c r="O306" s="2">
        <v>11133</v>
      </c>
      <c r="P306" s="25">
        <v>0.10691443388072601</v>
      </c>
      <c r="Q306" s="12">
        <v>425.45454545454498</v>
      </c>
      <c r="R306" s="2">
        <v>9053</v>
      </c>
      <c r="S306" s="25">
        <v>8.3570268074735984E-2</v>
      </c>
      <c r="T306" s="12">
        <v>500.60604899999998</v>
      </c>
      <c r="U306" s="25">
        <v>-1.8644986449864499E-2</v>
      </c>
      <c r="V306" s="2">
        <v>375542</v>
      </c>
      <c r="W306" s="25">
        <v>4.3999999999999997E-2</v>
      </c>
      <c r="X306" s="2">
        <v>2733</v>
      </c>
      <c r="Y306" s="2">
        <v>454051</v>
      </c>
      <c r="Z306" s="25">
        <v>5.1999999999999998E-2</v>
      </c>
      <c r="AA306" s="12">
        <v>2916.97</v>
      </c>
      <c r="AB306" s="2">
        <v>350793</v>
      </c>
      <c r="AC306" s="25">
        <v>3.9E-2</v>
      </c>
      <c r="AD306" s="12">
        <v>2622.42</v>
      </c>
      <c r="AE306" s="25">
        <v>-6.6000000000000003E-2</v>
      </c>
    </row>
    <row r="307" spans="1:31" x14ac:dyDescent="0.3">
      <c r="A307" t="s">
        <v>1769</v>
      </c>
      <c r="B307" s="2">
        <v>3608</v>
      </c>
      <c r="C307" s="25">
        <v>0.11135802469135797</v>
      </c>
      <c r="D307" s="2"/>
      <c r="E307" s="2">
        <v>4141</v>
      </c>
      <c r="F307" s="25">
        <v>0.12718840223600958</v>
      </c>
      <c r="G307" s="12"/>
      <c r="H307" s="2">
        <v>2800</v>
      </c>
      <c r="I307" s="25">
        <v>8.6545297190368742E-2</v>
      </c>
      <c r="J307" s="12"/>
      <c r="K307" s="25">
        <v>-0.22394678492239473</v>
      </c>
      <c r="L307" s="2">
        <v>7945</v>
      </c>
      <c r="M307" s="25">
        <v>7.9504062762678615E-2</v>
      </c>
      <c r="N307" s="2">
        <v>333.93939393939303</v>
      </c>
      <c r="O307" s="2">
        <v>9395</v>
      </c>
      <c r="P307" s="25">
        <v>9.0223758763084611E-2</v>
      </c>
      <c r="Q307" s="12">
        <v>393.33333333333297</v>
      </c>
      <c r="R307" s="2">
        <v>6616</v>
      </c>
      <c r="S307" s="25">
        <v>6.1073775939738568E-2</v>
      </c>
      <c r="T307" s="12">
        <v>473.93939999999998</v>
      </c>
      <c r="U307" s="25">
        <v>-0.1672750157331655</v>
      </c>
      <c r="V307" s="2">
        <v>276674</v>
      </c>
      <c r="W307" s="25">
        <v>3.3000000000000002E-2</v>
      </c>
      <c r="X307" s="2">
        <v>2190</v>
      </c>
      <c r="Y307" s="2">
        <v>321709</v>
      </c>
      <c r="Z307" s="25">
        <v>3.6999999999999998E-2</v>
      </c>
      <c r="AA307" s="12">
        <v>2337.58</v>
      </c>
      <c r="AB307" s="2">
        <v>221684</v>
      </c>
      <c r="AC307" s="25">
        <v>2.5000000000000001E-2</v>
      </c>
      <c r="AD307" s="12">
        <v>1923.03</v>
      </c>
      <c r="AE307" s="25">
        <v>-0.19900000000000001</v>
      </c>
    </row>
    <row r="308" spans="1:31" x14ac:dyDescent="0.3">
      <c r="A308" t="s">
        <v>1770</v>
      </c>
      <c r="B308" s="2">
        <v>446</v>
      </c>
      <c r="C308" s="25">
        <v>1.3765432098765433E-2</v>
      </c>
      <c r="D308" s="2"/>
      <c r="E308" s="2">
        <v>261</v>
      </c>
      <c r="F308" s="25">
        <v>8.0164629276982622E-3</v>
      </c>
      <c r="G308" s="12"/>
      <c r="H308" s="2">
        <v>472</v>
      </c>
      <c r="I308" s="25">
        <v>1.4589064383519302E-2</v>
      </c>
      <c r="J308" s="12"/>
      <c r="K308" s="25">
        <v>5.8295964125560484E-2</v>
      </c>
      <c r="L308" s="2">
        <v>1117</v>
      </c>
      <c r="M308" s="25">
        <v>1.1177600768522596E-2</v>
      </c>
      <c r="N308" s="2">
        <v>154.54545454545399</v>
      </c>
      <c r="O308" s="2">
        <v>1048</v>
      </c>
      <c r="P308" s="25">
        <v>1.0064342648612312E-2</v>
      </c>
      <c r="Q308" s="12">
        <v>178.18181818181799</v>
      </c>
      <c r="R308" s="2">
        <v>835</v>
      </c>
      <c r="S308" s="25">
        <v>7.708071781995421E-3</v>
      </c>
      <c r="T308" s="12">
        <v>144.84848</v>
      </c>
      <c r="U308" s="25">
        <v>-0.25246195165622204</v>
      </c>
      <c r="V308" s="2">
        <v>37011</v>
      </c>
      <c r="W308" s="25">
        <v>4.0000000000000001E-3</v>
      </c>
      <c r="X308" s="2">
        <v>844</v>
      </c>
      <c r="Y308" s="2">
        <v>37700</v>
      </c>
      <c r="Z308" s="25">
        <v>4.0000000000000001E-3</v>
      </c>
      <c r="AA308" s="12">
        <v>858.18</v>
      </c>
      <c r="AB308" s="2">
        <v>24609</v>
      </c>
      <c r="AC308" s="25">
        <v>3.0000000000000001E-3</v>
      </c>
      <c r="AD308" s="12">
        <v>650.29999999999995</v>
      </c>
      <c r="AE308" s="25">
        <v>-0.33500000000000002</v>
      </c>
    </row>
    <row r="309" spans="1:31" x14ac:dyDescent="0.3">
      <c r="A309" t="s">
        <v>1771</v>
      </c>
      <c r="B309" s="2">
        <v>1668</v>
      </c>
      <c r="C309" s="25">
        <v>5.1481481481481482E-2</v>
      </c>
      <c r="D309" s="2"/>
      <c r="E309" s="2">
        <v>1738</v>
      </c>
      <c r="F309" s="25">
        <v>5.3381657349960074E-2</v>
      </c>
      <c r="G309" s="12"/>
      <c r="H309" s="2">
        <v>817</v>
      </c>
      <c r="I309" s="25">
        <v>2.5252681358761166E-2</v>
      </c>
      <c r="J309" s="12"/>
      <c r="K309" s="25">
        <v>-0.51019184652278171</v>
      </c>
      <c r="L309" s="2">
        <v>3690</v>
      </c>
      <c r="M309" s="25">
        <v>3.6925109074170438E-2</v>
      </c>
      <c r="N309" s="2">
        <v>240</v>
      </c>
      <c r="O309" s="2">
        <v>3676</v>
      </c>
      <c r="P309" s="25">
        <v>3.5302026313262271E-2</v>
      </c>
      <c r="Q309" s="12">
        <v>264.84848484848402</v>
      </c>
      <c r="R309" s="2">
        <v>2294</v>
      </c>
      <c r="S309" s="25">
        <v>2.1176427147182632E-2</v>
      </c>
      <c r="T309" s="12">
        <v>244.84848</v>
      </c>
      <c r="U309" s="25">
        <v>-0.37831978319783199</v>
      </c>
      <c r="V309" s="2">
        <v>108506</v>
      </c>
      <c r="W309" s="25">
        <v>1.2999999999999999E-2</v>
      </c>
      <c r="X309" s="2">
        <v>1421</v>
      </c>
      <c r="Y309" s="2">
        <v>115928</v>
      </c>
      <c r="Z309" s="25">
        <v>1.2999999999999999E-2</v>
      </c>
      <c r="AA309" s="12">
        <v>1283.03</v>
      </c>
      <c r="AB309" s="2">
        <v>74712</v>
      </c>
      <c r="AC309" s="25">
        <v>8.0000000000000002E-3</v>
      </c>
      <c r="AD309" s="12">
        <v>1296.97</v>
      </c>
      <c r="AE309" s="25">
        <v>-0.311</v>
      </c>
    </row>
    <row r="310" spans="1:31" x14ac:dyDescent="0.3">
      <c r="A310" t="s">
        <v>1772</v>
      </c>
      <c r="B310" s="2">
        <v>1494</v>
      </c>
      <c r="C310" s="25">
        <v>4.611111111111111E-2</v>
      </c>
      <c r="D310" s="2"/>
      <c r="E310" s="2">
        <v>2142</v>
      </c>
      <c r="F310" s="25">
        <v>6.5790281958351252E-2</v>
      </c>
      <c r="G310" s="12"/>
      <c r="H310" s="2">
        <v>1511</v>
      </c>
      <c r="I310" s="25">
        <v>4.6703551448088278E-2</v>
      </c>
      <c r="J310" s="12"/>
      <c r="K310" s="25">
        <v>1.1378848728246238E-2</v>
      </c>
      <c r="L310" s="2">
        <v>3138</v>
      </c>
      <c r="M310" s="25">
        <v>3.1401352919985588E-2</v>
      </c>
      <c r="N310" s="2">
        <v>217.575757575757</v>
      </c>
      <c r="O310" s="2">
        <v>4671</v>
      </c>
      <c r="P310" s="25">
        <v>4.4857389801210026E-2</v>
      </c>
      <c r="Q310" s="12">
        <v>246.666666666666</v>
      </c>
      <c r="R310" s="2">
        <v>3487</v>
      </c>
      <c r="S310" s="25">
        <v>3.218927701056052E-2</v>
      </c>
      <c r="T310" s="12">
        <v>369.69695999999999</v>
      </c>
      <c r="U310" s="25">
        <v>0.11121733588272785</v>
      </c>
      <c r="V310" s="2">
        <v>131157</v>
      </c>
      <c r="W310" s="25">
        <v>1.4999999999999999E-2</v>
      </c>
      <c r="X310" s="2">
        <v>1614</v>
      </c>
      <c r="Y310" s="2">
        <v>168081</v>
      </c>
      <c r="Z310" s="25">
        <v>1.9E-2</v>
      </c>
      <c r="AA310" s="12">
        <v>1850.91</v>
      </c>
      <c r="AB310" s="2">
        <v>122363</v>
      </c>
      <c r="AC310" s="25">
        <v>1.4E-2</v>
      </c>
      <c r="AD310" s="12">
        <v>1624.85</v>
      </c>
      <c r="AE310" s="25">
        <v>-6.7000000000000004E-2</v>
      </c>
    </row>
    <row r="311" spans="1:31" x14ac:dyDescent="0.3">
      <c r="A311" t="s">
        <v>1773</v>
      </c>
      <c r="B311" s="2">
        <v>627</v>
      </c>
      <c r="C311" s="25">
        <v>1.9351851851851853E-2</v>
      </c>
      <c r="D311" s="2"/>
      <c r="E311" s="2">
        <v>818</v>
      </c>
      <c r="F311" s="25">
        <v>2.5124393390257387E-2</v>
      </c>
      <c r="G311" s="12"/>
      <c r="H311" s="2">
        <v>1093</v>
      </c>
      <c r="I311" s="25">
        <v>3.3783574938954654E-2</v>
      </c>
      <c r="J311" s="12"/>
      <c r="K311" s="25">
        <v>0.74322169059011167</v>
      </c>
      <c r="L311" s="2">
        <v>1280</v>
      </c>
      <c r="M311" s="25">
        <v>1.2808709922747468E-2</v>
      </c>
      <c r="N311" s="2">
        <v>128.48484848484799</v>
      </c>
      <c r="O311" s="2">
        <v>1738</v>
      </c>
      <c r="P311" s="25">
        <v>1.6690675117641409E-2</v>
      </c>
      <c r="Q311" s="12">
        <v>161.21212121212099</v>
      </c>
      <c r="R311" s="2">
        <v>2437</v>
      </c>
      <c r="S311" s="25">
        <v>2.2496492134997416E-2</v>
      </c>
      <c r="T311" s="12">
        <v>232.72728000000001</v>
      </c>
      <c r="U311" s="25">
        <v>0.90390625000000002</v>
      </c>
      <c r="V311" s="2">
        <v>98868</v>
      </c>
      <c r="W311" s="25">
        <v>1.2E-2</v>
      </c>
      <c r="X311" s="2">
        <v>1392</v>
      </c>
      <c r="Y311" s="2">
        <v>132342</v>
      </c>
      <c r="Z311" s="25">
        <v>1.4999999999999999E-2</v>
      </c>
      <c r="AA311" s="12">
        <v>1549.09</v>
      </c>
      <c r="AB311" s="2">
        <v>129109</v>
      </c>
      <c r="AC311" s="25">
        <v>1.4E-2</v>
      </c>
      <c r="AD311" s="12">
        <v>1993.94</v>
      </c>
      <c r="AE311" s="25">
        <v>0.30599999999999999</v>
      </c>
    </row>
    <row r="312" spans="1:31" x14ac:dyDescent="0.3">
      <c r="A312" t="s">
        <v>1716</v>
      </c>
      <c r="B312" s="2">
        <v>3338</v>
      </c>
      <c r="C312" s="25">
        <v>0.10302469135802469</v>
      </c>
      <c r="D312" s="2"/>
      <c r="E312" s="2">
        <v>4472</v>
      </c>
      <c r="F312" s="25">
        <v>0.13735487437803298</v>
      </c>
      <c r="G312" s="12"/>
      <c r="H312" s="2">
        <v>3376</v>
      </c>
      <c r="I312" s="25">
        <v>0.10434890118381603</v>
      </c>
      <c r="J312" s="12"/>
      <c r="K312" s="25">
        <v>1.1384062312762122E-2</v>
      </c>
      <c r="L312" s="2">
        <v>9676</v>
      </c>
      <c r="M312" s="25">
        <v>9.6825841572269145E-2</v>
      </c>
      <c r="N312" s="2">
        <v>441.21212121212102</v>
      </c>
      <c r="O312" s="2">
        <v>13056</v>
      </c>
      <c r="P312" s="25">
        <v>0.1253817343704984</v>
      </c>
      <c r="Q312" s="12">
        <v>427.27272727272702</v>
      </c>
      <c r="R312" s="2">
        <v>10898</v>
      </c>
      <c r="S312" s="25">
        <v>0.10060187578465402</v>
      </c>
      <c r="T312" s="12">
        <v>530.30304000000001</v>
      </c>
      <c r="U312" s="25">
        <v>0.12629185613890037</v>
      </c>
      <c r="V312" s="2">
        <v>492230</v>
      </c>
      <c r="W312" s="25">
        <v>5.8000000000000003E-2</v>
      </c>
      <c r="X312" s="2">
        <v>3316</v>
      </c>
      <c r="Y312" s="2">
        <v>609517</v>
      </c>
      <c r="Z312" s="25">
        <v>7.0000000000000007E-2</v>
      </c>
      <c r="AA312" s="12">
        <v>3615.15</v>
      </c>
      <c r="AB312" s="2">
        <v>455806</v>
      </c>
      <c r="AC312" s="25">
        <v>5.0999999999999997E-2</v>
      </c>
      <c r="AD312" s="12">
        <v>4104.24</v>
      </c>
      <c r="AE312" s="25">
        <v>-7.3999999999999996E-2</v>
      </c>
    </row>
    <row r="313" spans="1:31" x14ac:dyDescent="0.3">
      <c r="A313" t="s">
        <v>1717</v>
      </c>
      <c r="B313" s="2">
        <v>774</v>
      </c>
      <c r="C313" s="25">
        <v>2.388888888888889E-2</v>
      </c>
      <c r="D313" s="2"/>
      <c r="E313" s="2">
        <v>1528</v>
      </c>
      <c r="F313" s="25">
        <v>4.693162970698448E-2</v>
      </c>
      <c r="G313" s="12"/>
      <c r="H313" s="2">
        <v>815</v>
      </c>
      <c r="I313" s="25">
        <v>2.5190863289339463E-2</v>
      </c>
      <c r="J313" s="12"/>
      <c r="K313" s="25">
        <v>5.2971576227390127E-2</v>
      </c>
      <c r="L313" s="2">
        <v>2017</v>
      </c>
      <c r="M313" s="25">
        <v>2.0183724932954408E-2</v>
      </c>
      <c r="N313" s="2">
        <v>225.45454545454501</v>
      </c>
      <c r="O313" s="2">
        <v>3638</v>
      </c>
      <c r="P313" s="25">
        <v>3.4937097858446176E-2</v>
      </c>
      <c r="Q313" s="12">
        <v>289.69696969696901</v>
      </c>
      <c r="R313" s="2">
        <v>2209</v>
      </c>
      <c r="S313" s="25">
        <v>2.0391773133446568E-2</v>
      </c>
      <c r="T313" s="12">
        <v>240.606064</v>
      </c>
      <c r="U313" s="25">
        <v>9.519087754090233E-2</v>
      </c>
      <c r="V313" s="2">
        <v>95012</v>
      </c>
      <c r="W313" s="25">
        <v>1.0999999999999999E-2</v>
      </c>
      <c r="X313" s="2">
        <v>1513</v>
      </c>
      <c r="Y313" s="2">
        <v>126900</v>
      </c>
      <c r="Z313" s="25">
        <v>1.4999999999999999E-2</v>
      </c>
      <c r="AA313" s="12">
        <v>1600.61</v>
      </c>
      <c r="AB313" s="2">
        <v>91570</v>
      </c>
      <c r="AC313" s="25">
        <v>0.01</v>
      </c>
      <c r="AD313" s="12">
        <v>1623.03</v>
      </c>
      <c r="AE313" s="25">
        <v>-3.5999999999999997E-2</v>
      </c>
    </row>
    <row r="314" spans="1:31" x14ac:dyDescent="0.3">
      <c r="A314" t="s">
        <v>1774</v>
      </c>
      <c r="B314" s="2">
        <v>574</v>
      </c>
      <c r="C314" s="25">
        <v>1.7716049382716051E-2</v>
      </c>
      <c r="D314" s="2"/>
      <c r="E314" s="2">
        <v>1325</v>
      </c>
      <c r="F314" s="25">
        <v>4.0696602985441366E-2</v>
      </c>
      <c r="G314" s="12"/>
      <c r="H314" s="2">
        <v>482</v>
      </c>
      <c r="I314" s="25">
        <v>1.4898154730627762E-2</v>
      </c>
      <c r="J314" s="12"/>
      <c r="K314" s="25">
        <v>-0.16027874564459932</v>
      </c>
      <c r="L314" s="2">
        <v>1733</v>
      </c>
      <c r="M314" s="25">
        <v>1.7341792418844815E-2</v>
      </c>
      <c r="N314" s="2">
        <v>196.363636363636</v>
      </c>
      <c r="O314" s="2">
        <v>3190</v>
      </c>
      <c r="P314" s="25">
        <v>3.0634783443772209E-2</v>
      </c>
      <c r="Q314" s="12">
        <v>293.93939393939303</v>
      </c>
      <c r="R314" s="2">
        <v>1453</v>
      </c>
      <c r="S314" s="25">
        <v>1.3412968023041134E-2</v>
      </c>
      <c r="T314" s="12">
        <v>183.636368</v>
      </c>
      <c r="U314" s="25">
        <v>-0.16156953260242354</v>
      </c>
      <c r="V314" s="2">
        <v>74400</v>
      </c>
      <c r="W314" s="25">
        <v>8.9999999999999993E-3</v>
      </c>
      <c r="X314" s="2">
        <v>1283</v>
      </c>
      <c r="Y314" s="2">
        <v>96402</v>
      </c>
      <c r="Z314" s="25">
        <v>1.0999999999999999E-2</v>
      </c>
      <c r="AA314" s="12">
        <v>1494.55</v>
      </c>
      <c r="AB314" s="2">
        <v>64347</v>
      </c>
      <c r="AC314" s="25">
        <v>7.0000000000000001E-3</v>
      </c>
      <c r="AD314" s="12">
        <v>1350.3</v>
      </c>
      <c r="AE314" s="25">
        <v>-0.13500000000000001</v>
      </c>
    </row>
    <row r="315" spans="1:31" x14ac:dyDescent="0.3">
      <c r="A315" t="s">
        <v>1775</v>
      </c>
      <c r="B315" s="2">
        <v>107</v>
      </c>
      <c r="C315" s="25">
        <v>3.3024691358024692E-3</v>
      </c>
      <c r="D315" s="2"/>
      <c r="E315" s="2">
        <v>249</v>
      </c>
      <c r="F315" s="25">
        <v>7.6478899195282267E-3</v>
      </c>
      <c r="G315" s="12"/>
      <c r="H315" s="2">
        <v>118</v>
      </c>
      <c r="I315" s="25">
        <v>3.6472660958798255E-3</v>
      </c>
      <c r="J315" s="12"/>
      <c r="K315" s="25">
        <v>0.10280373831775691</v>
      </c>
      <c r="L315" s="2">
        <v>418</v>
      </c>
      <c r="M315" s="25">
        <v>4.1828443341472201E-3</v>
      </c>
      <c r="N315" s="2">
        <v>96.969696969696898</v>
      </c>
      <c r="O315" s="2">
        <v>707</v>
      </c>
      <c r="P315" s="25">
        <v>6.7895899356573515E-3</v>
      </c>
      <c r="Q315" s="12">
        <v>120</v>
      </c>
      <c r="R315" s="2">
        <v>289</v>
      </c>
      <c r="S315" s="25">
        <v>2.667823646702607E-3</v>
      </c>
      <c r="T315" s="12">
        <v>69.090909999999994</v>
      </c>
      <c r="U315" s="25">
        <v>-0.30861244019138756</v>
      </c>
      <c r="V315" s="2">
        <v>16458</v>
      </c>
      <c r="W315" s="25">
        <v>2E-3</v>
      </c>
      <c r="X315" s="2">
        <v>627</v>
      </c>
      <c r="Y315" s="2">
        <v>20164</v>
      </c>
      <c r="Z315" s="25">
        <v>2E-3</v>
      </c>
      <c r="AA315" s="12">
        <v>672.12</v>
      </c>
      <c r="AB315" s="2">
        <v>10284</v>
      </c>
      <c r="AC315" s="25">
        <v>1E-3</v>
      </c>
      <c r="AD315" s="12">
        <v>459.39</v>
      </c>
      <c r="AE315" s="25">
        <v>-0.375</v>
      </c>
    </row>
    <row r="316" spans="1:31" x14ac:dyDescent="0.3">
      <c r="A316" t="s">
        <v>1776</v>
      </c>
      <c r="B316" s="2">
        <v>211</v>
      </c>
      <c r="C316" s="25">
        <v>6.5123456790123456E-3</v>
      </c>
      <c r="D316" s="2"/>
      <c r="E316" s="2">
        <v>461</v>
      </c>
      <c r="F316" s="25">
        <v>1.4159346397198845E-2</v>
      </c>
      <c r="G316" s="12"/>
      <c r="H316" s="2">
        <v>134</v>
      </c>
      <c r="I316" s="25">
        <v>4.1418106512533595E-3</v>
      </c>
      <c r="J316" s="12"/>
      <c r="K316" s="25">
        <v>-0.36492890995260663</v>
      </c>
      <c r="L316" s="2">
        <v>593</v>
      </c>
      <c r="M316" s="25">
        <v>5.9340351438978509E-3</v>
      </c>
      <c r="N316" s="2">
        <v>121.818181818181</v>
      </c>
      <c r="O316" s="2">
        <v>1015</v>
      </c>
      <c r="P316" s="25">
        <v>9.7474310957457021E-3</v>
      </c>
      <c r="Q316" s="12">
        <v>141.81818181818099</v>
      </c>
      <c r="R316" s="2">
        <v>451</v>
      </c>
      <c r="S316" s="25">
        <v>4.163281884646629E-3</v>
      </c>
      <c r="T316" s="12">
        <v>111.515152</v>
      </c>
      <c r="U316" s="25">
        <v>-0.23946037099494097</v>
      </c>
      <c r="V316" s="2">
        <v>22333</v>
      </c>
      <c r="W316" s="25">
        <v>3.0000000000000001E-3</v>
      </c>
      <c r="X316" s="2">
        <v>696</v>
      </c>
      <c r="Y316" s="2">
        <v>27077</v>
      </c>
      <c r="Z316" s="25">
        <v>3.0000000000000001E-3</v>
      </c>
      <c r="AA316" s="12">
        <v>793.33</v>
      </c>
      <c r="AB316" s="2">
        <v>17111</v>
      </c>
      <c r="AC316" s="25">
        <v>2E-3</v>
      </c>
      <c r="AD316" s="12">
        <v>705.45</v>
      </c>
      <c r="AE316" s="25">
        <v>-0.23400000000000001</v>
      </c>
    </row>
    <row r="317" spans="1:31" x14ac:dyDescent="0.3">
      <c r="A317" t="s">
        <v>1777</v>
      </c>
      <c r="B317" s="2">
        <v>256</v>
      </c>
      <c r="C317" s="25">
        <v>7.9012345679012348E-3</v>
      </c>
      <c r="D317" s="2"/>
      <c r="E317" s="2">
        <v>615</v>
      </c>
      <c r="F317" s="25">
        <v>1.8889366668714293E-2</v>
      </c>
      <c r="G317" s="12"/>
      <c r="H317" s="2">
        <v>230</v>
      </c>
      <c r="I317" s="25">
        <v>7.1090779834945758E-3</v>
      </c>
      <c r="J317" s="12"/>
      <c r="K317" s="25">
        <v>-0.1015625</v>
      </c>
      <c r="L317" s="2">
        <v>722</v>
      </c>
      <c r="M317" s="25">
        <v>7.2249129407997437E-3</v>
      </c>
      <c r="N317" s="2">
        <v>112.72727272727199</v>
      </c>
      <c r="O317" s="2">
        <v>1468</v>
      </c>
      <c r="P317" s="25">
        <v>1.4097762412369154E-2</v>
      </c>
      <c r="Q317" s="12">
        <v>206.06060606060601</v>
      </c>
      <c r="R317" s="2">
        <v>713</v>
      </c>
      <c r="S317" s="25">
        <v>6.581862491691899E-3</v>
      </c>
      <c r="T317" s="12">
        <v>106.666664</v>
      </c>
      <c r="U317" s="25">
        <v>-1.2465373961218837E-2</v>
      </c>
      <c r="V317" s="2">
        <v>35609</v>
      </c>
      <c r="W317" s="25">
        <v>4.0000000000000001E-3</v>
      </c>
      <c r="X317" s="2">
        <v>833</v>
      </c>
      <c r="Y317" s="2">
        <v>49161</v>
      </c>
      <c r="Z317" s="25">
        <v>6.0000000000000001E-3</v>
      </c>
      <c r="AA317" s="12">
        <v>983.64</v>
      </c>
      <c r="AB317" s="2">
        <v>36952</v>
      </c>
      <c r="AC317" s="25">
        <v>4.0000000000000001E-3</v>
      </c>
      <c r="AD317" s="12">
        <v>1081.82</v>
      </c>
      <c r="AE317" s="25">
        <v>3.7999999999999999E-2</v>
      </c>
    </row>
    <row r="318" spans="1:31" x14ac:dyDescent="0.3">
      <c r="A318" t="s">
        <v>1778</v>
      </c>
      <c r="B318" s="2">
        <v>200</v>
      </c>
      <c r="C318" s="25">
        <v>6.1728395061728392E-3</v>
      </c>
      <c r="D318" s="2"/>
      <c r="E318" s="2">
        <v>203</v>
      </c>
      <c r="F318" s="25">
        <v>6.2350267215430921E-3</v>
      </c>
      <c r="G318" s="12"/>
      <c r="H318" s="2">
        <v>333</v>
      </c>
      <c r="I318" s="25">
        <v>1.0292708558711712E-2</v>
      </c>
      <c r="J318" s="12"/>
      <c r="K318" s="25">
        <v>0.66500000000000004</v>
      </c>
      <c r="L318" s="2">
        <v>284</v>
      </c>
      <c r="M318" s="25">
        <v>2.8419325141095944E-3</v>
      </c>
      <c r="N318" s="2">
        <v>73.939393939393895</v>
      </c>
      <c r="O318" s="2">
        <v>448</v>
      </c>
      <c r="P318" s="25">
        <v>4.3023144146739651E-3</v>
      </c>
      <c r="Q318" s="12">
        <v>89.696969696969703</v>
      </c>
      <c r="R318" s="2">
        <v>756</v>
      </c>
      <c r="S318" s="25">
        <v>6.978805110405435E-3</v>
      </c>
      <c r="T318" s="12">
        <v>152.72728000000001</v>
      </c>
      <c r="U318" s="25">
        <v>1.6619718309859155</v>
      </c>
      <c r="V318" s="2">
        <v>20612</v>
      </c>
      <c r="W318" s="25">
        <v>2E-3</v>
      </c>
      <c r="X318" s="2">
        <v>696</v>
      </c>
      <c r="Y318" s="2">
        <v>30498</v>
      </c>
      <c r="Z318" s="25">
        <v>3.0000000000000001E-3</v>
      </c>
      <c r="AA318" s="12">
        <v>752.12</v>
      </c>
      <c r="AB318" s="2">
        <v>27223</v>
      </c>
      <c r="AC318" s="25">
        <v>3.0000000000000001E-3</v>
      </c>
      <c r="AD318" s="12">
        <v>860.61</v>
      </c>
      <c r="AE318" s="25">
        <v>0.32100000000000001</v>
      </c>
    </row>
    <row r="319" spans="1:31" x14ac:dyDescent="0.3">
      <c r="A319" t="s">
        <v>1718</v>
      </c>
      <c r="B319" s="2">
        <v>2564</v>
      </c>
      <c r="C319" s="25">
        <v>7.9135802469135805E-2</v>
      </c>
      <c r="D319" s="2"/>
      <c r="E319" s="2">
        <v>2944</v>
      </c>
      <c r="F319" s="25">
        <v>9.0423244671048592E-2</v>
      </c>
      <c r="G319" s="12"/>
      <c r="H319" s="2">
        <v>2561</v>
      </c>
      <c r="I319" s="25">
        <v>7.9158037894476549E-2</v>
      </c>
      <c r="J319" s="12"/>
      <c r="K319" s="25">
        <v>-1.1700468018720489E-3</v>
      </c>
      <c r="L319" s="2">
        <v>7659</v>
      </c>
      <c r="M319" s="25">
        <v>7.6642116639314736E-2</v>
      </c>
      <c r="N319" s="2">
        <v>398.78787878787801</v>
      </c>
      <c r="O319" s="2">
        <v>9418</v>
      </c>
      <c r="P319" s="25">
        <v>9.0444636512052243E-2</v>
      </c>
      <c r="Q319" s="12">
        <v>397.575757575757</v>
      </c>
      <c r="R319" s="2">
        <v>8689</v>
      </c>
      <c r="S319" s="25">
        <v>8.0210102651207441E-2</v>
      </c>
      <c r="T319" s="12">
        <v>493.93939999999998</v>
      </c>
      <c r="U319" s="25">
        <v>0.13448230839535188</v>
      </c>
      <c r="V319" s="2">
        <v>397218</v>
      </c>
      <c r="W319" s="25">
        <v>4.7E-2</v>
      </c>
      <c r="X319" s="2">
        <v>2708</v>
      </c>
      <c r="Y319" s="2">
        <v>482617</v>
      </c>
      <c r="Z319" s="25">
        <v>5.5E-2</v>
      </c>
      <c r="AA319" s="12">
        <v>3133.94</v>
      </c>
      <c r="AB319" s="2">
        <v>364236</v>
      </c>
      <c r="AC319" s="25">
        <v>4.1000000000000002E-2</v>
      </c>
      <c r="AD319" s="12">
        <v>3466.06</v>
      </c>
      <c r="AE319" s="25">
        <v>-8.3000000000000004E-2</v>
      </c>
    </row>
    <row r="320" spans="1:31" x14ac:dyDescent="0.3">
      <c r="A320" t="s">
        <v>1774</v>
      </c>
      <c r="B320" s="2">
        <v>2314</v>
      </c>
      <c r="C320" s="25">
        <v>7.1419753086419749E-2</v>
      </c>
      <c r="D320" s="2"/>
      <c r="E320" s="2">
        <v>2564</v>
      </c>
      <c r="F320" s="25">
        <v>7.8751766078997476E-2</v>
      </c>
      <c r="G320" s="12"/>
      <c r="H320" s="2">
        <v>2099</v>
      </c>
      <c r="I320" s="25">
        <v>6.4878063858065715E-2</v>
      </c>
      <c r="J320" s="12"/>
      <c r="K320" s="25">
        <v>-9.2912705272255813E-2</v>
      </c>
      <c r="L320" s="2">
        <v>6865</v>
      </c>
      <c r="M320" s="25">
        <v>6.8696713765360448E-2</v>
      </c>
      <c r="N320" s="2">
        <v>395.15151515151501</v>
      </c>
      <c r="O320" s="2">
        <v>8224</v>
      </c>
      <c r="P320" s="25">
        <v>7.8978200326514938E-2</v>
      </c>
      <c r="Q320" s="12">
        <v>387.87878787878702</v>
      </c>
      <c r="R320" s="2">
        <v>7463</v>
      </c>
      <c r="S320" s="25">
        <v>6.8892622406026144E-2</v>
      </c>
      <c r="T320" s="12">
        <v>481.81817599999999</v>
      </c>
      <c r="U320" s="25">
        <v>8.7108521485797522E-2</v>
      </c>
      <c r="V320" s="2">
        <v>347142</v>
      </c>
      <c r="W320" s="25">
        <v>4.1000000000000002E-2</v>
      </c>
      <c r="X320" s="2">
        <v>2735</v>
      </c>
      <c r="Y320" s="2">
        <v>407220</v>
      </c>
      <c r="Z320" s="25">
        <v>4.7E-2</v>
      </c>
      <c r="AA320" s="12">
        <v>2897.58</v>
      </c>
      <c r="AB320" s="2">
        <v>300472</v>
      </c>
      <c r="AC320" s="25">
        <v>3.3000000000000002E-2</v>
      </c>
      <c r="AD320" s="12">
        <v>3140.61</v>
      </c>
      <c r="AE320" s="25">
        <v>-0.13400000000000001</v>
      </c>
    </row>
    <row r="321" spans="1:31" x14ac:dyDescent="0.3">
      <c r="A321" t="s">
        <v>1775</v>
      </c>
      <c r="B321" s="2">
        <v>485</v>
      </c>
      <c r="C321" s="25">
        <v>1.4969135802469136E-2</v>
      </c>
      <c r="D321" s="2"/>
      <c r="E321" s="2">
        <v>227</v>
      </c>
      <c r="F321" s="25">
        <v>6.9721727378831621E-3</v>
      </c>
      <c r="G321" s="12"/>
      <c r="H321" s="2">
        <v>185</v>
      </c>
      <c r="I321" s="25">
        <v>5.7181714215065061E-3</v>
      </c>
      <c r="J321" s="12"/>
      <c r="K321" s="25">
        <v>-0.61855670103092786</v>
      </c>
      <c r="L321" s="2">
        <v>1185</v>
      </c>
      <c r="M321" s="25">
        <v>1.1858063483168554E-2</v>
      </c>
      <c r="N321" s="2">
        <v>137.575757575757</v>
      </c>
      <c r="O321" s="2">
        <v>1359</v>
      </c>
      <c r="P321" s="25">
        <v>1.3050993949870355E-2</v>
      </c>
      <c r="Q321" s="12">
        <v>224.84848484848399</v>
      </c>
      <c r="R321" s="2">
        <v>1004</v>
      </c>
      <c r="S321" s="25">
        <v>9.2681485857765301E-3</v>
      </c>
      <c r="T321" s="12">
        <v>183.636368</v>
      </c>
      <c r="U321" s="25">
        <v>-0.15274261603375527</v>
      </c>
      <c r="V321" s="2">
        <v>59526</v>
      </c>
      <c r="W321" s="25">
        <v>7.0000000000000001E-3</v>
      </c>
      <c r="X321" s="2">
        <v>1012</v>
      </c>
      <c r="Y321" s="2">
        <v>64473</v>
      </c>
      <c r="Z321" s="25">
        <v>7.0000000000000001E-3</v>
      </c>
      <c r="AA321" s="12">
        <v>1194.55</v>
      </c>
      <c r="AB321" s="2">
        <v>43271</v>
      </c>
      <c r="AC321" s="25">
        <v>5.0000000000000001E-3</v>
      </c>
      <c r="AD321" s="12">
        <v>1033.33</v>
      </c>
      <c r="AE321" s="25">
        <v>-0.27300000000000002</v>
      </c>
    </row>
    <row r="322" spans="1:31" x14ac:dyDescent="0.3">
      <c r="A322" t="s">
        <v>1776</v>
      </c>
      <c r="B322" s="2">
        <v>890</v>
      </c>
      <c r="C322" s="25">
        <v>2.7469135802469135E-2</v>
      </c>
      <c r="D322" s="2"/>
      <c r="E322" s="2">
        <v>978</v>
      </c>
      <c r="F322" s="25">
        <v>3.0038700165857853E-2</v>
      </c>
      <c r="G322" s="12"/>
      <c r="H322" s="2">
        <v>947</v>
      </c>
      <c r="I322" s="25">
        <v>2.9270855871171144E-2</v>
      </c>
      <c r="J322" s="12"/>
      <c r="K322" s="25">
        <v>6.4044943820224631E-2</v>
      </c>
      <c r="L322" s="2">
        <v>2618</v>
      </c>
      <c r="M322" s="25">
        <v>2.6197814513869433E-2</v>
      </c>
      <c r="N322" s="2">
        <v>235.15151515151501</v>
      </c>
      <c r="O322" s="2">
        <v>2977</v>
      </c>
      <c r="P322" s="25">
        <v>2.8589263420724095E-2</v>
      </c>
      <c r="Q322" s="12">
        <v>229.69696969696901</v>
      </c>
      <c r="R322" s="2">
        <v>2416</v>
      </c>
      <c r="S322" s="25">
        <v>2.2302636437486152E-2</v>
      </c>
      <c r="T322" s="12">
        <v>244.24243200000001</v>
      </c>
      <c r="U322" s="25">
        <v>-7.7158135981665391E-2</v>
      </c>
      <c r="V322" s="2">
        <v>103234</v>
      </c>
      <c r="W322" s="25">
        <v>1.2E-2</v>
      </c>
      <c r="X322" s="2">
        <v>1496</v>
      </c>
      <c r="Y322" s="2">
        <v>119334</v>
      </c>
      <c r="Z322" s="25">
        <v>1.4E-2</v>
      </c>
      <c r="AA322" s="12">
        <v>1385.45</v>
      </c>
      <c r="AB322" s="2">
        <v>86679</v>
      </c>
      <c r="AC322" s="25">
        <v>0.01</v>
      </c>
      <c r="AD322" s="12">
        <v>1621.82</v>
      </c>
      <c r="AE322" s="25">
        <v>-0.16</v>
      </c>
    </row>
    <row r="323" spans="1:31" x14ac:dyDescent="0.3">
      <c r="A323" t="s">
        <v>1777</v>
      </c>
      <c r="B323" s="2">
        <v>939</v>
      </c>
      <c r="C323" s="25">
        <v>2.8981481481481483E-2</v>
      </c>
      <c r="D323" s="2"/>
      <c r="E323" s="2">
        <v>1359</v>
      </c>
      <c r="F323" s="25">
        <v>4.1740893175256449E-2</v>
      </c>
      <c r="G323" s="12"/>
      <c r="H323" s="2">
        <v>967</v>
      </c>
      <c r="I323" s="25">
        <v>2.988903656538805E-2</v>
      </c>
      <c r="J323" s="12"/>
      <c r="K323" s="25">
        <v>2.9818956336528313E-2</v>
      </c>
      <c r="L323" s="2">
        <v>3062</v>
      </c>
      <c r="M323" s="25">
        <v>3.0640835768322459E-2</v>
      </c>
      <c r="N323" s="2">
        <v>258.78787878787801</v>
      </c>
      <c r="O323" s="2">
        <v>3888</v>
      </c>
      <c r="P323" s="25">
        <v>3.7337942955920481E-2</v>
      </c>
      <c r="Q323" s="12">
        <v>246.06060606060601</v>
      </c>
      <c r="R323" s="2">
        <v>4043</v>
      </c>
      <c r="S323" s="25">
        <v>3.7321837382763456E-2</v>
      </c>
      <c r="T323" s="12">
        <v>363.03030000000001</v>
      </c>
      <c r="U323" s="25">
        <v>0.32037883736120182</v>
      </c>
      <c r="V323" s="2">
        <v>184382</v>
      </c>
      <c r="W323" s="25">
        <v>2.1999999999999999E-2</v>
      </c>
      <c r="X323" s="2">
        <v>2237</v>
      </c>
      <c r="Y323" s="2">
        <v>223413</v>
      </c>
      <c r="Z323" s="25">
        <v>2.5999999999999999E-2</v>
      </c>
      <c r="AA323" s="12">
        <v>1999.39</v>
      </c>
      <c r="AB323" s="2">
        <v>170522</v>
      </c>
      <c r="AC323" s="25">
        <v>1.9E-2</v>
      </c>
      <c r="AD323" s="12">
        <v>2356.9699999999998</v>
      </c>
      <c r="AE323" s="25">
        <v>-7.4999999999999997E-2</v>
      </c>
    </row>
    <row r="324" spans="1:31" x14ac:dyDescent="0.3">
      <c r="A324" t="s">
        <v>1778</v>
      </c>
      <c r="B324" s="2">
        <v>250</v>
      </c>
      <c r="C324" s="25">
        <v>7.7160493827160455E-3</v>
      </c>
      <c r="D324" s="2"/>
      <c r="E324" s="2">
        <v>380</v>
      </c>
      <c r="F324" s="25">
        <v>1.1671478592051109E-2</v>
      </c>
      <c r="G324" s="12"/>
      <c r="H324" s="2">
        <v>462</v>
      </c>
      <c r="I324" s="25">
        <v>1.4279974036410842E-2</v>
      </c>
      <c r="J324" s="12"/>
      <c r="K324" s="25">
        <v>0.84800000000000009</v>
      </c>
      <c r="L324" s="2">
        <v>794</v>
      </c>
      <c r="M324" s="25">
        <v>7.9454028739542881E-3</v>
      </c>
      <c r="N324" s="2">
        <v>104.84848484848401</v>
      </c>
      <c r="O324" s="2">
        <v>1194</v>
      </c>
      <c r="P324" s="25">
        <v>1.1466436185537309E-2</v>
      </c>
      <c r="Q324" s="12">
        <v>133.333333333333</v>
      </c>
      <c r="R324" s="2">
        <v>1226</v>
      </c>
      <c r="S324" s="25">
        <v>1.1317480245181302E-2</v>
      </c>
      <c r="T324" s="12">
        <v>141.21212800000001</v>
      </c>
      <c r="U324" s="25">
        <v>0.54408060453400509</v>
      </c>
      <c r="V324" s="2">
        <v>50076</v>
      </c>
      <c r="W324" s="25">
        <v>6.0000000000000001E-3</v>
      </c>
      <c r="X324" s="2">
        <v>929</v>
      </c>
      <c r="Y324" s="2">
        <v>75397</v>
      </c>
      <c r="Z324" s="25">
        <v>8.9999999999999993E-3</v>
      </c>
      <c r="AA324" s="12">
        <v>1118.79</v>
      </c>
      <c r="AB324" s="2">
        <v>63764</v>
      </c>
      <c r="AC324" s="25">
        <v>7.0000000000000001E-3</v>
      </c>
      <c r="AD324" s="12">
        <v>1146.67</v>
      </c>
      <c r="AE324" s="25">
        <v>0.27300000000000002</v>
      </c>
    </row>
    <row r="325" spans="1:31" x14ac:dyDescent="0.3">
      <c r="A325" t="s">
        <v>1767</v>
      </c>
      <c r="B325" s="2">
        <v>24827</v>
      </c>
      <c r="C325" s="25">
        <v>0.76626543209876541</v>
      </c>
      <c r="D325" s="2"/>
      <c r="E325" s="2">
        <v>23127</v>
      </c>
      <c r="F325" s="25">
        <v>0.71033232999569995</v>
      </c>
      <c r="G325" s="12"/>
      <c r="H325" s="2">
        <v>25084</v>
      </c>
      <c r="I325" s="25">
        <v>0.77532222668686057</v>
      </c>
      <c r="J325" s="12"/>
      <c r="K325" s="25">
        <v>1.0351633302452923E-2</v>
      </c>
      <c r="L325" s="2">
        <v>81031</v>
      </c>
      <c r="M325" s="25">
        <v>0.81086138574230482</v>
      </c>
      <c r="N325" s="2">
        <v>770.30303030303003</v>
      </c>
      <c r="O325" s="2">
        <v>79941</v>
      </c>
      <c r="P325" s="25">
        <v>0.76770383174877554</v>
      </c>
      <c r="Q325" s="12">
        <v>741.21212121212102</v>
      </c>
      <c r="R325" s="2">
        <v>88377</v>
      </c>
      <c r="S325" s="25">
        <v>0.81582785614061004</v>
      </c>
      <c r="T325" s="12">
        <v>1076.96973</v>
      </c>
      <c r="U325" s="25">
        <v>9.0656662265059057E-2</v>
      </c>
      <c r="V325" s="2">
        <v>7627550</v>
      </c>
      <c r="W325" s="25">
        <v>0.89800000000000002</v>
      </c>
      <c r="X325" s="2">
        <v>15490</v>
      </c>
      <c r="Y325" s="2">
        <v>7669166</v>
      </c>
      <c r="Z325" s="25">
        <v>0.878</v>
      </c>
      <c r="AA325" s="12">
        <v>15427.88</v>
      </c>
      <c r="AB325" s="2">
        <v>8180067</v>
      </c>
      <c r="AC325" s="25">
        <v>0.91</v>
      </c>
      <c r="AD325" s="12">
        <v>16434.54</v>
      </c>
      <c r="AE325" s="25">
        <v>7.1999999999999995E-2</v>
      </c>
    </row>
    <row r="326" spans="1:31" x14ac:dyDescent="0.3">
      <c r="A326" t="s">
        <v>1715</v>
      </c>
      <c r="B326" s="2">
        <v>19183</v>
      </c>
      <c r="C326" s="25">
        <v>0.59206790123456787</v>
      </c>
      <c r="D326" s="2"/>
      <c r="E326" s="2">
        <v>17957</v>
      </c>
      <c r="F326" s="25">
        <v>0.55153879230910985</v>
      </c>
      <c r="G326" s="12"/>
      <c r="H326" s="2">
        <v>19023</v>
      </c>
      <c r="I326" s="25">
        <v>0.58798256730442311</v>
      </c>
      <c r="J326" s="12"/>
      <c r="K326" s="25">
        <v>-8.3407183443674482E-3</v>
      </c>
      <c r="L326" s="2">
        <v>61595</v>
      </c>
      <c r="M326" s="25">
        <v>0.61636913100908619</v>
      </c>
      <c r="N326" s="2">
        <v>762.42424242424204</v>
      </c>
      <c r="O326" s="2">
        <v>58871</v>
      </c>
      <c r="P326" s="25">
        <v>0.56536060693364065</v>
      </c>
      <c r="Q326" s="12">
        <v>725.45454545454504</v>
      </c>
      <c r="R326" s="2">
        <v>64087</v>
      </c>
      <c r="S326" s="25">
        <v>0.59160143268591681</v>
      </c>
      <c r="T326" s="12">
        <v>1182.42419</v>
      </c>
      <c r="U326" s="25">
        <v>4.0457829369266986E-2</v>
      </c>
      <c r="V326" s="2">
        <v>5790792</v>
      </c>
      <c r="W326" s="25">
        <v>0.68200000000000005</v>
      </c>
      <c r="X326" s="2">
        <v>19179</v>
      </c>
      <c r="Y326" s="2">
        <v>5791300</v>
      </c>
      <c r="Z326" s="25">
        <v>0.66300000000000003</v>
      </c>
      <c r="AA326" s="12">
        <v>18430.3</v>
      </c>
      <c r="AB326" s="2">
        <v>6159787</v>
      </c>
      <c r="AC326" s="25">
        <v>0.68500000000000005</v>
      </c>
      <c r="AD326" s="12">
        <v>17987.27</v>
      </c>
      <c r="AE326" s="25">
        <v>6.4000000000000001E-2</v>
      </c>
    </row>
    <row r="327" spans="1:31" x14ac:dyDescent="0.3">
      <c r="A327" t="s">
        <v>1769</v>
      </c>
      <c r="B327" s="2">
        <v>9191</v>
      </c>
      <c r="C327" s="25">
        <v>0.28367283950617284</v>
      </c>
      <c r="D327" s="2"/>
      <c r="E327" s="2">
        <v>8599</v>
      </c>
      <c r="F327" s="25">
        <v>0.26411327477117758</v>
      </c>
      <c r="G327" s="12"/>
      <c r="H327" s="2">
        <v>9179</v>
      </c>
      <c r="I327" s="25">
        <v>0.28371402961085523</v>
      </c>
      <c r="J327" s="12"/>
      <c r="K327" s="25">
        <v>-1.3056250680013592E-3</v>
      </c>
      <c r="L327" s="2">
        <v>32995</v>
      </c>
      <c r="M327" s="25">
        <v>0.33017451867269743</v>
      </c>
      <c r="N327" s="2">
        <v>597.57575757575705</v>
      </c>
      <c r="O327" s="2">
        <v>29946</v>
      </c>
      <c r="P327" s="25">
        <v>0.28758282915586286</v>
      </c>
      <c r="Q327" s="12">
        <v>636.969696969697</v>
      </c>
      <c r="R327" s="2">
        <v>32910</v>
      </c>
      <c r="S327" s="25">
        <v>0.30379957167122074</v>
      </c>
      <c r="T327" s="12">
        <v>989.69695999999999</v>
      </c>
      <c r="U327" s="25">
        <v>-2.5761479011971512E-3</v>
      </c>
      <c r="V327" s="2">
        <v>2893290</v>
      </c>
      <c r="W327" s="25">
        <v>0.34100000000000003</v>
      </c>
      <c r="X327" s="2">
        <v>14545</v>
      </c>
      <c r="Y327" s="2">
        <v>2723225</v>
      </c>
      <c r="Z327" s="25">
        <v>0.312</v>
      </c>
      <c r="AA327" s="12">
        <v>13369.09</v>
      </c>
      <c r="AB327" s="2">
        <v>2798929</v>
      </c>
      <c r="AC327" s="25">
        <v>0.311</v>
      </c>
      <c r="AD327" s="12">
        <v>12843.03</v>
      </c>
      <c r="AE327" s="25">
        <v>-3.3000000000000002E-2</v>
      </c>
    </row>
    <row r="328" spans="1:31" x14ac:dyDescent="0.3">
      <c r="A328" t="s">
        <v>1770</v>
      </c>
      <c r="B328" s="2">
        <v>1270</v>
      </c>
      <c r="C328" s="25">
        <v>3.9197530864197534E-2</v>
      </c>
      <c r="D328" s="2"/>
      <c r="E328" s="2">
        <v>1032</v>
      </c>
      <c r="F328" s="25">
        <v>3.1697278702623011E-2</v>
      </c>
      <c r="G328" s="12"/>
      <c r="H328" s="2">
        <v>1231</v>
      </c>
      <c r="I328" s="25">
        <v>3.8049021729051405E-2</v>
      </c>
      <c r="J328" s="12"/>
      <c r="K328" s="25">
        <v>-3.0708661417322869E-2</v>
      </c>
      <c r="L328" s="2">
        <v>4793</v>
      </c>
      <c r="M328" s="25">
        <v>4.7962614577912982E-2</v>
      </c>
      <c r="N328" s="2">
        <v>286.666666666666</v>
      </c>
      <c r="O328" s="2">
        <v>4332</v>
      </c>
      <c r="P328" s="25">
        <v>4.1601843849034863E-2</v>
      </c>
      <c r="Q328" s="12">
        <v>351.51515151515099</v>
      </c>
      <c r="R328" s="2">
        <v>5875</v>
      </c>
      <c r="S328" s="25">
        <v>5.423343918469832E-2</v>
      </c>
      <c r="T328" s="12">
        <v>496.36364700000001</v>
      </c>
      <c r="U328" s="25">
        <v>0.22574587940746924</v>
      </c>
      <c r="V328" s="2">
        <v>544874</v>
      </c>
      <c r="W328" s="25">
        <v>6.4000000000000001E-2</v>
      </c>
      <c r="X328" s="2">
        <v>4999</v>
      </c>
      <c r="Y328" s="2">
        <v>509017</v>
      </c>
      <c r="Z328" s="25">
        <v>5.8000000000000003E-2</v>
      </c>
      <c r="AA328" s="12">
        <v>4690.91</v>
      </c>
      <c r="AB328" s="2">
        <v>510524</v>
      </c>
      <c r="AC328" s="25">
        <v>5.7000000000000002E-2</v>
      </c>
      <c r="AD328" s="12">
        <v>4975.76</v>
      </c>
      <c r="AE328" s="25">
        <v>-6.3E-2</v>
      </c>
    </row>
    <row r="329" spans="1:31" x14ac:dyDescent="0.3">
      <c r="A329" t="s">
        <v>1771</v>
      </c>
      <c r="B329" s="2">
        <v>2662</v>
      </c>
      <c r="C329" s="25">
        <v>8.2160493827160494E-2</v>
      </c>
      <c r="D329" s="2"/>
      <c r="E329" s="2">
        <v>2144</v>
      </c>
      <c r="F329" s="25">
        <v>6.5851710793046261E-2</v>
      </c>
      <c r="G329" s="12"/>
      <c r="H329" s="2">
        <v>1873</v>
      </c>
      <c r="I329" s="25">
        <v>5.7892622013414524E-2</v>
      </c>
      <c r="J329" s="12"/>
      <c r="K329" s="25">
        <v>-0.29639368895567242</v>
      </c>
      <c r="L329" s="2">
        <v>9243</v>
      </c>
      <c r="M329" s="25">
        <v>9.2492895168714728E-2</v>
      </c>
      <c r="N329" s="2">
        <v>378.18181818181802</v>
      </c>
      <c r="O329" s="2">
        <v>7889</v>
      </c>
      <c r="P329" s="25">
        <v>7.5761067895899356E-2</v>
      </c>
      <c r="Q329" s="12">
        <v>424.84848484848402</v>
      </c>
      <c r="R329" s="2">
        <v>7191</v>
      </c>
      <c r="S329" s="25">
        <v>6.6381729562070751E-2</v>
      </c>
      <c r="T329" s="12">
        <v>461.81817599999999</v>
      </c>
      <c r="U329" s="25">
        <v>-0.22200584225900682</v>
      </c>
      <c r="V329" s="2">
        <v>617154</v>
      </c>
      <c r="W329" s="25">
        <v>7.2999999999999995E-2</v>
      </c>
      <c r="X329" s="2">
        <v>3167</v>
      </c>
      <c r="Y329" s="2">
        <v>543034</v>
      </c>
      <c r="Z329" s="25">
        <v>6.2E-2</v>
      </c>
      <c r="AA329" s="12">
        <v>3323.03</v>
      </c>
      <c r="AB329" s="2">
        <v>538972</v>
      </c>
      <c r="AC329" s="25">
        <v>0.06</v>
      </c>
      <c r="AD329" s="12">
        <v>3320.61</v>
      </c>
      <c r="AE329" s="25">
        <v>-0.127</v>
      </c>
    </row>
    <row r="330" spans="1:31" x14ac:dyDescent="0.3">
      <c r="A330" t="s">
        <v>1772</v>
      </c>
      <c r="B330" s="2">
        <v>5259</v>
      </c>
      <c r="C330" s="25">
        <v>0.16231481481481483</v>
      </c>
      <c r="D330" s="2"/>
      <c r="E330" s="2">
        <v>5423</v>
      </c>
      <c r="F330" s="25">
        <v>0.16656428527550832</v>
      </c>
      <c r="G330" s="12"/>
      <c r="H330" s="2">
        <v>6075</v>
      </c>
      <c r="I330" s="25">
        <v>0.1877723858683894</v>
      </c>
      <c r="J330" s="12"/>
      <c r="K330" s="25">
        <v>0.15516257843696524</v>
      </c>
      <c r="L330" s="2">
        <v>18959</v>
      </c>
      <c r="M330" s="25">
        <v>0.18971900892606972</v>
      </c>
      <c r="N330" s="2">
        <v>506.666666666666</v>
      </c>
      <c r="O330" s="2">
        <v>17725</v>
      </c>
      <c r="P330" s="25">
        <v>0.17021991741092865</v>
      </c>
      <c r="Q330" s="12">
        <v>489.09090909090901</v>
      </c>
      <c r="R330" s="2">
        <v>19844</v>
      </c>
      <c r="S330" s="25">
        <v>0.18318440292445168</v>
      </c>
      <c r="T330" s="12">
        <v>651.51513699999998</v>
      </c>
      <c r="U330" s="25">
        <v>4.667967719816446E-2</v>
      </c>
      <c r="V330" s="2">
        <v>1731262</v>
      </c>
      <c r="W330" s="25">
        <v>0.20399999999999999</v>
      </c>
      <c r="X330" s="2">
        <v>9268</v>
      </c>
      <c r="Y330" s="2">
        <v>1671174</v>
      </c>
      <c r="Z330" s="25">
        <v>0.191</v>
      </c>
      <c r="AA330" s="12">
        <v>8689.7000000000007</v>
      </c>
      <c r="AB330" s="2">
        <v>1749433</v>
      </c>
      <c r="AC330" s="25">
        <v>0.19500000000000001</v>
      </c>
      <c r="AD330" s="12">
        <v>9023.64</v>
      </c>
      <c r="AE330" s="25">
        <v>0.01</v>
      </c>
    </row>
    <row r="331" spans="1:31" x14ac:dyDescent="0.3">
      <c r="A331" t="s">
        <v>1773</v>
      </c>
      <c r="B331" s="2">
        <v>9992</v>
      </c>
      <c r="C331" s="25">
        <v>0.30839506172839504</v>
      </c>
      <c r="D331" s="2"/>
      <c r="E331" s="2">
        <v>9358</v>
      </c>
      <c r="F331" s="25">
        <v>0.28742551753793233</v>
      </c>
      <c r="G331" s="12"/>
      <c r="H331" s="2">
        <v>9844</v>
      </c>
      <c r="I331" s="25">
        <v>0.30426853769356782</v>
      </c>
      <c r="J331" s="12"/>
      <c r="K331" s="25">
        <v>-1.4811849479583694E-2</v>
      </c>
      <c r="L331" s="2">
        <v>28600</v>
      </c>
      <c r="M331" s="25">
        <v>0.28619461233638877</v>
      </c>
      <c r="N331" s="2">
        <v>510.90909090909099</v>
      </c>
      <c r="O331" s="2">
        <v>28925</v>
      </c>
      <c r="P331" s="25">
        <v>0.27777777777777779</v>
      </c>
      <c r="Q331" s="12">
        <v>592.12121212121201</v>
      </c>
      <c r="R331" s="2">
        <v>31177</v>
      </c>
      <c r="S331" s="25">
        <v>0.28780186101469613</v>
      </c>
      <c r="T331" s="12">
        <v>684.84849999999994</v>
      </c>
      <c r="U331" s="25">
        <v>9.0104895104895111E-2</v>
      </c>
      <c r="V331" s="2">
        <v>2897502</v>
      </c>
      <c r="W331" s="25">
        <v>0.34100000000000003</v>
      </c>
      <c r="X331" s="2">
        <v>6882</v>
      </c>
      <c r="Y331" s="2">
        <v>3068075</v>
      </c>
      <c r="Z331" s="25">
        <v>0.35099999999999998</v>
      </c>
      <c r="AA331" s="12">
        <v>8033.94</v>
      </c>
      <c r="AB331" s="2">
        <v>3360858</v>
      </c>
      <c r="AC331" s="25">
        <v>0.374</v>
      </c>
      <c r="AD331" s="12">
        <v>8490.91</v>
      </c>
      <c r="AE331" s="25">
        <v>0.16</v>
      </c>
    </row>
    <row r="332" spans="1:31" x14ac:dyDescent="0.3">
      <c r="A332" t="s">
        <v>1716</v>
      </c>
      <c r="B332" s="2">
        <v>5644</v>
      </c>
      <c r="C332" s="25">
        <v>0.17419753086419754</v>
      </c>
      <c r="D332" s="2"/>
      <c r="E332" s="2">
        <v>5170</v>
      </c>
      <c r="F332" s="25">
        <v>0.15879353768659007</v>
      </c>
      <c r="G332" s="12"/>
      <c r="H332" s="2">
        <v>6061</v>
      </c>
      <c r="I332" s="25">
        <v>0.18733965938243749</v>
      </c>
      <c r="J332" s="12"/>
      <c r="K332" s="25">
        <v>7.3883770375620106E-2</v>
      </c>
      <c r="L332" s="2">
        <v>19436</v>
      </c>
      <c r="M332" s="25">
        <v>0.1944922547332186</v>
      </c>
      <c r="N332" s="2">
        <v>551.51515151515105</v>
      </c>
      <c r="O332" s="2">
        <v>21070</v>
      </c>
      <c r="P332" s="25">
        <v>0.20234322481513492</v>
      </c>
      <c r="Q332" s="12">
        <v>741.81818181818096</v>
      </c>
      <c r="R332" s="2">
        <v>24290</v>
      </c>
      <c r="S332" s="25">
        <v>0.22422642345469315</v>
      </c>
      <c r="T332" s="12">
        <v>776.96969999999999</v>
      </c>
      <c r="U332" s="25">
        <v>0.24974274542086849</v>
      </c>
      <c r="V332" s="2">
        <v>1836758</v>
      </c>
      <c r="W332" s="25">
        <v>0.216</v>
      </c>
      <c r="X332" s="2">
        <v>6324</v>
      </c>
      <c r="Y332" s="2">
        <v>1877866</v>
      </c>
      <c r="Z332" s="25">
        <v>0.215</v>
      </c>
      <c r="AA332" s="12">
        <v>6621.21</v>
      </c>
      <c r="AB332" s="2">
        <v>2020280</v>
      </c>
      <c r="AC332" s="25">
        <v>0.22500000000000001</v>
      </c>
      <c r="AD332" s="12">
        <v>7284.85</v>
      </c>
      <c r="AE332" s="25">
        <v>0.1</v>
      </c>
    </row>
    <row r="333" spans="1:31" x14ac:dyDescent="0.3">
      <c r="A333" t="s">
        <v>1717</v>
      </c>
      <c r="B333" s="2">
        <v>2804</v>
      </c>
      <c r="C333" s="25">
        <v>8.6543209876543209E-2</v>
      </c>
      <c r="D333" s="2"/>
      <c r="E333" s="2">
        <v>2224</v>
      </c>
      <c r="F333" s="25">
        <v>6.8308864180846487E-2</v>
      </c>
      <c r="G333" s="12"/>
      <c r="H333" s="2">
        <v>2828</v>
      </c>
      <c r="I333" s="25">
        <v>8.7410750162272427E-2</v>
      </c>
      <c r="J333" s="12"/>
      <c r="K333" s="25">
        <v>8.5592011412267688E-3</v>
      </c>
      <c r="L333" s="2">
        <v>7837</v>
      </c>
      <c r="M333" s="25">
        <v>7.8423327862946798E-2</v>
      </c>
      <c r="N333" s="2">
        <v>349.09090909090901</v>
      </c>
      <c r="O333" s="2">
        <v>7863</v>
      </c>
      <c r="P333" s="25">
        <v>7.5511380005762033E-2</v>
      </c>
      <c r="Q333" s="12">
        <v>433.33333333333297</v>
      </c>
      <c r="R333" s="2">
        <v>9068</v>
      </c>
      <c r="S333" s="25">
        <v>8.3708736430101169E-2</v>
      </c>
      <c r="T333" s="12">
        <v>586.06060000000002</v>
      </c>
      <c r="U333" s="25">
        <v>0.15707541150950619</v>
      </c>
      <c r="V333" s="2">
        <v>618864</v>
      </c>
      <c r="W333" s="25">
        <v>7.2999999999999995E-2</v>
      </c>
      <c r="X333" s="2">
        <v>3878</v>
      </c>
      <c r="Y333" s="2">
        <v>632147</v>
      </c>
      <c r="Z333" s="25">
        <v>7.1999999999999995E-2</v>
      </c>
      <c r="AA333" s="12">
        <v>3690.3</v>
      </c>
      <c r="AB333" s="2">
        <v>691242</v>
      </c>
      <c r="AC333" s="25">
        <v>7.6999999999999999E-2</v>
      </c>
      <c r="AD333" s="12">
        <v>4400</v>
      </c>
      <c r="AE333" s="25">
        <v>0.11700000000000001</v>
      </c>
    </row>
    <row r="334" spans="1:31" x14ac:dyDescent="0.3">
      <c r="A334" t="s">
        <v>1774</v>
      </c>
      <c r="B334" s="2">
        <v>1636</v>
      </c>
      <c r="C334" s="25">
        <v>5.0493827160493825E-2</v>
      </c>
      <c r="D334" s="2"/>
      <c r="E334" s="2">
        <v>1112</v>
      </c>
      <c r="F334" s="25">
        <v>3.4154432090423244E-2</v>
      </c>
      <c r="G334" s="12"/>
      <c r="H334" s="2">
        <v>1551</v>
      </c>
      <c r="I334" s="25">
        <v>4.7939912836522117E-2</v>
      </c>
      <c r="J334" s="12"/>
      <c r="K334" s="25">
        <v>-5.1955990220048931E-2</v>
      </c>
      <c r="L334" s="2">
        <v>4787</v>
      </c>
      <c r="M334" s="25">
        <v>4.7902573750150099E-2</v>
      </c>
      <c r="N334" s="2">
        <v>320</v>
      </c>
      <c r="O334" s="2">
        <v>4814</v>
      </c>
      <c r="P334" s="25">
        <v>4.6230673196965333E-2</v>
      </c>
      <c r="Q334" s="12">
        <v>375.75757575757501</v>
      </c>
      <c r="R334" s="2">
        <v>5662</v>
      </c>
      <c r="S334" s="25">
        <v>5.2267188538512664E-2</v>
      </c>
      <c r="T334" s="12">
        <v>521.21209999999996</v>
      </c>
      <c r="U334" s="25">
        <v>0.18278671401712973</v>
      </c>
      <c r="V334" s="2">
        <v>326105</v>
      </c>
      <c r="W334" s="25">
        <v>3.7999999999999999E-2</v>
      </c>
      <c r="X334" s="2">
        <v>2448</v>
      </c>
      <c r="Y334" s="2">
        <v>320008</v>
      </c>
      <c r="Z334" s="25">
        <v>3.6999999999999998E-2</v>
      </c>
      <c r="AA334" s="12">
        <v>2620</v>
      </c>
      <c r="AB334" s="2">
        <v>341381</v>
      </c>
      <c r="AC334" s="25">
        <v>3.7999999999999999E-2</v>
      </c>
      <c r="AD334" s="12">
        <v>2855.15</v>
      </c>
      <c r="AE334" s="25">
        <v>4.7E-2</v>
      </c>
    </row>
    <row r="335" spans="1:31" x14ac:dyDescent="0.3">
      <c r="A335" t="s">
        <v>1775</v>
      </c>
      <c r="B335" s="2">
        <v>352</v>
      </c>
      <c r="C335" s="25">
        <v>1.0864197530864197E-2</v>
      </c>
      <c r="D335" s="2"/>
      <c r="E335" s="2">
        <v>242</v>
      </c>
      <c r="F335" s="25">
        <v>7.4328889980957063E-3</v>
      </c>
      <c r="G335" s="12"/>
      <c r="H335" s="2">
        <v>327</v>
      </c>
      <c r="I335" s="25">
        <v>1.010725435044664E-2</v>
      </c>
      <c r="J335" s="12"/>
      <c r="K335" s="25">
        <v>-7.1022727272727293E-2</v>
      </c>
      <c r="L335" s="2">
        <v>983</v>
      </c>
      <c r="M335" s="25">
        <v>9.8366889484849691E-3</v>
      </c>
      <c r="N335" s="2">
        <v>162.42424242424201</v>
      </c>
      <c r="O335" s="2">
        <v>1242</v>
      </c>
      <c r="P335" s="25">
        <v>1.1927398444252377E-2</v>
      </c>
      <c r="Q335" s="12">
        <v>158.18181818181799</v>
      </c>
      <c r="R335" s="2">
        <v>1109</v>
      </c>
      <c r="S335" s="25">
        <v>1.0237427073332842E-2</v>
      </c>
      <c r="T335" s="12">
        <v>193.939392</v>
      </c>
      <c r="U335" s="25">
        <v>0.12817904374364192</v>
      </c>
      <c r="V335" s="2">
        <v>67042</v>
      </c>
      <c r="W335" s="25">
        <v>8.0000000000000002E-3</v>
      </c>
      <c r="X335" s="2">
        <v>1208</v>
      </c>
      <c r="Y335" s="2">
        <v>64081</v>
      </c>
      <c r="Z335" s="25">
        <v>7.0000000000000001E-3</v>
      </c>
      <c r="AA335" s="12">
        <v>1136.3599999999999</v>
      </c>
      <c r="AB335" s="2">
        <v>61360</v>
      </c>
      <c r="AC335" s="25">
        <v>7.0000000000000001E-3</v>
      </c>
      <c r="AD335" s="12">
        <v>1074.55</v>
      </c>
      <c r="AE335" s="25">
        <v>-8.5000000000000006E-2</v>
      </c>
    </row>
    <row r="336" spans="1:31" x14ac:dyDescent="0.3">
      <c r="A336" t="s">
        <v>1776</v>
      </c>
      <c r="B336" s="2">
        <v>354</v>
      </c>
      <c r="C336" s="25">
        <v>1.0925925925925926E-2</v>
      </c>
      <c r="D336" s="2"/>
      <c r="E336" s="2">
        <v>327</v>
      </c>
      <c r="F336" s="25">
        <v>1.0043614472633454E-2</v>
      </c>
      <c r="G336" s="12"/>
      <c r="H336" s="2">
        <v>252</v>
      </c>
      <c r="I336" s="25">
        <v>7.7890767471331867E-3</v>
      </c>
      <c r="J336" s="12"/>
      <c r="K336" s="25">
        <v>-0.28813559322033899</v>
      </c>
      <c r="L336" s="2">
        <v>1061</v>
      </c>
      <c r="M336" s="25">
        <v>1.0617219709402393E-2</v>
      </c>
      <c r="N336" s="2">
        <v>135.15151515151501</v>
      </c>
      <c r="O336" s="2">
        <v>1174</v>
      </c>
      <c r="P336" s="25">
        <v>1.1274368577739365E-2</v>
      </c>
      <c r="Q336" s="12">
        <v>183.030303030303</v>
      </c>
      <c r="R336" s="2">
        <v>1102</v>
      </c>
      <c r="S336" s="25">
        <v>1.0172808507495754E-2</v>
      </c>
      <c r="T336" s="12">
        <v>262.42425500000002</v>
      </c>
      <c r="U336" s="25">
        <v>3.8642789820923659E-2</v>
      </c>
      <c r="V336" s="2">
        <v>53371</v>
      </c>
      <c r="W336" s="25">
        <v>6.0000000000000001E-3</v>
      </c>
      <c r="X336" s="2">
        <v>933</v>
      </c>
      <c r="Y336" s="2">
        <v>52397</v>
      </c>
      <c r="Z336" s="25">
        <v>6.0000000000000001E-3</v>
      </c>
      <c r="AA336" s="12">
        <v>989.7</v>
      </c>
      <c r="AB336" s="2">
        <v>54002</v>
      </c>
      <c r="AC336" s="25">
        <v>6.0000000000000001E-3</v>
      </c>
      <c r="AD336" s="12">
        <v>1342.42</v>
      </c>
      <c r="AE336" s="25">
        <v>1.2E-2</v>
      </c>
    </row>
    <row r="337" spans="1:31" x14ac:dyDescent="0.3">
      <c r="A337" t="s">
        <v>1777</v>
      </c>
      <c r="B337" s="2">
        <v>930</v>
      </c>
      <c r="C337" s="25">
        <v>2.8703703703703703E-2</v>
      </c>
      <c r="D337" s="2"/>
      <c r="E337" s="2">
        <v>543</v>
      </c>
      <c r="F337" s="25">
        <v>1.6677928619694086E-2</v>
      </c>
      <c r="G337" s="12"/>
      <c r="H337" s="2">
        <v>972</v>
      </c>
      <c r="I337" s="25">
        <v>3.0043581738942293E-2</v>
      </c>
      <c r="J337" s="12"/>
      <c r="K337" s="25">
        <v>4.5161290322580649E-2</v>
      </c>
      <c r="L337" s="2">
        <v>2743</v>
      </c>
      <c r="M337" s="25">
        <v>2.744866509226274E-2</v>
      </c>
      <c r="N337" s="2">
        <v>233.93939393939399</v>
      </c>
      <c r="O337" s="2">
        <v>2398</v>
      </c>
      <c r="P337" s="25">
        <v>2.3028906174973589E-2</v>
      </c>
      <c r="Q337" s="12">
        <v>211.51515151515099</v>
      </c>
      <c r="R337" s="2">
        <v>3451</v>
      </c>
      <c r="S337" s="25">
        <v>3.1856952957684072E-2</v>
      </c>
      <c r="T337" s="12">
        <v>407.27273600000001</v>
      </c>
      <c r="U337" s="25">
        <v>0.25811155668975572</v>
      </c>
      <c r="V337" s="2">
        <v>205692</v>
      </c>
      <c r="W337" s="25">
        <v>2.4E-2</v>
      </c>
      <c r="X337" s="2">
        <v>1907</v>
      </c>
      <c r="Y337" s="2">
        <v>203530</v>
      </c>
      <c r="Z337" s="25">
        <v>2.3E-2</v>
      </c>
      <c r="AA337" s="12">
        <v>1933.94</v>
      </c>
      <c r="AB337" s="2">
        <v>226019</v>
      </c>
      <c r="AC337" s="25">
        <v>2.5000000000000001E-2</v>
      </c>
      <c r="AD337" s="12">
        <v>2113.33</v>
      </c>
      <c r="AE337" s="25">
        <v>9.9000000000000005E-2</v>
      </c>
    </row>
    <row r="338" spans="1:31" x14ac:dyDescent="0.3">
      <c r="A338" t="s">
        <v>1778</v>
      </c>
      <c r="B338" s="2">
        <v>1168</v>
      </c>
      <c r="C338" s="25">
        <v>3.6049382716049384E-2</v>
      </c>
      <c r="D338" s="2"/>
      <c r="E338" s="2">
        <v>1112</v>
      </c>
      <c r="F338" s="25">
        <v>3.4154432090423244E-2</v>
      </c>
      <c r="G338" s="12"/>
      <c r="H338" s="2">
        <v>1277</v>
      </c>
      <c r="I338" s="25">
        <v>3.9470837325750331E-2</v>
      </c>
      <c r="J338" s="12"/>
      <c r="K338" s="25">
        <v>9.332191780821919E-2</v>
      </c>
      <c r="L338" s="2">
        <v>3050</v>
      </c>
      <c r="M338" s="25">
        <v>3.0520754112796703E-2</v>
      </c>
      <c r="N338" s="2">
        <v>258.78787878787801</v>
      </c>
      <c r="O338" s="2">
        <v>3049</v>
      </c>
      <c r="P338" s="25">
        <v>2.9280706808796696E-2</v>
      </c>
      <c r="Q338" s="12">
        <v>253.333333333333</v>
      </c>
      <c r="R338" s="2">
        <v>3406</v>
      </c>
      <c r="S338" s="25">
        <v>3.1441547891588512E-2</v>
      </c>
      <c r="T338" s="12">
        <v>294.54544099999998</v>
      </c>
      <c r="U338" s="25">
        <v>0.11672131147540983</v>
      </c>
      <c r="V338" s="2">
        <v>292759</v>
      </c>
      <c r="W338" s="25">
        <v>3.4000000000000002E-2</v>
      </c>
      <c r="X338" s="2">
        <v>2608</v>
      </c>
      <c r="Y338" s="2">
        <v>312139</v>
      </c>
      <c r="Z338" s="25">
        <v>3.5999999999999997E-2</v>
      </c>
      <c r="AA338" s="12">
        <v>2338.1799999999998</v>
      </c>
      <c r="AB338" s="2">
        <v>349861</v>
      </c>
      <c r="AC338" s="25">
        <v>3.9E-2</v>
      </c>
      <c r="AD338" s="12">
        <v>3021.82</v>
      </c>
      <c r="AE338" s="25">
        <v>0.19500000000000001</v>
      </c>
    </row>
    <row r="339" spans="1:31" x14ac:dyDescent="0.3">
      <c r="A339" t="s">
        <v>1718</v>
      </c>
      <c r="B339" s="2">
        <v>2840</v>
      </c>
      <c r="C339" s="25">
        <v>8.7654320987654327E-2</v>
      </c>
      <c r="D339" s="2"/>
      <c r="E339" s="2">
        <v>2946</v>
      </c>
      <c r="F339" s="25">
        <v>9.0484673505743601E-2</v>
      </c>
      <c r="G339" s="12"/>
      <c r="H339" s="2">
        <v>3233</v>
      </c>
      <c r="I339" s="25">
        <v>9.9928909220165008E-2</v>
      </c>
      <c r="J339" s="12"/>
      <c r="K339" s="25">
        <v>0.13838028169014094</v>
      </c>
      <c r="L339" s="2">
        <v>11599</v>
      </c>
      <c r="M339" s="25">
        <v>0.11606892687027179</v>
      </c>
      <c r="N339" s="2">
        <v>473.33333333333297</v>
      </c>
      <c r="O339" s="2">
        <v>13207</v>
      </c>
      <c r="P339" s="25">
        <v>0.1268318448093729</v>
      </c>
      <c r="Q339" s="12">
        <v>526.06060606060601</v>
      </c>
      <c r="R339" s="2">
        <v>15222</v>
      </c>
      <c r="S339" s="25">
        <v>0.14051768702459197</v>
      </c>
      <c r="T339" s="12">
        <v>611.51513699999998</v>
      </c>
      <c r="U339" s="25">
        <v>0.31235451332011382</v>
      </c>
      <c r="V339" s="2">
        <v>1217894</v>
      </c>
      <c r="W339" s="25">
        <v>0.14299999999999999</v>
      </c>
      <c r="X339" s="2">
        <v>4450</v>
      </c>
      <c r="Y339" s="2">
        <v>1245719</v>
      </c>
      <c r="Z339" s="25">
        <v>0.14299999999999999</v>
      </c>
      <c r="AA339" s="12">
        <v>4569.09</v>
      </c>
      <c r="AB339" s="2">
        <v>1329038</v>
      </c>
      <c r="AC339" s="25">
        <v>0.14799999999999999</v>
      </c>
      <c r="AD339" s="12">
        <v>5275.76</v>
      </c>
      <c r="AE339" s="25">
        <v>9.0999999999999998E-2</v>
      </c>
    </row>
    <row r="340" spans="1:31" x14ac:dyDescent="0.3">
      <c r="A340" t="s">
        <v>1774</v>
      </c>
      <c r="B340" s="2">
        <v>1909</v>
      </c>
      <c r="C340" s="25">
        <v>5.8919753086419752E-2</v>
      </c>
      <c r="D340" s="2"/>
      <c r="E340" s="2">
        <v>1615</v>
      </c>
      <c r="F340" s="25">
        <v>4.9603784016217192E-2</v>
      </c>
      <c r="G340" s="12"/>
      <c r="H340" s="2">
        <v>1833</v>
      </c>
      <c r="I340" s="25">
        <v>5.6656260624980706E-2</v>
      </c>
      <c r="J340" s="12"/>
      <c r="K340" s="25">
        <v>-3.9811419591409103E-2</v>
      </c>
      <c r="L340" s="2">
        <v>7915</v>
      </c>
      <c r="M340" s="25">
        <v>7.9203858623864226E-2</v>
      </c>
      <c r="N340" s="2">
        <v>437.575757575757</v>
      </c>
      <c r="O340" s="2">
        <v>8068</v>
      </c>
      <c r="P340" s="25">
        <v>7.7480072985690956E-2</v>
      </c>
      <c r="Q340" s="12">
        <v>425.45454545454498</v>
      </c>
      <c r="R340" s="2">
        <v>9172</v>
      </c>
      <c r="S340" s="25">
        <v>8.4668783693966479E-2</v>
      </c>
      <c r="T340" s="12">
        <v>544.84849999999994</v>
      </c>
      <c r="U340" s="25">
        <v>0.15881238155401137</v>
      </c>
      <c r="V340" s="2">
        <v>711580</v>
      </c>
      <c r="W340" s="25">
        <v>8.4000000000000005E-2</v>
      </c>
      <c r="X340" s="2">
        <v>3776</v>
      </c>
      <c r="Y340" s="2">
        <v>662862</v>
      </c>
      <c r="Z340" s="25">
        <v>7.5999999999999998E-2</v>
      </c>
      <c r="AA340" s="12">
        <v>3505.45</v>
      </c>
      <c r="AB340" s="2">
        <v>667869</v>
      </c>
      <c r="AC340" s="25">
        <v>7.3999999999999996E-2</v>
      </c>
      <c r="AD340" s="12">
        <v>3523.64</v>
      </c>
      <c r="AE340" s="25">
        <v>-6.0999999999999999E-2</v>
      </c>
    </row>
    <row r="341" spans="1:31" x14ac:dyDescent="0.3">
      <c r="A341" t="s">
        <v>1775</v>
      </c>
      <c r="B341" s="2">
        <v>254</v>
      </c>
      <c r="C341" s="25">
        <v>7.8395061728395062E-3</v>
      </c>
      <c r="D341" s="2"/>
      <c r="E341" s="2">
        <v>255</v>
      </c>
      <c r="F341" s="25">
        <v>7.8321764236132449E-3</v>
      </c>
      <c r="G341" s="12"/>
      <c r="H341" s="2">
        <v>222</v>
      </c>
      <c r="I341" s="25">
        <v>6.8618057058078075E-3</v>
      </c>
      <c r="J341" s="12"/>
      <c r="K341" s="25">
        <v>-0.12598425196850394</v>
      </c>
      <c r="L341" s="2">
        <v>1317</v>
      </c>
      <c r="M341" s="25">
        <v>1.3178961693951887E-2</v>
      </c>
      <c r="N341" s="2">
        <v>167.87878787878699</v>
      </c>
      <c r="O341" s="2">
        <v>1387</v>
      </c>
      <c r="P341" s="25">
        <v>1.3319888600787477E-2</v>
      </c>
      <c r="Q341" s="12">
        <v>159.39393939393901</v>
      </c>
      <c r="R341" s="2">
        <v>1144</v>
      </c>
      <c r="S341" s="25">
        <v>1.0560519902518278E-2</v>
      </c>
      <c r="T341" s="12">
        <v>246.66667200000001</v>
      </c>
      <c r="U341" s="25">
        <v>-0.1313591495823842</v>
      </c>
      <c r="V341" s="2">
        <v>99899</v>
      </c>
      <c r="W341" s="25">
        <v>1.2E-2</v>
      </c>
      <c r="X341" s="2">
        <v>1423</v>
      </c>
      <c r="Y341" s="2">
        <v>94513</v>
      </c>
      <c r="Z341" s="25">
        <v>1.0999999999999999E-2</v>
      </c>
      <c r="AA341" s="12">
        <v>1476.36</v>
      </c>
      <c r="AB341" s="2">
        <v>88070</v>
      </c>
      <c r="AC341" s="25">
        <v>0.01</v>
      </c>
      <c r="AD341" s="12">
        <v>1622.42</v>
      </c>
      <c r="AE341" s="25">
        <v>-0.11799999999999999</v>
      </c>
    </row>
    <row r="342" spans="1:31" x14ac:dyDescent="0.3">
      <c r="A342" t="s">
        <v>1776</v>
      </c>
      <c r="B342" s="2">
        <v>432</v>
      </c>
      <c r="C342" s="25">
        <v>1.3333333333333334E-2</v>
      </c>
      <c r="D342" s="2"/>
      <c r="E342" s="2">
        <v>325</v>
      </c>
      <c r="F342" s="25">
        <v>9.9821856379384479E-3</v>
      </c>
      <c r="G342" s="12"/>
      <c r="H342" s="2">
        <v>295</v>
      </c>
      <c r="I342" s="25">
        <v>9.118165239699565E-3</v>
      </c>
      <c r="J342" s="12"/>
      <c r="K342" s="25">
        <v>-0.31712962962962965</v>
      </c>
      <c r="L342" s="2">
        <v>1536</v>
      </c>
      <c r="M342" s="25">
        <v>1.5370451907296962E-2</v>
      </c>
      <c r="N342" s="2">
        <v>168.48484848484799</v>
      </c>
      <c r="O342" s="2">
        <v>1641</v>
      </c>
      <c r="P342" s="25">
        <v>1.5759147219821378E-2</v>
      </c>
      <c r="Q342" s="12">
        <v>198.18181818181799</v>
      </c>
      <c r="R342" s="2">
        <v>1825</v>
      </c>
      <c r="S342" s="25">
        <v>1.6846983236097776E-2</v>
      </c>
      <c r="T342" s="12">
        <v>240</v>
      </c>
      <c r="U342" s="25">
        <v>0.18815104166666666</v>
      </c>
      <c r="V342" s="2">
        <v>105733</v>
      </c>
      <c r="W342" s="25">
        <v>1.2E-2</v>
      </c>
      <c r="X342" s="2">
        <v>1489</v>
      </c>
      <c r="Y342" s="2">
        <v>94924</v>
      </c>
      <c r="Z342" s="25">
        <v>1.0999999999999999E-2</v>
      </c>
      <c r="AA342" s="12">
        <v>1390.3</v>
      </c>
      <c r="AB342" s="2">
        <v>97091</v>
      </c>
      <c r="AC342" s="25">
        <v>1.0999999999999999E-2</v>
      </c>
      <c r="AD342" s="12">
        <v>1706.06</v>
      </c>
      <c r="AE342" s="25">
        <v>-8.2000000000000003E-2</v>
      </c>
    </row>
    <row r="343" spans="1:31" x14ac:dyDescent="0.3">
      <c r="A343" t="s">
        <v>1777</v>
      </c>
      <c r="B343" s="2">
        <v>1223</v>
      </c>
      <c r="C343" s="25">
        <v>3.7746913580246913E-2</v>
      </c>
      <c r="D343" s="2"/>
      <c r="E343" s="2">
        <v>1035</v>
      </c>
      <c r="F343" s="25">
        <v>3.1789421954665519E-2</v>
      </c>
      <c r="G343" s="12"/>
      <c r="H343" s="2">
        <v>1316</v>
      </c>
      <c r="I343" s="25">
        <v>4.0676289679473308E-2</v>
      </c>
      <c r="J343" s="12"/>
      <c r="K343" s="25">
        <v>7.6042518397383407E-2</v>
      </c>
      <c r="L343" s="2">
        <v>5062</v>
      </c>
      <c r="M343" s="25">
        <v>5.0654445022615381E-2</v>
      </c>
      <c r="N343" s="2">
        <v>350.90909090909003</v>
      </c>
      <c r="O343" s="2">
        <v>5040</v>
      </c>
      <c r="P343" s="25">
        <v>4.8401037165082109E-2</v>
      </c>
      <c r="Q343" s="12">
        <v>343.030303030303</v>
      </c>
      <c r="R343" s="2">
        <v>6203</v>
      </c>
      <c r="S343" s="25">
        <v>5.7261280555350416E-2</v>
      </c>
      <c r="T343" s="12">
        <v>429.09089999999998</v>
      </c>
      <c r="U343" s="25">
        <v>0.22540497826945871</v>
      </c>
      <c r="V343" s="2">
        <v>505948</v>
      </c>
      <c r="W343" s="25">
        <v>0.06</v>
      </c>
      <c r="X343" s="2">
        <v>3101</v>
      </c>
      <c r="Y343" s="2">
        <v>473425</v>
      </c>
      <c r="Z343" s="25">
        <v>5.3999999999999999E-2</v>
      </c>
      <c r="AA343" s="12">
        <v>2896.36</v>
      </c>
      <c r="AB343" s="2">
        <v>482708</v>
      </c>
      <c r="AC343" s="25">
        <v>5.3999999999999999E-2</v>
      </c>
      <c r="AD343" s="12">
        <v>3160</v>
      </c>
      <c r="AE343" s="25">
        <v>-4.5999999999999999E-2</v>
      </c>
    </row>
    <row r="344" spans="1:31" x14ac:dyDescent="0.3">
      <c r="A344" t="s">
        <v>1778</v>
      </c>
      <c r="B344" s="2">
        <v>931</v>
      </c>
      <c r="C344" s="25">
        <v>2.8734567901234569E-2</v>
      </c>
      <c r="D344" s="2"/>
      <c r="E344" s="2">
        <v>1331</v>
      </c>
      <c r="F344" s="25">
        <v>4.0880889489526381E-2</v>
      </c>
      <c r="G344" s="12"/>
      <c r="H344" s="2">
        <v>1400</v>
      </c>
      <c r="I344" s="25">
        <v>4.3272648595184371E-2</v>
      </c>
      <c r="J344" s="12"/>
      <c r="K344" s="25">
        <v>0.50375939849624052</v>
      </c>
      <c r="L344" s="2">
        <v>3684</v>
      </c>
      <c r="M344" s="25">
        <v>3.6865068246407555E-2</v>
      </c>
      <c r="N344" s="2">
        <v>217.575757575757</v>
      </c>
      <c r="O344" s="2">
        <v>5139</v>
      </c>
      <c r="P344" s="25">
        <v>4.9351771823681938E-2</v>
      </c>
      <c r="Q344" s="12">
        <v>276.36363636363598</v>
      </c>
      <c r="R344" s="2">
        <v>6050</v>
      </c>
      <c r="S344" s="25">
        <v>5.5848903330625504E-2</v>
      </c>
      <c r="T344" s="12">
        <v>393.93939999999998</v>
      </c>
      <c r="U344" s="25">
        <v>0.64223669923995652</v>
      </c>
      <c r="V344" s="2">
        <v>506314</v>
      </c>
      <c r="W344" s="25">
        <v>0.06</v>
      </c>
      <c r="X344" s="2">
        <v>2615</v>
      </c>
      <c r="Y344" s="2">
        <v>582857</v>
      </c>
      <c r="Z344" s="25">
        <v>6.7000000000000004E-2</v>
      </c>
      <c r="AA344" s="12">
        <v>3001.21</v>
      </c>
      <c r="AB344" s="2">
        <v>661169</v>
      </c>
      <c r="AC344" s="25">
        <v>7.3999999999999996E-2</v>
      </c>
      <c r="AD344" s="12">
        <v>4092.73</v>
      </c>
      <c r="AE344" s="25">
        <v>0.30599999999999999</v>
      </c>
    </row>
    <row r="345" spans="1:3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row>
    <row r="346" spans="1:31" x14ac:dyDescent="0.3">
      <c r="A346" s="103" t="s">
        <v>1779</v>
      </c>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row>
    <row r="347" spans="1:31" x14ac:dyDescent="0.3">
      <c r="B347" s="188"/>
      <c r="C347" s="188"/>
      <c r="D347" s="188"/>
      <c r="E347" s="188"/>
      <c r="F347" s="188"/>
      <c r="G347" s="188"/>
      <c r="H347" s="188"/>
      <c r="I347" s="188"/>
      <c r="J347" s="188"/>
      <c r="L347" s="188" t="s">
        <v>1653</v>
      </c>
      <c r="M347" s="188"/>
      <c r="N347" s="188" t="s">
        <v>1654</v>
      </c>
      <c r="O347" s="188" t="s">
        <v>1653</v>
      </c>
      <c r="P347" s="188"/>
      <c r="Q347" s="188" t="s">
        <v>1654</v>
      </c>
      <c r="R347" s="188" t="s">
        <v>1653</v>
      </c>
      <c r="S347" s="188"/>
      <c r="T347" s="188" t="s">
        <v>1654</v>
      </c>
      <c r="U347" t="s">
        <v>167</v>
      </c>
      <c r="V347" s="188" t="s">
        <v>1653</v>
      </c>
      <c r="W347" s="188"/>
      <c r="X347" s="188" t="s">
        <v>1654</v>
      </c>
      <c r="Y347" s="188" t="s">
        <v>1653</v>
      </c>
      <c r="Z347" s="188"/>
      <c r="AA347" s="188" t="s">
        <v>1654</v>
      </c>
      <c r="AB347" s="188" t="s">
        <v>1653</v>
      </c>
      <c r="AC347" s="188"/>
      <c r="AD347" s="188" t="s">
        <v>1654</v>
      </c>
      <c r="AE347" t="s">
        <v>167</v>
      </c>
    </row>
    <row r="348" spans="1:31" x14ac:dyDescent="0.3">
      <c r="A348" t="s">
        <v>169</v>
      </c>
      <c r="B348" s="2">
        <v>26023</v>
      </c>
      <c r="C348" s="25" t="s">
        <v>2479</v>
      </c>
      <c r="D348" s="2"/>
      <c r="E348" s="2">
        <v>27384</v>
      </c>
      <c r="F348" s="25" t="s">
        <v>2479</v>
      </c>
      <c r="G348" s="12"/>
      <c r="H348" s="2">
        <v>22659</v>
      </c>
      <c r="I348" s="25" t="s">
        <v>2479</v>
      </c>
      <c r="J348" s="12"/>
      <c r="K348" s="25">
        <v>-0.12927026092302962</v>
      </c>
      <c r="L348" s="2">
        <v>79457</v>
      </c>
      <c r="M348" s="25" t="s">
        <v>167</v>
      </c>
      <c r="N348" s="2">
        <v>790.90909090909099</v>
      </c>
      <c r="O348" s="2">
        <v>85876</v>
      </c>
      <c r="P348" s="25" t="s">
        <v>167</v>
      </c>
      <c r="Q348" s="12">
        <v>784.24242424242402</v>
      </c>
      <c r="R348" s="2">
        <v>74949</v>
      </c>
      <c r="S348" s="25" t="s">
        <v>167</v>
      </c>
      <c r="T348" s="12">
        <v>1001.81818</v>
      </c>
      <c r="U348" s="25">
        <v>-5.6735089419434413E-2</v>
      </c>
      <c r="V348" s="2">
        <v>5447834</v>
      </c>
      <c r="W348" s="25" t="s">
        <v>167</v>
      </c>
      <c r="X348" s="2">
        <v>10901</v>
      </c>
      <c r="Y348" s="2">
        <v>5653551</v>
      </c>
      <c r="Z348" s="25" t="s">
        <v>167</v>
      </c>
      <c r="AA348" s="12">
        <v>10887.88</v>
      </c>
      <c r="AB348" s="2">
        <v>5369779</v>
      </c>
      <c r="AC348" s="25" t="s">
        <v>167</v>
      </c>
      <c r="AD348" s="12">
        <v>11397.58</v>
      </c>
      <c r="AE348" s="25">
        <v>-1.4E-2</v>
      </c>
    </row>
    <row r="349" spans="1:31" x14ac:dyDescent="0.3">
      <c r="A349" t="s">
        <v>1751</v>
      </c>
      <c r="B349" s="2">
        <v>5954</v>
      </c>
      <c r="C349" s="25">
        <v>0.22879760212120048</v>
      </c>
      <c r="D349" s="2"/>
      <c r="E349" s="2">
        <v>7903</v>
      </c>
      <c r="F349" s="25">
        <v>0.28859918200408996</v>
      </c>
      <c r="G349" s="12"/>
      <c r="H349" s="2">
        <v>4866</v>
      </c>
      <c r="I349" s="25">
        <v>0.21474910631537136</v>
      </c>
      <c r="J349" s="12"/>
      <c r="K349" s="25">
        <v>-0.18273429627141413</v>
      </c>
      <c r="L349" s="2">
        <v>14266</v>
      </c>
      <c r="M349" s="25">
        <v>0.1795436525416263</v>
      </c>
      <c r="N349" s="2">
        <v>475.15151515151501</v>
      </c>
      <c r="O349" s="2">
        <v>19695</v>
      </c>
      <c r="P349" s="25">
        <v>0.22934230751315851</v>
      </c>
      <c r="Q349" s="12">
        <v>463.636363636363</v>
      </c>
      <c r="R349" s="2">
        <v>13140</v>
      </c>
      <c r="S349" s="25">
        <v>0.17531921706760598</v>
      </c>
      <c r="T349" s="12">
        <v>555.75756799999999</v>
      </c>
      <c r="U349" s="25">
        <v>-7.8928921912238895E-2</v>
      </c>
      <c r="V349" s="2">
        <v>448655</v>
      </c>
      <c r="W349" s="25">
        <v>8.2000000000000003E-2</v>
      </c>
      <c r="X349" s="2">
        <v>3170</v>
      </c>
      <c r="Y349" s="2">
        <v>585450</v>
      </c>
      <c r="Z349" s="25">
        <v>0.104</v>
      </c>
      <c r="AA349" s="12">
        <v>3298.79</v>
      </c>
      <c r="AB349" s="2">
        <v>404316</v>
      </c>
      <c r="AC349" s="25">
        <v>7.4999999999999997E-2</v>
      </c>
      <c r="AD349" s="12">
        <v>3177.58</v>
      </c>
      <c r="AE349" s="25">
        <v>-9.9000000000000005E-2</v>
      </c>
    </row>
    <row r="350" spans="1:31" x14ac:dyDescent="0.3">
      <c r="A350" t="s">
        <v>1715</v>
      </c>
      <c r="B350" s="2">
        <v>3441</v>
      </c>
      <c r="C350" s="25">
        <v>0.1322291818775698</v>
      </c>
      <c r="D350" s="2"/>
      <c r="E350" s="2">
        <v>4244</v>
      </c>
      <c r="F350" s="25">
        <v>0.15498101080923166</v>
      </c>
      <c r="G350" s="12"/>
      <c r="H350" s="2">
        <v>2794</v>
      </c>
      <c r="I350" s="25">
        <v>0.12330641246303901</v>
      </c>
      <c r="J350" s="12"/>
      <c r="K350" s="25">
        <v>-0.18802673641383316</v>
      </c>
      <c r="L350" s="2">
        <v>7115</v>
      </c>
      <c r="M350" s="25">
        <v>8.9545288646689411E-2</v>
      </c>
      <c r="N350" s="2">
        <v>287.27272727272702</v>
      </c>
      <c r="O350" s="2">
        <v>9143</v>
      </c>
      <c r="P350" s="25">
        <v>0.10646746471656808</v>
      </c>
      <c r="Q350" s="12">
        <v>362.42424242424198</v>
      </c>
      <c r="R350" s="2">
        <v>6284</v>
      </c>
      <c r="S350" s="25">
        <v>8.3843680369317802E-2</v>
      </c>
      <c r="T350" s="12">
        <v>459.39395100000002</v>
      </c>
      <c r="U350" s="25">
        <v>-0.11679550245959242</v>
      </c>
      <c r="V350" s="2">
        <v>205249</v>
      </c>
      <c r="W350" s="25">
        <v>3.7999999999999999E-2</v>
      </c>
      <c r="X350" s="2">
        <v>2005</v>
      </c>
      <c r="Y350" s="2">
        <v>264969</v>
      </c>
      <c r="Z350" s="25">
        <v>4.7E-2</v>
      </c>
      <c r="AA350" s="12">
        <v>2109.09</v>
      </c>
      <c r="AB350" s="2">
        <v>180423</v>
      </c>
      <c r="AC350" s="25">
        <v>3.4000000000000002E-2</v>
      </c>
      <c r="AD350" s="12">
        <v>1935.76</v>
      </c>
      <c r="AE350" s="25">
        <v>-0.121</v>
      </c>
    </row>
    <row r="351" spans="1:31" x14ac:dyDescent="0.3">
      <c r="A351" t="s">
        <v>1769</v>
      </c>
      <c r="B351" s="2">
        <v>2921</v>
      </c>
      <c r="C351" s="25">
        <v>0.11224685854820736</v>
      </c>
      <c r="D351" s="2"/>
      <c r="E351" s="2">
        <v>3555</v>
      </c>
      <c r="F351" s="25">
        <v>0.12982033304119189</v>
      </c>
      <c r="G351" s="12"/>
      <c r="H351" s="2">
        <v>1985</v>
      </c>
      <c r="I351" s="25">
        <v>8.7603159892316512E-2</v>
      </c>
      <c r="J351" s="12"/>
      <c r="K351" s="25">
        <v>-0.32043820609380347</v>
      </c>
      <c r="L351" s="2">
        <v>6031</v>
      </c>
      <c r="M351" s="25">
        <v>7.5902689505015289E-2</v>
      </c>
      <c r="N351" s="2">
        <v>287.87878787878702</v>
      </c>
      <c r="O351" s="2">
        <v>7805</v>
      </c>
      <c r="P351" s="25">
        <v>9.0886860123899571E-2</v>
      </c>
      <c r="Q351" s="12">
        <v>353.93939393939303</v>
      </c>
      <c r="R351" s="2">
        <v>4601</v>
      </c>
      <c r="S351" s="25">
        <v>6.138841078600115E-2</v>
      </c>
      <c r="T351" s="12">
        <v>452.121216</v>
      </c>
      <c r="U351" s="25">
        <v>-0.23710827391808986</v>
      </c>
      <c r="V351" s="2">
        <v>146780</v>
      </c>
      <c r="W351" s="25">
        <v>2.7E-2</v>
      </c>
      <c r="X351" s="2">
        <v>1648</v>
      </c>
      <c r="Y351" s="2">
        <v>184957</v>
      </c>
      <c r="Z351" s="25">
        <v>3.3000000000000002E-2</v>
      </c>
      <c r="AA351" s="12">
        <v>1548.48</v>
      </c>
      <c r="AB351" s="2">
        <v>108272</v>
      </c>
      <c r="AC351" s="25">
        <v>0.02</v>
      </c>
      <c r="AD351" s="12">
        <v>1653.94</v>
      </c>
      <c r="AE351" s="25">
        <v>-0.26200000000000001</v>
      </c>
    </row>
    <row r="352" spans="1:31" x14ac:dyDescent="0.3">
      <c r="A352" t="s">
        <v>1770</v>
      </c>
      <c r="B352" s="2">
        <v>439</v>
      </c>
      <c r="C352" s="25">
        <v>1.6869692195365642E-2</v>
      </c>
      <c r="D352" s="2"/>
      <c r="E352" s="2">
        <v>225</v>
      </c>
      <c r="F352" s="25">
        <v>8.216476774758983E-3</v>
      </c>
      <c r="G352" s="12"/>
      <c r="H352" s="2">
        <v>289</v>
      </c>
      <c r="I352" s="25">
        <v>1.275431395913324E-2</v>
      </c>
      <c r="J352" s="12"/>
      <c r="K352" s="25">
        <v>-0.34168564920273348</v>
      </c>
      <c r="L352" s="2">
        <v>917</v>
      </c>
      <c r="M352" s="25">
        <v>1.1540833406748304E-2</v>
      </c>
      <c r="N352" s="2">
        <v>138.78787878787799</v>
      </c>
      <c r="O352" s="2">
        <v>883</v>
      </c>
      <c r="P352" s="25">
        <v>1.028226745540081E-2</v>
      </c>
      <c r="Q352" s="12">
        <v>166.666666666666</v>
      </c>
      <c r="R352" s="2">
        <v>517</v>
      </c>
      <c r="S352" s="25">
        <v>6.8980239896462925E-3</v>
      </c>
      <c r="T352" s="12">
        <v>126.060608</v>
      </c>
      <c r="U352" s="25">
        <v>-0.4362050163576881</v>
      </c>
      <c r="V352" s="2">
        <v>20957</v>
      </c>
      <c r="W352" s="25">
        <v>4.0000000000000001E-3</v>
      </c>
      <c r="X352" s="2">
        <v>692</v>
      </c>
      <c r="Y352" s="2">
        <v>21523</v>
      </c>
      <c r="Z352" s="25">
        <v>4.0000000000000001E-3</v>
      </c>
      <c r="AA352" s="12">
        <v>636.36</v>
      </c>
      <c r="AB352" s="2">
        <v>11658</v>
      </c>
      <c r="AC352" s="25">
        <v>2E-3</v>
      </c>
      <c r="AD352" s="12">
        <v>509.09</v>
      </c>
      <c r="AE352" s="25">
        <v>-0.44400000000000001</v>
      </c>
    </row>
    <row r="353" spans="1:31" x14ac:dyDescent="0.3">
      <c r="A353" t="s">
        <v>1771</v>
      </c>
      <c r="B353" s="2">
        <v>1328</v>
      </c>
      <c r="C353" s="25">
        <v>5.1031779579602657E-2</v>
      </c>
      <c r="D353" s="2"/>
      <c r="E353" s="2">
        <v>1505</v>
      </c>
      <c r="F353" s="25">
        <v>5.4959100204498977E-2</v>
      </c>
      <c r="G353" s="12"/>
      <c r="H353" s="2">
        <v>624</v>
      </c>
      <c r="I353" s="25">
        <v>2.7538726333907058E-2</v>
      </c>
      <c r="J353" s="12"/>
      <c r="K353" s="25">
        <v>-0.53012048192771077</v>
      </c>
      <c r="L353" s="2">
        <v>2892</v>
      </c>
      <c r="M353" s="25">
        <v>3.6397044942547543E-2</v>
      </c>
      <c r="N353" s="2">
        <v>229.69696969696901</v>
      </c>
      <c r="O353" s="2">
        <v>3080</v>
      </c>
      <c r="P353" s="25">
        <v>3.5865666775350503E-2</v>
      </c>
      <c r="Q353" s="12">
        <v>256.969696969697</v>
      </c>
      <c r="R353" s="2">
        <v>1700</v>
      </c>
      <c r="S353" s="25">
        <v>2.2682090488198643E-2</v>
      </c>
      <c r="T353" s="12">
        <v>227.27271999999999</v>
      </c>
      <c r="U353" s="25">
        <v>-0.41217150760719223</v>
      </c>
      <c r="V353" s="2">
        <v>58728</v>
      </c>
      <c r="W353" s="25">
        <v>1.0999999999999999E-2</v>
      </c>
      <c r="X353" s="2">
        <v>971</v>
      </c>
      <c r="Y353" s="2">
        <v>67893</v>
      </c>
      <c r="Z353" s="25">
        <v>1.2E-2</v>
      </c>
      <c r="AA353" s="12">
        <v>1020.61</v>
      </c>
      <c r="AB353" s="2">
        <v>38044</v>
      </c>
      <c r="AC353" s="25">
        <v>7.0000000000000001E-3</v>
      </c>
      <c r="AD353" s="12">
        <v>855.15</v>
      </c>
      <c r="AE353" s="25">
        <v>-0.35199999999999998</v>
      </c>
    </row>
    <row r="354" spans="1:31" x14ac:dyDescent="0.3">
      <c r="A354" t="s">
        <v>1772</v>
      </c>
      <c r="B354" s="2">
        <v>1154</v>
      </c>
      <c r="C354" s="25">
        <v>4.4345386773239057E-2</v>
      </c>
      <c r="D354" s="2"/>
      <c r="E354" s="2">
        <v>1825</v>
      </c>
      <c r="F354" s="25">
        <v>6.6644756061933971E-2</v>
      </c>
      <c r="G354" s="12"/>
      <c r="H354" s="2">
        <v>1072</v>
      </c>
      <c r="I354" s="25">
        <v>4.7310119599276224E-2</v>
      </c>
      <c r="J354" s="12"/>
      <c r="K354" s="25">
        <v>-7.1057192374350042E-2</v>
      </c>
      <c r="L354" s="2">
        <v>2222</v>
      </c>
      <c r="M354" s="25">
        <v>2.7964811155719447E-2</v>
      </c>
      <c r="N354" s="2">
        <v>173.939393939393</v>
      </c>
      <c r="O354" s="2">
        <v>3842</v>
      </c>
      <c r="P354" s="25">
        <v>4.4738925893148263E-2</v>
      </c>
      <c r="Q354" s="12">
        <v>219.39393939393901</v>
      </c>
      <c r="R354" s="2">
        <v>2384</v>
      </c>
      <c r="S354" s="25">
        <v>3.1808296308156216E-2</v>
      </c>
      <c r="T354" s="12">
        <v>340</v>
      </c>
      <c r="U354" s="25">
        <v>7.2907290729072913E-2</v>
      </c>
      <c r="V354" s="2">
        <v>67095</v>
      </c>
      <c r="W354" s="25">
        <v>1.2E-2</v>
      </c>
      <c r="X354" s="2">
        <v>1055</v>
      </c>
      <c r="Y354" s="2">
        <v>95541</v>
      </c>
      <c r="Z354" s="25">
        <v>1.7000000000000001E-2</v>
      </c>
      <c r="AA354" s="12">
        <v>1300</v>
      </c>
      <c r="AB354" s="2">
        <v>58570</v>
      </c>
      <c r="AC354" s="25">
        <v>1.0999999999999999E-2</v>
      </c>
      <c r="AD354" s="12">
        <v>1293.94</v>
      </c>
      <c r="AE354" s="25">
        <v>-0.127</v>
      </c>
    </row>
    <row r="355" spans="1:31" x14ac:dyDescent="0.3">
      <c r="A355" t="s">
        <v>1773</v>
      </c>
      <c r="B355" s="2">
        <v>520</v>
      </c>
      <c r="C355" s="25">
        <v>1.9982323329362481E-2</v>
      </c>
      <c r="D355" s="2"/>
      <c r="E355" s="2">
        <v>689</v>
      </c>
      <c r="F355" s="25">
        <v>2.5160677768039732E-2</v>
      </c>
      <c r="G355" s="12"/>
      <c r="H355" s="2">
        <v>809</v>
      </c>
      <c r="I355" s="25">
        <v>3.5703252570722439E-2</v>
      </c>
      <c r="J355" s="12"/>
      <c r="K355" s="25">
        <v>0.55576923076923079</v>
      </c>
      <c r="L355" s="2">
        <v>1084</v>
      </c>
      <c r="M355" s="25">
        <v>1.3642599141674113E-2</v>
      </c>
      <c r="N355" s="2">
        <v>120.60606060606</v>
      </c>
      <c r="O355" s="2">
        <v>1338</v>
      </c>
      <c r="P355" s="25">
        <v>1.5580604592668499E-2</v>
      </c>
      <c r="Q355" s="12">
        <v>125.454545454545</v>
      </c>
      <c r="R355" s="2">
        <v>1683</v>
      </c>
      <c r="S355" s="25">
        <v>2.2455269583316655E-2</v>
      </c>
      <c r="T355" s="12">
        <v>164.84848</v>
      </c>
      <c r="U355" s="25">
        <v>0.55258302583025831</v>
      </c>
      <c r="V355" s="2">
        <v>58469</v>
      </c>
      <c r="W355" s="25">
        <v>1.0999999999999999E-2</v>
      </c>
      <c r="X355" s="2">
        <v>1026</v>
      </c>
      <c r="Y355" s="2">
        <v>80012</v>
      </c>
      <c r="Z355" s="25">
        <v>1.4E-2</v>
      </c>
      <c r="AA355" s="12">
        <v>1329.09</v>
      </c>
      <c r="AB355" s="2">
        <v>72151</v>
      </c>
      <c r="AC355" s="25">
        <v>1.2999999999999999E-2</v>
      </c>
      <c r="AD355" s="12">
        <v>1266.06</v>
      </c>
      <c r="AE355" s="25">
        <v>0.23400000000000001</v>
      </c>
    </row>
    <row r="356" spans="1:31" x14ac:dyDescent="0.3">
      <c r="A356" t="s">
        <v>1716</v>
      </c>
      <c r="B356" s="2">
        <v>2513</v>
      </c>
      <c r="C356" s="25">
        <v>9.6568420243630632E-2</v>
      </c>
      <c r="D356" s="2"/>
      <c r="E356" s="2">
        <v>3659</v>
      </c>
      <c r="F356" s="25">
        <v>0.1336181711948583</v>
      </c>
      <c r="G356" s="12"/>
      <c r="H356" s="2">
        <v>2072</v>
      </c>
      <c r="I356" s="25">
        <v>9.1442693852332405E-2</v>
      </c>
      <c r="J356" s="12"/>
      <c r="K356" s="25">
        <v>-0.17548746518105851</v>
      </c>
      <c r="L356" s="2">
        <v>7151</v>
      </c>
      <c r="M356" s="25">
        <v>8.9998363894936886E-2</v>
      </c>
      <c r="N356" s="2">
        <v>407.27272727272702</v>
      </c>
      <c r="O356" s="2">
        <v>10552</v>
      </c>
      <c r="P356" s="25">
        <v>0.12287484279659043</v>
      </c>
      <c r="Q356" s="12">
        <v>376.36363636363598</v>
      </c>
      <c r="R356" s="2">
        <v>6856</v>
      </c>
      <c r="S356" s="25">
        <v>9.1475536698288173E-2</v>
      </c>
      <c r="T356" s="12">
        <v>413.33334400000001</v>
      </c>
      <c r="U356" s="25">
        <v>-4.1252971612361911E-2</v>
      </c>
      <c r="V356" s="2">
        <v>243406</v>
      </c>
      <c r="W356" s="25">
        <v>4.4999999999999998E-2</v>
      </c>
      <c r="X356" s="2">
        <v>2572</v>
      </c>
      <c r="Y356" s="2">
        <v>320481</v>
      </c>
      <c r="Z356" s="25">
        <v>5.7000000000000002E-2</v>
      </c>
      <c r="AA356" s="12">
        <v>2567.27</v>
      </c>
      <c r="AB356" s="2">
        <v>223893</v>
      </c>
      <c r="AC356" s="25">
        <v>4.2000000000000003E-2</v>
      </c>
      <c r="AD356" s="12">
        <v>2678.79</v>
      </c>
      <c r="AE356" s="25">
        <v>-0.08</v>
      </c>
    </row>
    <row r="357" spans="1:31" x14ac:dyDescent="0.3">
      <c r="A357" t="s">
        <v>1717</v>
      </c>
      <c r="B357" s="2">
        <v>490</v>
      </c>
      <c r="C357" s="25">
        <v>1.8829496983437728E-2</v>
      </c>
      <c r="D357" s="2"/>
      <c r="E357" s="2">
        <v>1218</v>
      </c>
      <c r="F357" s="25">
        <v>4.4478527607361963E-2</v>
      </c>
      <c r="G357" s="12"/>
      <c r="H357" s="2">
        <v>549</v>
      </c>
      <c r="I357" s="25">
        <v>2.4228783264927851E-2</v>
      </c>
      <c r="J357" s="12"/>
      <c r="K357" s="25">
        <v>0.12040816326530601</v>
      </c>
      <c r="L357" s="2">
        <v>1475</v>
      </c>
      <c r="M357" s="25">
        <v>1.856349975458424E-2</v>
      </c>
      <c r="N357" s="2">
        <v>184.84848484848399</v>
      </c>
      <c r="O357" s="2">
        <v>2972</v>
      </c>
      <c r="P357" s="25">
        <v>3.4608039498812242E-2</v>
      </c>
      <c r="Q357" s="12">
        <v>270.90909090909003</v>
      </c>
      <c r="R357" s="2">
        <v>1377</v>
      </c>
      <c r="S357" s="25">
        <v>1.8372493295440901E-2</v>
      </c>
      <c r="T357" s="12">
        <v>176.96969999999999</v>
      </c>
      <c r="U357" s="25">
        <v>-6.6440677966101688E-2</v>
      </c>
      <c r="V357" s="2">
        <v>46478</v>
      </c>
      <c r="W357" s="25">
        <v>8.9999999999999993E-3</v>
      </c>
      <c r="X357" s="2">
        <v>1148</v>
      </c>
      <c r="Y357" s="2">
        <v>67568</v>
      </c>
      <c r="Z357" s="25">
        <v>1.2E-2</v>
      </c>
      <c r="AA357" s="12">
        <v>1167.27</v>
      </c>
      <c r="AB357" s="2">
        <v>44405</v>
      </c>
      <c r="AC357" s="25">
        <v>8.0000000000000002E-3</v>
      </c>
      <c r="AD357" s="12">
        <v>1083.03</v>
      </c>
      <c r="AE357" s="25">
        <v>-4.4999999999999998E-2</v>
      </c>
    </row>
    <row r="358" spans="1:31" x14ac:dyDescent="0.3">
      <c r="A358" t="s">
        <v>1774</v>
      </c>
      <c r="B358" s="2">
        <v>366</v>
      </c>
      <c r="C358" s="25">
        <v>1.4064481420282063E-2</v>
      </c>
      <c r="D358" s="2"/>
      <c r="E358" s="2">
        <v>1065</v>
      </c>
      <c r="F358" s="25">
        <v>3.8891323400525854E-2</v>
      </c>
      <c r="G358" s="12"/>
      <c r="H358" s="2">
        <v>278</v>
      </c>
      <c r="I358" s="25">
        <v>1.2268855642349618E-2</v>
      </c>
      <c r="J358" s="12"/>
      <c r="K358" s="25">
        <v>-0.2404371584699454</v>
      </c>
      <c r="L358" s="2">
        <v>1278</v>
      </c>
      <c r="M358" s="25">
        <v>1.6084171312785531E-2</v>
      </c>
      <c r="N358" s="2">
        <v>169.09090909090901</v>
      </c>
      <c r="O358" s="2">
        <v>2624</v>
      </c>
      <c r="P358" s="25">
        <v>3.0555684941077833E-2</v>
      </c>
      <c r="Q358" s="12">
        <v>275.75757575757501</v>
      </c>
      <c r="R358" s="2">
        <v>873</v>
      </c>
      <c r="S358" s="25">
        <v>1.164792058599848E-2</v>
      </c>
      <c r="T358" s="12">
        <v>130.909088</v>
      </c>
      <c r="U358" s="25">
        <v>-0.31690140845070425</v>
      </c>
      <c r="V358" s="2">
        <v>36580</v>
      </c>
      <c r="W358" s="25">
        <v>7.0000000000000001E-3</v>
      </c>
      <c r="X358" s="2">
        <v>984</v>
      </c>
      <c r="Y358" s="2">
        <v>51592</v>
      </c>
      <c r="Z358" s="25">
        <v>8.9999999999999993E-3</v>
      </c>
      <c r="AA358" s="12">
        <v>1083.6400000000001</v>
      </c>
      <c r="AB358" s="2">
        <v>30974</v>
      </c>
      <c r="AC358" s="25">
        <v>6.0000000000000001E-3</v>
      </c>
      <c r="AD358" s="12">
        <v>907.88</v>
      </c>
      <c r="AE358" s="25">
        <v>-0.153</v>
      </c>
    </row>
    <row r="359" spans="1:31" x14ac:dyDescent="0.3">
      <c r="A359" t="s">
        <v>1775</v>
      </c>
      <c r="B359" s="2">
        <v>56</v>
      </c>
      <c r="C359" s="25">
        <v>2.1519425123928825E-3</v>
      </c>
      <c r="D359" s="2"/>
      <c r="E359" s="2">
        <v>194</v>
      </c>
      <c r="F359" s="25">
        <v>7.0844288635699675E-3</v>
      </c>
      <c r="G359" s="12"/>
      <c r="H359" s="2">
        <v>31</v>
      </c>
      <c r="I359" s="25">
        <v>1.3681098018447416E-3</v>
      </c>
      <c r="J359" s="12"/>
      <c r="K359" s="25">
        <v>-0.4464285714285714</v>
      </c>
      <c r="L359" s="2">
        <v>282</v>
      </c>
      <c r="M359" s="25">
        <v>3.5490894446052581E-3</v>
      </c>
      <c r="N359" s="2">
        <v>90.303030303030297</v>
      </c>
      <c r="O359" s="2">
        <v>584</v>
      </c>
      <c r="P359" s="25">
        <v>6.8005030509106154E-3</v>
      </c>
      <c r="Q359" s="12">
        <v>102.424242424242</v>
      </c>
      <c r="R359" s="2">
        <v>186</v>
      </c>
      <c r="S359" s="25">
        <v>2.4816875475323218E-3</v>
      </c>
      <c r="T359" s="12">
        <v>51.515152</v>
      </c>
      <c r="U359" s="25">
        <v>-0.34042553191489361</v>
      </c>
      <c r="V359" s="2">
        <v>8320</v>
      </c>
      <c r="W359" s="25">
        <v>2E-3</v>
      </c>
      <c r="X359" s="2">
        <v>464</v>
      </c>
      <c r="Y359" s="2">
        <v>10799</v>
      </c>
      <c r="Z359" s="25">
        <v>2E-3</v>
      </c>
      <c r="AA359" s="12">
        <v>521.82000000000005</v>
      </c>
      <c r="AB359" s="2">
        <v>5004</v>
      </c>
      <c r="AC359" s="25">
        <v>1E-3</v>
      </c>
      <c r="AD359" s="12">
        <v>352.12</v>
      </c>
      <c r="AE359" s="25">
        <v>-0.39900000000000002</v>
      </c>
    </row>
    <row r="360" spans="1:31" x14ac:dyDescent="0.3">
      <c r="A360" t="s">
        <v>1776</v>
      </c>
      <c r="B360" s="2">
        <v>96</v>
      </c>
      <c r="C360" s="25">
        <v>3.6890443069592283E-3</v>
      </c>
      <c r="D360" s="2"/>
      <c r="E360" s="2">
        <v>367</v>
      </c>
      <c r="F360" s="25">
        <v>1.3401986561495761E-2</v>
      </c>
      <c r="G360" s="12"/>
      <c r="H360" s="2">
        <v>63</v>
      </c>
      <c r="I360" s="25">
        <v>2.7803521779425394E-3</v>
      </c>
      <c r="J360" s="12"/>
      <c r="K360" s="25">
        <v>-0.34375</v>
      </c>
      <c r="L360" s="2">
        <v>405</v>
      </c>
      <c r="M360" s="25">
        <v>5.0970965427841472E-3</v>
      </c>
      <c r="N360" s="2">
        <v>87.878787878787904</v>
      </c>
      <c r="O360" s="2">
        <v>842</v>
      </c>
      <c r="P360" s="25">
        <v>9.8048348781964688E-3</v>
      </c>
      <c r="Q360" s="12">
        <v>132.12121212121201</v>
      </c>
      <c r="R360" s="2">
        <v>244</v>
      </c>
      <c r="S360" s="25">
        <v>3.2555471053649816E-3</v>
      </c>
      <c r="T360" s="12">
        <v>72.121215800000002</v>
      </c>
      <c r="U360" s="25">
        <v>-0.39753086419753086</v>
      </c>
      <c r="V360" s="2">
        <v>10968</v>
      </c>
      <c r="W360" s="25">
        <v>2E-3</v>
      </c>
      <c r="X360" s="2">
        <v>535</v>
      </c>
      <c r="Y360" s="2">
        <v>14589</v>
      </c>
      <c r="Z360" s="25">
        <v>3.0000000000000001E-3</v>
      </c>
      <c r="AA360" s="12">
        <v>598.79</v>
      </c>
      <c r="AB360" s="2">
        <v>7634</v>
      </c>
      <c r="AC360" s="25">
        <v>1E-3</v>
      </c>
      <c r="AD360" s="12">
        <v>438.18</v>
      </c>
      <c r="AE360" s="25">
        <v>-0.30399999999999999</v>
      </c>
    </row>
    <row r="361" spans="1:31" x14ac:dyDescent="0.3">
      <c r="A361" t="s">
        <v>1777</v>
      </c>
      <c r="B361" s="2">
        <v>214</v>
      </c>
      <c r="C361" s="25">
        <v>8.223494600929946E-3</v>
      </c>
      <c r="D361" s="2"/>
      <c r="E361" s="2">
        <v>504</v>
      </c>
      <c r="F361" s="25">
        <v>1.8404907975460124E-2</v>
      </c>
      <c r="G361" s="12"/>
      <c r="H361" s="2">
        <v>184</v>
      </c>
      <c r="I361" s="25">
        <v>8.1203936625623366E-3</v>
      </c>
      <c r="J361" s="12"/>
      <c r="K361" s="25">
        <v>-0.14018691588785048</v>
      </c>
      <c r="L361" s="2">
        <v>591</v>
      </c>
      <c r="M361" s="25">
        <v>7.4379853253961261E-3</v>
      </c>
      <c r="N361" s="2">
        <v>108.484848484848</v>
      </c>
      <c r="O361" s="2">
        <v>1198</v>
      </c>
      <c r="P361" s="25">
        <v>1.3950347011970749E-2</v>
      </c>
      <c r="Q361" s="12">
        <v>185.45454545454501</v>
      </c>
      <c r="R361" s="2">
        <v>443</v>
      </c>
      <c r="S361" s="25">
        <v>5.910685933101175E-3</v>
      </c>
      <c r="T361" s="12">
        <v>86.060609999999997</v>
      </c>
      <c r="U361" s="25">
        <v>-0.25042301184433163</v>
      </c>
      <c r="V361" s="2">
        <v>17292</v>
      </c>
      <c r="W361" s="25">
        <v>3.0000000000000001E-3</v>
      </c>
      <c r="X361" s="2">
        <v>599</v>
      </c>
      <c r="Y361" s="2">
        <v>26204</v>
      </c>
      <c r="Z361" s="25">
        <v>5.0000000000000001E-3</v>
      </c>
      <c r="AA361" s="12">
        <v>736.36</v>
      </c>
      <c r="AB361" s="2">
        <v>18336</v>
      </c>
      <c r="AC361" s="25">
        <v>3.0000000000000001E-3</v>
      </c>
      <c r="AD361" s="12">
        <v>675.15</v>
      </c>
      <c r="AE361" s="25">
        <v>0.06</v>
      </c>
    </row>
    <row r="362" spans="1:31" x14ac:dyDescent="0.3">
      <c r="A362" t="s">
        <v>1778</v>
      </c>
      <c r="B362" s="2">
        <v>124</v>
      </c>
      <c r="C362" s="25">
        <v>4.7650155631556697E-3</v>
      </c>
      <c r="D362" s="2"/>
      <c r="E362" s="2">
        <v>153</v>
      </c>
      <c r="F362" s="25">
        <v>5.5872042068361083E-3</v>
      </c>
      <c r="G362" s="12"/>
      <c r="H362" s="2">
        <v>271</v>
      </c>
      <c r="I362" s="25">
        <v>1.1959927622578225E-2</v>
      </c>
      <c r="J362" s="12"/>
      <c r="K362" s="25">
        <v>1.185483870967742</v>
      </c>
      <c r="L362" s="2">
        <v>197</v>
      </c>
      <c r="M362" s="25">
        <v>2.4793284417987086E-3</v>
      </c>
      <c r="N362" s="2">
        <v>61.212121212121197</v>
      </c>
      <c r="O362" s="2">
        <v>348</v>
      </c>
      <c r="P362" s="25">
        <v>4.0523545577344075E-3</v>
      </c>
      <c r="Q362" s="12">
        <v>75.151515151515099</v>
      </c>
      <c r="R362" s="2">
        <v>504</v>
      </c>
      <c r="S362" s="25">
        <v>6.7245727094424204E-3</v>
      </c>
      <c r="T362" s="12">
        <v>116.36364</v>
      </c>
      <c r="U362" s="25">
        <v>1.5583756345177664</v>
      </c>
      <c r="V362" s="2">
        <v>9898</v>
      </c>
      <c r="W362" s="25">
        <v>2E-3</v>
      </c>
      <c r="X362" s="2">
        <v>465</v>
      </c>
      <c r="Y362" s="2">
        <v>15976</v>
      </c>
      <c r="Z362" s="25">
        <v>3.0000000000000001E-3</v>
      </c>
      <c r="AA362" s="12">
        <v>560.61</v>
      </c>
      <c r="AB362" s="2">
        <v>13431</v>
      </c>
      <c r="AC362" s="25">
        <v>3.0000000000000001E-3</v>
      </c>
      <c r="AD362" s="12">
        <v>644.24</v>
      </c>
      <c r="AE362" s="25">
        <v>0.35699999999999998</v>
      </c>
    </row>
    <row r="363" spans="1:31" x14ac:dyDescent="0.3">
      <c r="A363" t="s">
        <v>1718</v>
      </c>
      <c r="B363" s="2">
        <v>2023</v>
      </c>
      <c r="C363" s="25">
        <v>7.773892326019291E-2</v>
      </c>
      <c r="D363" s="2"/>
      <c r="E363" s="2">
        <v>2441</v>
      </c>
      <c r="F363" s="25">
        <v>8.9139643587496348E-2</v>
      </c>
      <c r="G363" s="12"/>
      <c r="H363" s="2">
        <v>1523</v>
      </c>
      <c r="I363" s="25">
        <v>6.7213910587404543E-2</v>
      </c>
      <c r="J363" s="12"/>
      <c r="K363" s="25">
        <v>-0.24715768660405335</v>
      </c>
      <c r="L363" s="2">
        <v>5676</v>
      </c>
      <c r="M363" s="25">
        <v>7.1434864140352647E-2</v>
      </c>
      <c r="N363" s="2">
        <v>363.030303030303</v>
      </c>
      <c r="O363" s="2">
        <v>7580</v>
      </c>
      <c r="P363" s="25">
        <v>8.8266803297778196E-2</v>
      </c>
      <c r="Q363" s="12">
        <v>350.30303030303003</v>
      </c>
      <c r="R363" s="2">
        <v>5479</v>
      </c>
      <c r="S363" s="25">
        <v>7.3103043402847276E-2</v>
      </c>
      <c r="T363" s="12">
        <v>379.39395100000002</v>
      </c>
      <c r="U363" s="25">
        <v>-3.470754052149401E-2</v>
      </c>
      <c r="V363" s="2">
        <v>196928</v>
      </c>
      <c r="W363" s="25">
        <v>3.5999999999999997E-2</v>
      </c>
      <c r="X363" s="2">
        <v>2186</v>
      </c>
      <c r="Y363" s="2">
        <v>252913</v>
      </c>
      <c r="Z363" s="25">
        <v>4.4999999999999998E-2</v>
      </c>
      <c r="AA363" s="12">
        <v>2213.33</v>
      </c>
      <c r="AB363" s="2">
        <v>179488</v>
      </c>
      <c r="AC363" s="25">
        <v>3.3000000000000002E-2</v>
      </c>
      <c r="AD363" s="12">
        <v>2446.67</v>
      </c>
      <c r="AE363" s="25">
        <v>-8.8999999999999996E-2</v>
      </c>
    </row>
    <row r="364" spans="1:31" x14ac:dyDescent="0.3">
      <c r="A364" t="s">
        <v>1774</v>
      </c>
      <c r="B364" s="2">
        <v>1807</v>
      </c>
      <c r="C364" s="25">
        <v>6.9438573569534645E-2</v>
      </c>
      <c r="D364" s="2"/>
      <c r="E364" s="2">
        <v>2140</v>
      </c>
      <c r="F364" s="25">
        <v>7.8147823546596551E-2</v>
      </c>
      <c r="G364" s="12"/>
      <c r="H364" s="2">
        <v>1209</v>
      </c>
      <c r="I364" s="25">
        <v>5.3356282271944902E-2</v>
      </c>
      <c r="J364" s="12"/>
      <c r="K364" s="25">
        <v>-0.3309352517985612</v>
      </c>
      <c r="L364" s="2">
        <v>5132</v>
      </c>
      <c r="M364" s="25">
        <v>6.4588393722390725E-2</v>
      </c>
      <c r="N364" s="2">
        <v>352.72727272727201</v>
      </c>
      <c r="O364" s="2">
        <v>6583</v>
      </c>
      <c r="P364" s="25">
        <v>7.6657040383809216E-2</v>
      </c>
      <c r="Q364" s="12">
        <v>331.51515151515099</v>
      </c>
      <c r="R364" s="2">
        <v>4643</v>
      </c>
      <c r="S364" s="25">
        <v>6.1948791845121351E-2</v>
      </c>
      <c r="T364" s="12">
        <v>374.54544099999998</v>
      </c>
      <c r="U364" s="25">
        <v>-9.5284489477786435E-2</v>
      </c>
      <c r="V364" s="2">
        <v>171444</v>
      </c>
      <c r="W364" s="25">
        <v>3.1E-2</v>
      </c>
      <c r="X364" s="2">
        <v>2031</v>
      </c>
      <c r="Y364" s="2">
        <v>212800</v>
      </c>
      <c r="Z364" s="25">
        <v>3.7999999999999999E-2</v>
      </c>
      <c r="AA364" s="12">
        <v>2073.94</v>
      </c>
      <c r="AB364" s="2">
        <v>147267</v>
      </c>
      <c r="AC364" s="25">
        <v>2.7E-2</v>
      </c>
      <c r="AD364" s="12">
        <v>2191.52</v>
      </c>
      <c r="AE364" s="25">
        <v>-0.14099999999999999</v>
      </c>
    </row>
    <row r="365" spans="1:31" x14ac:dyDescent="0.3">
      <c r="A365" t="s">
        <v>1775</v>
      </c>
      <c r="B365" s="2">
        <v>395</v>
      </c>
      <c r="C365" s="25">
        <v>1.5178880221342658E-2</v>
      </c>
      <c r="D365" s="2"/>
      <c r="E365" s="2">
        <v>209</v>
      </c>
      <c r="F365" s="25">
        <v>7.6321939818872336E-3</v>
      </c>
      <c r="G365" s="12"/>
      <c r="H365" s="2">
        <v>136</v>
      </c>
      <c r="I365" s="25">
        <v>6.0020300984156404E-3</v>
      </c>
      <c r="J365" s="12"/>
      <c r="K365" s="25">
        <v>-0.65569620253164551</v>
      </c>
      <c r="L365" s="2">
        <v>883</v>
      </c>
      <c r="M365" s="25">
        <v>1.1112929005625685E-2</v>
      </c>
      <c r="N365" s="2">
        <v>128.48484848484799</v>
      </c>
      <c r="O365" s="2">
        <v>973</v>
      </c>
      <c r="P365" s="25">
        <v>1.1330290185849363E-2</v>
      </c>
      <c r="Q365" s="12">
        <v>145.45454545454501</v>
      </c>
      <c r="R365" s="2">
        <v>668</v>
      </c>
      <c r="S365" s="25">
        <v>8.9127273212451126E-3</v>
      </c>
      <c r="T365" s="12">
        <v>141.81817599999999</v>
      </c>
      <c r="U365" s="25">
        <v>-0.2434881087202718</v>
      </c>
      <c r="V365" s="2">
        <v>31076</v>
      </c>
      <c r="W365" s="25">
        <v>6.0000000000000001E-3</v>
      </c>
      <c r="X365" s="2">
        <v>816</v>
      </c>
      <c r="Y365" s="2">
        <v>34002</v>
      </c>
      <c r="Z365" s="25">
        <v>6.0000000000000001E-3</v>
      </c>
      <c r="AA365" s="12">
        <v>728.48</v>
      </c>
      <c r="AB365" s="2">
        <v>21820</v>
      </c>
      <c r="AC365" s="25">
        <v>4.0000000000000001E-3</v>
      </c>
      <c r="AD365" s="12">
        <v>785.45</v>
      </c>
      <c r="AE365" s="25">
        <v>-0.29799999999999999</v>
      </c>
    </row>
    <row r="366" spans="1:31" x14ac:dyDescent="0.3">
      <c r="A366" t="s">
        <v>1776</v>
      </c>
      <c r="B366" s="2">
        <v>646</v>
      </c>
      <c r="C366" s="25">
        <v>2.4824193982246473E-2</v>
      </c>
      <c r="D366" s="2"/>
      <c r="E366" s="2">
        <v>813</v>
      </c>
      <c r="F366" s="25">
        <v>2.9688869412795801E-2</v>
      </c>
      <c r="G366" s="12"/>
      <c r="H366" s="2">
        <v>472</v>
      </c>
      <c r="I366" s="25">
        <v>2.0830575047442516E-2</v>
      </c>
      <c r="J366" s="12"/>
      <c r="K366" s="25">
        <v>-0.26934984520123839</v>
      </c>
      <c r="L366" s="2">
        <v>1813</v>
      </c>
      <c r="M366" s="25">
        <v>2.2817372918685578E-2</v>
      </c>
      <c r="N366" s="2">
        <v>195.15151515151501</v>
      </c>
      <c r="O366" s="2">
        <v>2392</v>
      </c>
      <c r="P366" s="25">
        <v>2.7854115235921562E-2</v>
      </c>
      <c r="Q366" s="12">
        <v>207.87878787878699</v>
      </c>
      <c r="R366" s="2">
        <v>1390</v>
      </c>
      <c r="S366" s="25">
        <v>1.8545944575644773E-2</v>
      </c>
      <c r="T366" s="12">
        <v>188.484848</v>
      </c>
      <c r="U366" s="25">
        <v>-0.23331494760066188</v>
      </c>
      <c r="V366" s="2">
        <v>50829</v>
      </c>
      <c r="W366" s="25">
        <v>8.9999999999999993E-3</v>
      </c>
      <c r="X366" s="2">
        <v>1165</v>
      </c>
      <c r="Y366" s="2">
        <v>62689</v>
      </c>
      <c r="Z366" s="25">
        <v>1.0999999999999999E-2</v>
      </c>
      <c r="AA366" s="12">
        <v>1064.24</v>
      </c>
      <c r="AB366" s="2">
        <v>42640</v>
      </c>
      <c r="AC366" s="25">
        <v>8.0000000000000002E-3</v>
      </c>
      <c r="AD366" s="12">
        <v>1144.24</v>
      </c>
      <c r="AE366" s="25">
        <v>-0.161</v>
      </c>
    </row>
    <row r="367" spans="1:31" x14ac:dyDescent="0.3">
      <c r="A367" t="s">
        <v>1777</v>
      </c>
      <c r="B367" s="2">
        <v>766</v>
      </c>
      <c r="C367" s="25">
        <v>2.94354993659455E-2</v>
      </c>
      <c r="D367" s="2"/>
      <c r="E367" s="2">
        <v>1118</v>
      </c>
      <c r="F367" s="25">
        <v>4.0826760151913513E-2</v>
      </c>
      <c r="G367" s="12"/>
      <c r="H367" s="2">
        <v>601</v>
      </c>
      <c r="I367" s="25">
        <v>2.6523677126086765E-2</v>
      </c>
      <c r="J367" s="12"/>
      <c r="K367" s="25">
        <v>-0.21540469973890342</v>
      </c>
      <c r="L367" s="2">
        <v>2436</v>
      </c>
      <c r="M367" s="25">
        <v>3.0658091798079466E-2</v>
      </c>
      <c r="N367" s="2">
        <v>248.48484848484799</v>
      </c>
      <c r="O367" s="2">
        <v>3218</v>
      </c>
      <c r="P367" s="25">
        <v>3.7472634962038287E-2</v>
      </c>
      <c r="Q367" s="12">
        <v>232.72727272727201</v>
      </c>
      <c r="R367" s="2">
        <v>2585</v>
      </c>
      <c r="S367" s="25">
        <v>3.4490119948231465E-2</v>
      </c>
      <c r="T367" s="12">
        <v>289.69695999999999</v>
      </c>
      <c r="U367" s="25">
        <v>6.1165845648604271E-2</v>
      </c>
      <c r="V367" s="2">
        <v>89539</v>
      </c>
      <c r="W367" s="25">
        <v>1.6E-2</v>
      </c>
      <c r="X367" s="2">
        <v>1480</v>
      </c>
      <c r="Y367" s="2">
        <v>116109</v>
      </c>
      <c r="Z367" s="25">
        <v>2.1000000000000001E-2</v>
      </c>
      <c r="AA367" s="12">
        <v>1520.61</v>
      </c>
      <c r="AB367" s="2">
        <v>82807</v>
      </c>
      <c r="AC367" s="25">
        <v>1.4999999999999999E-2</v>
      </c>
      <c r="AD367" s="12">
        <v>1404.85</v>
      </c>
      <c r="AE367" s="25">
        <v>-7.4999999999999997E-2</v>
      </c>
    </row>
    <row r="368" spans="1:31" x14ac:dyDescent="0.3">
      <c r="A368" t="s">
        <v>1778</v>
      </c>
      <c r="B368" s="2">
        <v>216</v>
      </c>
      <c r="C368" s="25">
        <v>8.3003496906582635E-3</v>
      </c>
      <c r="D368" s="2"/>
      <c r="E368" s="2">
        <v>301</v>
      </c>
      <c r="F368" s="25">
        <v>1.0991820040899795E-2</v>
      </c>
      <c r="G368" s="12"/>
      <c r="H368" s="2">
        <v>314</v>
      </c>
      <c r="I368" s="25">
        <v>1.3857628315459636E-2</v>
      </c>
      <c r="J368" s="12"/>
      <c r="K368" s="25">
        <v>0.45370370370370372</v>
      </c>
      <c r="L368" s="2">
        <v>544</v>
      </c>
      <c r="M368" s="25">
        <v>6.8464704179619163E-3</v>
      </c>
      <c r="N368" s="2">
        <v>92.727272727272705</v>
      </c>
      <c r="O368" s="2">
        <v>997</v>
      </c>
      <c r="P368" s="25">
        <v>1.1609762913968978E-2</v>
      </c>
      <c r="Q368" s="12">
        <v>123.636363636363</v>
      </c>
      <c r="R368" s="2">
        <v>836</v>
      </c>
      <c r="S368" s="25">
        <v>1.115425155772592E-2</v>
      </c>
      <c r="T368" s="12">
        <v>130.909088</v>
      </c>
      <c r="U368" s="25">
        <v>0.53676470588235292</v>
      </c>
      <c r="V368" s="2">
        <v>25484</v>
      </c>
      <c r="W368" s="25">
        <v>5.0000000000000001E-3</v>
      </c>
      <c r="X368" s="2">
        <v>656</v>
      </c>
      <c r="Y368" s="2">
        <v>40113</v>
      </c>
      <c r="Z368" s="25">
        <v>7.0000000000000001E-3</v>
      </c>
      <c r="AA368" s="12">
        <v>857.58</v>
      </c>
      <c r="AB368" s="2">
        <v>32221</v>
      </c>
      <c r="AC368" s="25">
        <v>6.0000000000000001E-3</v>
      </c>
      <c r="AD368" s="12">
        <v>718.18</v>
      </c>
      <c r="AE368" s="25">
        <v>0.26400000000000001</v>
      </c>
    </row>
    <row r="369" spans="1:31" x14ac:dyDescent="0.3">
      <c r="A369" t="s">
        <v>1767</v>
      </c>
      <c r="B369" s="2">
        <v>20069</v>
      </c>
      <c r="C369" s="25">
        <v>0.77120239787879952</v>
      </c>
      <c r="D369" s="2"/>
      <c r="E369" s="2">
        <v>19481</v>
      </c>
      <c r="F369" s="25">
        <v>0.71140081799591004</v>
      </c>
      <c r="G369" s="12"/>
      <c r="H369" s="2">
        <v>17793</v>
      </c>
      <c r="I369" s="25">
        <v>0.78525089368462864</v>
      </c>
      <c r="J369" s="12"/>
      <c r="K369" s="25">
        <v>-0.11340873984752609</v>
      </c>
      <c r="L369" s="2">
        <v>65191</v>
      </c>
      <c r="M369" s="25">
        <v>0.8204563474583737</v>
      </c>
      <c r="N369" s="2">
        <v>750.90909090909099</v>
      </c>
      <c r="O369" s="2">
        <v>66181</v>
      </c>
      <c r="P369" s="25">
        <v>0.77065769248684146</v>
      </c>
      <c r="Q369" s="12">
        <v>752.12121212121201</v>
      </c>
      <c r="R369" s="2">
        <v>61809</v>
      </c>
      <c r="S369" s="25">
        <v>0.824680782932394</v>
      </c>
      <c r="T369" s="12">
        <v>1078.1817599999999</v>
      </c>
      <c r="U369" s="25">
        <v>-5.187832676289672E-2</v>
      </c>
      <c r="V369" s="2">
        <v>4999179</v>
      </c>
      <c r="W369" s="25">
        <v>0.91800000000000004</v>
      </c>
      <c r="X369" s="2">
        <v>11491</v>
      </c>
      <c r="Y369" s="2">
        <v>5068101</v>
      </c>
      <c r="Z369" s="25">
        <v>0.89600000000000002</v>
      </c>
      <c r="AA369" s="12">
        <v>11969.09</v>
      </c>
      <c r="AB369" s="2">
        <v>4965463</v>
      </c>
      <c r="AC369" s="25">
        <v>0.92500000000000004</v>
      </c>
      <c r="AD369" s="12">
        <v>12213.33</v>
      </c>
      <c r="AE369" s="25">
        <v>-7.0000000000000001E-3</v>
      </c>
    </row>
    <row r="370" spans="1:31" x14ac:dyDescent="0.3">
      <c r="A370" t="s">
        <v>1715</v>
      </c>
      <c r="B370" s="2">
        <v>15911</v>
      </c>
      <c r="C370" s="25">
        <v>0.61142066633362779</v>
      </c>
      <c r="D370" s="2"/>
      <c r="E370" s="2">
        <v>15528</v>
      </c>
      <c r="F370" s="25">
        <v>0.56704645048203328</v>
      </c>
      <c r="G370" s="12"/>
      <c r="H370" s="2">
        <v>13780</v>
      </c>
      <c r="I370" s="25">
        <v>0.60814687320711414</v>
      </c>
      <c r="J370" s="12"/>
      <c r="K370" s="25">
        <v>-0.13393249952862796</v>
      </c>
      <c r="L370" s="2">
        <v>50336</v>
      </c>
      <c r="M370" s="25">
        <v>0.63349988043847616</v>
      </c>
      <c r="N370" s="2">
        <v>740.60606060606005</v>
      </c>
      <c r="O370" s="2">
        <v>49673</v>
      </c>
      <c r="P370" s="25">
        <v>0.57842703432856679</v>
      </c>
      <c r="Q370" s="12">
        <v>706.66666666666595</v>
      </c>
      <c r="R370" s="2">
        <v>45334</v>
      </c>
      <c r="S370" s="25">
        <v>0.60486464128941009</v>
      </c>
      <c r="T370" s="12">
        <v>989.09090000000003</v>
      </c>
      <c r="U370" s="25">
        <v>-9.9372218690400513E-2</v>
      </c>
      <c r="V370" s="2">
        <v>3936157</v>
      </c>
      <c r="W370" s="25">
        <v>0.72299999999999998</v>
      </c>
      <c r="X370" s="2">
        <v>13685</v>
      </c>
      <c r="Y370" s="2">
        <v>3952677</v>
      </c>
      <c r="Z370" s="25">
        <v>0.69899999999999995</v>
      </c>
      <c r="AA370" s="12">
        <v>13742.42</v>
      </c>
      <c r="AB370" s="2">
        <v>3883343</v>
      </c>
      <c r="AC370" s="25">
        <v>0.72299999999999998</v>
      </c>
      <c r="AD370" s="12">
        <v>12806.67</v>
      </c>
      <c r="AE370" s="25">
        <v>-1.2999999999999999E-2</v>
      </c>
    </row>
    <row r="371" spans="1:31" x14ac:dyDescent="0.3">
      <c r="A371" t="s">
        <v>1769</v>
      </c>
      <c r="B371" s="2">
        <v>7145</v>
      </c>
      <c r="C371" s="25">
        <v>0.27456480805441341</v>
      </c>
      <c r="D371" s="2"/>
      <c r="E371" s="2">
        <v>7337</v>
      </c>
      <c r="F371" s="25">
        <v>0.26793017820625181</v>
      </c>
      <c r="G371" s="12"/>
      <c r="H371" s="2">
        <v>6205</v>
      </c>
      <c r="I371" s="25">
        <v>0.27384262324021358</v>
      </c>
      <c r="J371" s="12"/>
      <c r="K371" s="25">
        <v>-0.13156053184044791</v>
      </c>
      <c r="L371" s="2">
        <v>25792</v>
      </c>
      <c r="M371" s="25">
        <v>0.32460324452219441</v>
      </c>
      <c r="N371" s="2">
        <v>591.51515151515105</v>
      </c>
      <c r="O371" s="2">
        <v>24395</v>
      </c>
      <c r="P371" s="25">
        <v>0.28407238343658298</v>
      </c>
      <c r="Q371" s="12">
        <v>613.93939393939399</v>
      </c>
      <c r="R371" s="2">
        <v>22130</v>
      </c>
      <c r="S371" s="25">
        <v>0.2952674485316682</v>
      </c>
      <c r="T371" s="12">
        <v>761.81820000000005</v>
      </c>
      <c r="U371" s="25">
        <v>-0.14198200992555832</v>
      </c>
      <c r="V371" s="2">
        <v>1789597</v>
      </c>
      <c r="W371" s="25">
        <v>0.32800000000000001</v>
      </c>
      <c r="X371" s="2">
        <v>10259</v>
      </c>
      <c r="Y371" s="2">
        <v>1703262</v>
      </c>
      <c r="Z371" s="25">
        <v>0.30099999999999999</v>
      </c>
      <c r="AA371" s="12">
        <v>10143.64</v>
      </c>
      <c r="AB371" s="2">
        <v>1605717</v>
      </c>
      <c r="AC371" s="25">
        <v>0.29899999999999999</v>
      </c>
      <c r="AD371" s="12">
        <v>9364.24</v>
      </c>
      <c r="AE371" s="25">
        <v>-0.10299999999999999</v>
      </c>
    </row>
    <row r="372" spans="1:31" x14ac:dyDescent="0.3">
      <c r="A372" t="s">
        <v>1770</v>
      </c>
      <c r="B372" s="2">
        <v>1079</v>
      </c>
      <c r="C372" s="25">
        <v>4.1463320908427158E-2</v>
      </c>
      <c r="D372" s="2"/>
      <c r="E372" s="2">
        <v>882</v>
      </c>
      <c r="F372" s="25">
        <v>3.2208588957055216E-2</v>
      </c>
      <c r="G372" s="12"/>
      <c r="H372" s="2">
        <v>831</v>
      </c>
      <c r="I372" s="25">
        <v>3.6674169204289689E-2</v>
      </c>
      <c r="J372" s="12"/>
      <c r="K372" s="25">
        <v>-0.2298424467099166</v>
      </c>
      <c r="L372" s="2">
        <v>4014</v>
      </c>
      <c r="M372" s="25">
        <v>5.0517890179593995E-2</v>
      </c>
      <c r="N372" s="2">
        <v>270.30303030303003</v>
      </c>
      <c r="O372" s="2">
        <v>3500</v>
      </c>
      <c r="P372" s="25">
        <v>4.0756439517443753E-2</v>
      </c>
      <c r="Q372" s="12">
        <v>316.36363636363598</v>
      </c>
      <c r="R372" s="2">
        <v>4096</v>
      </c>
      <c r="S372" s="25">
        <v>5.4650495670389196E-2</v>
      </c>
      <c r="T372" s="12">
        <v>472.121216</v>
      </c>
      <c r="U372" s="25">
        <v>2.042850024912805E-2</v>
      </c>
      <c r="V372" s="2">
        <v>339540</v>
      </c>
      <c r="W372" s="25">
        <v>6.2E-2</v>
      </c>
      <c r="X372" s="2">
        <v>3738</v>
      </c>
      <c r="Y372" s="2">
        <v>317286</v>
      </c>
      <c r="Z372" s="25">
        <v>5.6000000000000001E-2</v>
      </c>
      <c r="AA372" s="12">
        <v>3375.76</v>
      </c>
      <c r="AB372" s="2">
        <v>302194</v>
      </c>
      <c r="AC372" s="25">
        <v>5.6000000000000001E-2</v>
      </c>
      <c r="AD372" s="12">
        <v>3258.18</v>
      </c>
      <c r="AE372" s="25">
        <v>-0.11</v>
      </c>
    </row>
    <row r="373" spans="1:31" x14ac:dyDescent="0.3">
      <c r="A373" t="s">
        <v>1771</v>
      </c>
      <c r="B373" s="2">
        <v>2018</v>
      </c>
      <c r="C373" s="25">
        <v>7.7546785535872118E-2</v>
      </c>
      <c r="D373" s="2"/>
      <c r="E373" s="2">
        <v>1757</v>
      </c>
      <c r="F373" s="25">
        <v>6.416155419222902E-2</v>
      </c>
      <c r="G373" s="12"/>
      <c r="H373" s="2">
        <v>1271</v>
      </c>
      <c r="I373" s="25">
        <v>5.6092501875634408E-2</v>
      </c>
      <c r="J373" s="12"/>
      <c r="K373" s="25">
        <v>-0.37016848364717547</v>
      </c>
      <c r="L373" s="2">
        <v>7069</v>
      </c>
      <c r="M373" s="25">
        <v>8.8966359162817629E-2</v>
      </c>
      <c r="N373" s="2">
        <v>343.636363636363</v>
      </c>
      <c r="O373" s="2">
        <v>6543</v>
      </c>
      <c r="P373" s="25">
        <v>7.6191252503609849E-2</v>
      </c>
      <c r="Q373" s="12">
        <v>385.45454545454498</v>
      </c>
      <c r="R373" s="2">
        <v>4599</v>
      </c>
      <c r="S373" s="25">
        <v>6.1361725973662087E-2</v>
      </c>
      <c r="T373" s="12">
        <v>296.36364700000001</v>
      </c>
      <c r="U373" s="25">
        <v>-0.3494129296930259</v>
      </c>
      <c r="V373" s="2">
        <v>365425</v>
      </c>
      <c r="W373" s="25">
        <v>6.7000000000000004E-2</v>
      </c>
      <c r="X373" s="2">
        <v>2560</v>
      </c>
      <c r="Y373" s="2">
        <v>333880</v>
      </c>
      <c r="Z373" s="25">
        <v>5.8999999999999997E-2</v>
      </c>
      <c r="AA373" s="12">
        <v>2495.15</v>
      </c>
      <c r="AB373" s="2">
        <v>298728</v>
      </c>
      <c r="AC373" s="25">
        <v>5.6000000000000001E-2</v>
      </c>
      <c r="AD373" s="12">
        <v>2507.88</v>
      </c>
      <c r="AE373" s="25">
        <v>-0.183</v>
      </c>
    </row>
    <row r="374" spans="1:31" x14ac:dyDescent="0.3">
      <c r="A374" t="s">
        <v>1772</v>
      </c>
      <c r="B374" s="2">
        <v>4048</v>
      </c>
      <c r="C374" s="25">
        <v>0.15555470161011414</v>
      </c>
      <c r="D374" s="2"/>
      <c r="E374" s="2">
        <v>4698</v>
      </c>
      <c r="F374" s="25">
        <v>0.17156003505696757</v>
      </c>
      <c r="G374" s="12"/>
      <c r="H374" s="2">
        <v>4103</v>
      </c>
      <c r="I374" s="25">
        <v>0.18107595216028952</v>
      </c>
      <c r="J374" s="12"/>
      <c r="K374" s="25">
        <v>1.3586956521739024E-2</v>
      </c>
      <c r="L374" s="2">
        <v>14709</v>
      </c>
      <c r="M374" s="25">
        <v>0.18511899517978278</v>
      </c>
      <c r="N374" s="2">
        <v>452.12121212121201</v>
      </c>
      <c r="O374" s="2">
        <v>14352</v>
      </c>
      <c r="P374" s="25">
        <v>0.16712469141552938</v>
      </c>
      <c r="Q374" s="12">
        <v>485.45454545454498</v>
      </c>
      <c r="R374" s="2">
        <v>13435</v>
      </c>
      <c r="S374" s="25">
        <v>0.17925522688761691</v>
      </c>
      <c r="T374" s="12">
        <v>507.878784</v>
      </c>
      <c r="U374" s="25">
        <v>-8.6613637908763336E-2</v>
      </c>
      <c r="V374" s="2">
        <v>1084632</v>
      </c>
      <c r="W374" s="25">
        <v>0.19900000000000001</v>
      </c>
      <c r="X374" s="2">
        <v>6782</v>
      </c>
      <c r="Y374" s="2">
        <v>1052096</v>
      </c>
      <c r="Z374" s="25">
        <v>0.186</v>
      </c>
      <c r="AA374" s="12">
        <v>6488.48</v>
      </c>
      <c r="AB374" s="2">
        <v>1004795</v>
      </c>
      <c r="AC374" s="25">
        <v>0.187</v>
      </c>
      <c r="AD374" s="12">
        <v>6621.82</v>
      </c>
      <c r="AE374" s="25">
        <v>-7.3999999999999996E-2</v>
      </c>
    </row>
    <row r="375" spans="1:31" x14ac:dyDescent="0.3">
      <c r="A375" t="s">
        <v>1773</v>
      </c>
      <c r="B375" s="2">
        <v>8766</v>
      </c>
      <c r="C375" s="25">
        <v>0.33685585827921455</v>
      </c>
      <c r="D375" s="2"/>
      <c r="E375" s="2">
        <v>8191</v>
      </c>
      <c r="F375" s="25">
        <v>0.29911627227578158</v>
      </c>
      <c r="G375" s="12"/>
      <c r="H375" s="2">
        <v>7575</v>
      </c>
      <c r="I375" s="25">
        <v>0.33430424996690045</v>
      </c>
      <c r="J375" s="12"/>
      <c r="K375" s="25">
        <v>-0.13586584531143053</v>
      </c>
      <c r="L375" s="2">
        <v>24544</v>
      </c>
      <c r="M375" s="25">
        <v>0.30889663591628175</v>
      </c>
      <c r="N375" s="2">
        <v>490.30303030303003</v>
      </c>
      <c r="O375" s="2">
        <v>25278</v>
      </c>
      <c r="P375" s="25">
        <v>0.29435465089198382</v>
      </c>
      <c r="Q375" s="12">
        <v>586.66666666666595</v>
      </c>
      <c r="R375" s="2">
        <v>23204</v>
      </c>
      <c r="S375" s="25">
        <v>0.30959719275774195</v>
      </c>
      <c r="T375" s="12">
        <v>635.75756799999999</v>
      </c>
      <c r="U375" s="25">
        <v>-5.459582790091265E-2</v>
      </c>
      <c r="V375" s="2">
        <v>2146560</v>
      </c>
      <c r="W375" s="25">
        <v>0.39400000000000002</v>
      </c>
      <c r="X375" s="2">
        <v>5771</v>
      </c>
      <c r="Y375" s="2">
        <v>2249415</v>
      </c>
      <c r="Z375" s="25">
        <v>0.39800000000000002</v>
      </c>
      <c r="AA375" s="12">
        <v>6288.48</v>
      </c>
      <c r="AB375" s="2">
        <v>2277626</v>
      </c>
      <c r="AC375" s="25">
        <v>0.42399999999999999</v>
      </c>
      <c r="AD375" s="12">
        <v>5894.55</v>
      </c>
      <c r="AE375" s="25">
        <v>6.0999999999999999E-2</v>
      </c>
    </row>
    <row r="376" spans="1:31" x14ac:dyDescent="0.3">
      <c r="A376" t="s">
        <v>1716</v>
      </c>
      <c r="B376" s="2">
        <v>4158</v>
      </c>
      <c r="C376" s="25">
        <v>0.15978173154517158</v>
      </c>
      <c r="D376" s="2"/>
      <c r="E376" s="2">
        <v>3953</v>
      </c>
      <c r="F376" s="25">
        <v>0.14435436751387673</v>
      </c>
      <c r="G376" s="12"/>
      <c r="H376" s="2">
        <v>4013</v>
      </c>
      <c r="I376" s="25">
        <v>0.17710402047751445</v>
      </c>
      <c r="J376" s="12"/>
      <c r="K376" s="25">
        <v>-3.4872534872534833E-2</v>
      </c>
      <c r="L376" s="2">
        <v>14855</v>
      </c>
      <c r="M376" s="25">
        <v>0.18695646701989754</v>
      </c>
      <c r="N376" s="2">
        <v>489.09090909090901</v>
      </c>
      <c r="O376" s="2">
        <v>16508</v>
      </c>
      <c r="P376" s="25">
        <v>0.19223065815827473</v>
      </c>
      <c r="Q376" s="12">
        <v>686.66666666666595</v>
      </c>
      <c r="R376" s="2">
        <v>16475</v>
      </c>
      <c r="S376" s="25">
        <v>0.21981614164298391</v>
      </c>
      <c r="T376" s="12">
        <v>664.84849999999994</v>
      </c>
      <c r="U376" s="25">
        <v>0.10905419050824638</v>
      </c>
      <c r="V376" s="2">
        <v>1063022</v>
      </c>
      <c r="W376" s="25">
        <v>0.19500000000000001</v>
      </c>
      <c r="X376" s="2">
        <v>4473</v>
      </c>
      <c r="Y376" s="2">
        <v>1115424</v>
      </c>
      <c r="Z376" s="25">
        <v>0.19700000000000001</v>
      </c>
      <c r="AA376" s="12">
        <v>4796.97</v>
      </c>
      <c r="AB376" s="2">
        <v>1082120</v>
      </c>
      <c r="AC376" s="25">
        <v>0.20200000000000001</v>
      </c>
      <c r="AD376" s="12">
        <v>4673.33</v>
      </c>
      <c r="AE376" s="25">
        <v>1.7999999999999999E-2</v>
      </c>
    </row>
    <row r="377" spans="1:31" x14ac:dyDescent="0.3">
      <c r="A377" t="s">
        <v>1717</v>
      </c>
      <c r="B377" s="2">
        <v>2100</v>
      </c>
      <c r="C377" s="25">
        <v>8.0697844214733097E-2</v>
      </c>
      <c r="D377" s="2"/>
      <c r="E377" s="2">
        <v>1689</v>
      </c>
      <c r="F377" s="25">
        <v>6.1678352322524083E-2</v>
      </c>
      <c r="G377" s="12"/>
      <c r="H377" s="2">
        <v>1882</v>
      </c>
      <c r="I377" s="25">
        <v>8.3057504744251734E-2</v>
      </c>
      <c r="J377" s="12"/>
      <c r="K377" s="25">
        <v>-0.1038095238095238</v>
      </c>
      <c r="L377" s="2">
        <v>5891</v>
      </c>
      <c r="M377" s="25">
        <v>7.4140730206275096E-2</v>
      </c>
      <c r="N377" s="2">
        <v>297.575757575757</v>
      </c>
      <c r="O377" s="2">
        <v>6174</v>
      </c>
      <c r="P377" s="25">
        <v>7.1894359308770792E-2</v>
      </c>
      <c r="Q377" s="12">
        <v>377.575757575757</v>
      </c>
      <c r="R377" s="2">
        <v>6167</v>
      </c>
      <c r="S377" s="25">
        <v>8.2282618847482961E-2</v>
      </c>
      <c r="T377" s="12">
        <v>463.03030000000001</v>
      </c>
      <c r="U377" s="25">
        <v>4.6851128840604314E-2</v>
      </c>
      <c r="V377" s="2">
        <v>360785</v>
      </c>
      <c r="W377" s="25">
        <v>6.6000000000000003E-2</v>
      </c>
      <c r="X377" s="2">
        <v>2722</v>
      </c>
      <c r="Y377" s="2">
        <v>375472</v>
      </c>
      <c r="Z377" s="25">
        <v>6.6000000000000003E-2</v>
      </c>
      <c r="AA377" s="12">
        <v>2732.12</v>
      </c>
      <c r="AB377" s="2">
        <v>367022</v>
      </c>
      <c r="AC377" s="25">
        <v>6.8000000000000005E-2</v>
      </c>
      <c r="AD377" s="12">
        <v>3034.55</v>
      </c>
      <c r="AE377" s="25">
        <v>1.7000000000000001E-2</v>
      </c>
    </row>
    <row r="378" spans="1:31" x14ac:dyDescent="0.3">
      <c r="A378" t="s">
        <v>1774</v>
      </c>
      <c r="B378" s="2">
        <v>1259</v>
      </c>
      <c r="C378" s="25">
        <v>4.8380278983975712E-2</v>
      </c>
      <c r="D378" s="2"/>
      <c r="E378" s="2">
        <v>822</v>
      </c>
      <c r="F378" s="25">
        <v>3.0017528483786152E-2</v>
      </c>
      <c r="G378" s="12"/>
      <c r="H378" s="2">
        <v>1045</v>
      </c>
      <c r="I378" s="25">
        <v>4.6118540094443709E-2</v>
      </c>
      <c r="J378" s="12"/>
      <c r="K378" s="25">
        <v>-0.16997617156473388</v>
      </c>
      <c r="L378" s="2">
        <v>3400</v>
      </c>
      <c r="M378" s="25">
        <v>4.2790440112261977E-2</v>
      </c>
      <c r="N378" s="2">
        <v>257.575757575757</v>
      </c>
      <c r="O378" s="2">
        <v>3688</v>
      </c>
      <c r="P378" s="25">
        <v>4.2945642554380735E-2</v>
      </c>
      <c r="Q378" s="12">
        <v>339.39393939393898</v>
      </c>
      <c r="R378" s="2">
        <v>3949</v>
      </c>
      <c r="S378" s="25">
        <v>5.2689161963468491E-2</v>
      </c>
      <c r="T378" s="12">
        <v>441.81817599999999</v>
      </c>
      <c r="U378" s="25">
        <v>0.16147058823529412</v>
      </c>
      <c r="V378" s="2">
        <v>191741</v>
      </c>
      <c r="W378" s="25">
        <v>3.5000000000000003E-2</v>
      </c>
      <c r="X378" s="2">
        <v>1958</v>
      </c>
      <c r="Y378" s="2">
        <v>192672</v>
      </c>
      <c r="Z378" s="25">
        <v>3.4000000000000002E-2</v>
      </c>
      <c r="AA378" s="12">
        <v>2042</v>
      </c>
      <c r="AB378" s="2">
        <v>186807</v>
      </c>
      <c r="AC378" s="25">
        <v>3.5000000000000003E-2</v>
      </c>
      <c r="AD378" s="12">
        <v>2199.39</v>
      </c>
      <c r="AE378" s="25">
        <v>-2.5999999999999999E-2</v>
      </c>
    </row>
    <row r="379" spans="1:31" x14ac:dyDescent="0.3">
      <c r="A379" t="s">
        <v>1775</v>
      </c>
      <c r="B379" s="2">
        <v>258</v>
      </c>
      <c r="C379" s="25">
        <v>9.9143065749529267E-3</v>
      </c>
      <c r="D379" s="2"/>
      <c r="E379" s="2">
        <v>181</v>
      </c>
      <c r="F379" s="25">
        <v>6.6096990943616714E-3</v>
      </c>
      <c r="G379" s="12"/>
      <c r="H379" s="2">
        <v>252</v>
      </c>
      <c r="I379" s="25">
        <v>1.1121408711770158E-2</v>
      </c>
      <c r="J379" s="12"/>
      <c r="K379" s="25">
        <v>-2.3255813953488413E-2</v>
      </c>
      <c r="L379" s="2">
        <v>672</v>
      </c>
      <c r="M379" s="25">
        <v>8.4574046339529561E-3</v>
      </c>
      <c r="N379" s="2">
        <v>127.272727272727</v>
      </c>
      <c r="O379" s="2">
        <v>1025</v>
      </c>
      <c r="P379" s="25">
        <v>1.1935814430108528E-2</v>
      </c>
      <c r="Q379" s="12">
        <v>146.666666666666</v>
      </c>
      <c r="R379" s="2">
        <v>862</v>
      </c>
      <c r="S379" s="25">
        <v>1.1501154118133664E-2</v>
      </c>
      <c r="T379" s="12">
        <v>196.363632</v>
      </c>
      <c r="U379" s="25">
        <v>0.28273809523809523</v>
      </c>
      <c r="V379" s="2">
        <v>37613</v>
      </c>
      <c r="W379" s="25">
        <v>7.0000000000000001E-3</v>
      </c>
      <c r="X379" s="2">
        <v>976</v>
      </c>
      <c r="Y379" s="2">
        <v>37376</v>
      </c>
      <c r="Z379" s="25">
        <v>7.0000000000000001E-3</v>
      </c>
      <c r="AA379" s="12">
        <v>922.42</v>
      </c>
      <c r="AB379" s="2">
        <v>33639</v>
      </c>
      <c r="AC379" s="25">
        <v>6.0000000000000001E-3</v>
      </c>
      <c r="AD379" s="12">
        <v>923.03</v>
      </c>
      <c r="AE379" s="25">
        <v>-0.106</v>
      </c>
    </row>
    <row r="380" spans="1:31" x14ac:dyDescent="0.3">
      <c r="A380" t="s">
        <v>1776</v>
      </c>
      <c r="B380" s="2">
        <v>254</v>
      </c>
      <c r="C380" s="25">
        <v>9.7605963954962918E-3</v>
      </c>
      <c r="D380" s="2"/>
      <c r="E380" s="2">
        <v>272</v>
      </c>
      <c r="F380" s="25">
        <v>9.9328074788197496E-3</v>
      </c>
      <c r="G380" s="12"/>
      <c r="H380" s="2">
        <v>83</v>
      </c>
      <c r="I380" s="25">
        <v>3.663003663003663E-3</v>
      </c>
      <c r="J380" s="12"/>
      <c r="K380" s="25">
        <v>-0.67322834645669294</v>
      </c>
      <c r="L380" s="2">
        <v>677</v>
      </c>
      <c r="M380" s="25">
        <v>8.5203317517651058E-3</v>
      </c>
      <c r="N380" s="2">
        <v>108.484848484848</v>
      </c>
      <c r="O380" s="2">
        <v>915</v>
      </c>
      <c r="P380" s="25">
        <v>1.0654897759560297E-2</v>
      </c>
      <c r="Q380" s="12">
        <v>176.969696969696</v>
      </c>
      <c r="R380" s="2">
        <v>554</v>
      </c>
      <c r="S380" s="25">
        <v>7.3916930179188517E-3</v>
      </c>
      <c r="T380" s="12">
        <v>113.333336</v>
      </c>
      <c r="U380" s="25">
        <v>-0.18168389955686853</v>
      </c>
      <c r="V380" s="2">
        <v>27757</v>
      </c>
      <c r="W380" s="25">
        <v>5.0000000000000001E-3</v>
      </c>
      <c r="X380" s="2">
        <v>747</v>
      </c>
      <c r="Y380" s="2">
        <v>28930</v>
      </c>
      <c r="Z380" s="25">
        <v>5.0000000000000001E-3</v>
      </c>
      <c r="AA380" s="12">
        <v>789.09</v>
      </c>
      <c r="AB380" s="2">
        <v>26288</v>
      </c>
      <c r="AC380" s="25">
        <v>5.0000000000000001E-3</v>
      </c>
      <c r="AD380" s="12">
        <v>903.03</v>
      </c>
      <c r="AE380" s="25">
        <v>-5.2999999999999999E-2</v>
      </c>
    </row>
    <row r="381" spans="1:31" x14ac:dyDescent="0.3">
      <c r="A381" t="s">
        <v>1777</v>
      </c>
      <c r="B381" s="2">
        <v>747</v>
      </c>
      <c r="C381" s="25">
        <v>2.8705376013526497E-2</v>
      </c>
      <c r="D381" s="2"/>
      <c r="E381" s="2">
        <v>369</v>
      </c>
      <c r="F381" s="25">
        <v>1.3475021910604732E-2</v>
      </c>
      <c r="G381" s="12"/>
      <c r="H381" s="2">
        <v>710</v>
      </c>
      <c r="I381" s="25">
        <v>3.1334127719669889E-2</v>
      </c>
      <c r="J381" s="12"/>
      <c r="K381" s="25">
        <v>-4.9531459170013337E-2</v>
      </c>
      <c r="L381" s="2">
        <v>2051</v>
      </c>
      <c r="M381" s="25">
        <v>2.5812703726543918E-2</v>
      </c>
      <c r="N381" s="2">
        <v>216.363636363636</v>
      </c>
      <c r="O381" s="2">
        <v>1748</v>
      </c>
      <c r="P381" s="25">
        <v>2.035493036471191E-2</v>
      </c>
      <c r="Q381" s="12">
        <v>187.87878787878699</v>
      </c>
      <c r="R381" s="2">
        <v>2533</v>
      </c>
      <c r="S381" s="25">
        <v>3.3796314827415977E-2</v>
      </c>
      <c r="T381" s="12">
        <v>358.78787199999999</v>
      </c>
      <c r="U381" s="25">
        <v>0.23500731350560702</v>
      </c>
      <c r="V381" s="2">
        <v>126371</v>
      </c>
      <c r="W381" s="25">
        <v>2.3E-2</v>
      </c>
      <c r="X381" s="2">
        <v>1658</v>
      </c>
      <c r="Y381" s="2">
        <v>126366</v>
      </c>
      <c r="Z381" s="25">
        <v>2.1999999999999999E-2</v>
      </c>
      <c r="AA381" s="12">
        <v>1583.64</v>
      </c>
      <c r="AB381" s="2">
        <v>126880</v>
      </c>
      <c r="AC381" s="25">
        <v>2.4E-2</v>
      </c>
      <c r="AD381" s="12">
        <v>1744.24</v>
      </c>
      <c r="AE381" s="25">
        <v>4.0000000000000001E-3</v>
      </c>
    </row>
    <row r="382" spans="1:31" x14ac:dyDescent="0.3">
      <c r="A382" t="s">
        <v>1778</v>
      </c>
      <c r="B382" s="2">
        <v>841</v>
      </c>
      <c r="C382" s="25">
        <v>3.2317565230757406E-2</v>
      </c>
      <c r="D382" s="2"/>
      <c r="E382" s="2">
        <v>867</v>
      </c>
      <c r="F382" s="25">
        <v>3.1660823838737952E-2</v>
      </c>
      <c r="G382" s="12"/>
      <c r="H382" s="2">
        <v>837</v>
      </c>
      <c r="I382" s="25">
        <v>3.6938964649808025E-2</v>
      </c>
      <c r="J382" s="12"/>
      <c r="K382" s="25">
        <v>-4.7562425683710385E-3</v>
      </c>
      <c r="L382" s="2">
        <v>2491</v>
      </c>
      <c r="M382" s="25">
        <v>3.1350290094013113E-2</v>
      </c>
      <c r="N382" s="2">
        <v>223.030303030303</v>
      </c>
      <c r="O382" s="2">
        <v>2486</v>
      </c>
      <c r="P382" s="25">
        <v>2.894871675439005E-2</v>
      </c>
      <c r="Q382" s="12">
        <v>232.72727272727201</v>
      </c>
      <c r="R382" s="2">
        <v>2218</v>
      </c>
      <c r="S382" s="25">
        <v>2.9593456884014463E-2</v>
      </c>
      <c r="T382" s="12">
        <v>196.96969999999999</v>
      </c>
      <c r="U382" s="25">
        <v>-0.10959454034524288</v>
      </c>
      <c r="V382" s="2">
        <v>169044</v>
      </c>
      <c r="W382" s="25">
        <v>3.1E-2</v>
      </c>
      <c r="X382" s="2">
        <v>1741</v>
      </c>
      <c r="Y382" s="2">
        <v>182800</v>
      </c>
      <c r="Z382" s="25">
        <v>3.2000000000000001E-2</v>
      </c>
      <c r="AA382" s="12">
        <v>1575.76</v>
      </c>
      <c r="AB382" s="2">
        <v>180215</v>
      </c>
      <c r="AC382" s="25">
        <v>3.4000000000000002E-2</v>
      </c>
      <c r="AD382" s="12">
        <v>1924.24</v>
      </c>
      <c r="AE382" s="25">
        <v>6.6000000000000003E-2</v>
      </c>
    </row>
    <row r="383" spans="1:31" x14ac:dyDescent="0.3">
      <c r="A383" t="s">
        <v>1718</v>
      </c>
      <c r="B383" s="2">
        <v>2058</v>
      </c>
      <c r="C383" s="25">
        <v>7.908388733043846E-2</v>
      </c>
      <c r="D383" s="2"/>
      <c r="E383" s="2">
        <v>2264</v>
      </c>
      <c r="F383" s="25">
        <v>8.267601519135262E-2</v>
      </c>
      <c r="G383" s="12"/>
      <c r="H383" s="2">
        <v>2131</v>
      </c>
      <c r="I383" s="25">
        <v>9.4046515733262726E-2</v>
      </c>
      <c r="J383" s="12"/>
      <c r="K383" s="25">
        <v>3.5471331389698824E-2</v>
      </c>
      <c r="L383" s="2">
        <v>8964</v>
      </c>
      <c r="M383" s="25">
        <v>0.11281573681362246</v>
      </c>
      <c r="N383" s="2">
        <v>419.39393939393898</v>
      </c>
      <c r="O383" s="2">
        <v>10334</v>
      </c>
      <c r="P383" s="25">
        <v>0.12033629884950393</v>
      </c>
      <c r="Q383" s="12">
        <v>483.030303030303</v>
      </c>
      <c r="R383" s="2">
        <v>10308</v>
      </c>
      <c r="S383" s="25">
        <v>0.13753352279550093</v>
      </c>
      <c r="T383" s="12">
        <v>523.63635299999999</v>
      </c>
      <c r="U383" s="25">
        <v>0.1499330655957162</v>
      </c>
      <c r="V383" s="2">
        <v>702237</v>
      </c>
      <c r="W383" s="25">
        <v>0.129</v>
      </c>
      <c r="X383" s="2">
        <v>3399</v>
      </c>
      <c r="Y383" s="2">
        <v>739952</v>
      </c>
      <c r="Z383" s="25">
        <v>0.13100000000000001</v>
      </c>
      <c r="AA383" s="12">
        <v>3564.24</v>
      </c>
      <c r="AB383" s="2">
        <v>715098</v>
      </c>
      <c r="AC383" s="25">
        <v>0.13300000000000001</v>
      </c>
      <c r="AD383" s="12">
        <v>3400.61</v>
      </c>
      <c r="AE383" s="25">
        <v>1.7999999999999999E-2</v>
      </c>
    </row>
    <row r="384" spans="1:31" x14ac:dyDescent="0.3">
      <c r="A384" t="s">
        <v>1774</v>
      </c>
      <c r="B384" s="2">
        <v>1392</v>
      </c>
      <c r="C384" s="25">
        <v>5.3491142450908809E-2</v>
      </c>
      <c r="D384" s="2"/>
      <c r="E384" s="2">
        <v>1198</v>
      </c>
      <c r="F384" s="25">
        <v>4.3748174116272277E-2</v>
      </c>
      <c r="G384" s="12"/>
      <c r="H384" s="2">
        <v>1337</v>
      </c>
      <c r="I384" s="25">
        <v>5.9005251776336115E-2</v>
      </c>
      <c r="J384" s="12"/>
      <c r="K384" s="25">
        <v>-3.9511494252873591E-2</v>
      </c>
      <c r="L384" s="2">
        <v>6000</v>
      </c>
      <c r="M384" s="25">
        <v>7.5512541374579967E-2</v>
      </c>
      <c r="N384" s="2">
        <v>383.636363636363</v>
      </c>
      <c r="O384" s="2">
        <v>6215</v>
      </c>
      <c r="P384" s="25">
        <v>7.2371791885975131E-2</v>
      </c>
      <c r="Q384" s="12">
        <v>381.81818181818102</v>
      </c>
      <c r="R384" s="2">
        <v>6111</v>
      </c>
      <c r="S384" s="25">
        <v>8.1535444101989346E-2</v>
      </c>
      <c r="T384" s="12">
        <v>439.39395100000002</v>
      </c>
      <c r="U384" s="25">
        <v>1.8499999999999999E-2</v>
      </c>
      <c r="V384" s="2">
        <v>396058</v>
      </c>
      <c r="W384" s="25">
        <v>7.2999999999999995E-2</v>
      </c>
      <c r="X384" s="2">
        <v>2771</v>
      </c>
      <c r="Y384" s="2">
        <v>386777</v>
      </c>
      <c r="Z384" s="25">
        <v>6.8000000000000005E-2</v>
      </c>
      <c r="AA384" s="12">
        <v>2527.27</v>
      </c>
      <c r="AB384" s="2">
        <v>355411</v>
      </c>
      <c r="AC384" s="25">
        <v>6.6000000000000003E-2</v>
      </c>
      <c r="AD384" s="12">
        <v>2784.85</v>
      </c>
      <c r="AE384" s="25">
        <v>-0.10299999999999999</v>
      </c>
    </row>
    <row r="385" spans="1:31" x14ac:dyDescent="0.3">
      <c r="A385" t="s">
        <v>1775</v>
      </c>
      <c r="B385" s="2">
        <v>210</v>
      </c>
      <c r="C385" s="25">
        <v>8.0697844214733128E-3</v>
      </c>
      <c r="D385" s="2"/>
      <c r="E385" s="2">
        <v>203</v>
      </c>
      <c r="F385" s="25">
        <v>7.4130879345603289E-3</v>
      </c>
      <c r="G385" s="12"/>
      <c r="H385" s="2">
        <v>186</v>
      </c>
      <c r="I385" s="25">
        <v>8.2086588110684491E-3</v>
      </c>
      <c r="J385" s="12"/>
      <c r="K385" s="25">
        <v>-0.11428571428571432</v>
      </c>
      <c r="L385" s="2">
        <v>957</v>
      </c>
      <c r="M385" s="25">
        <v>1.2044250349245503E-2</v>
      </c>
      <c r="N385" s="2">
        <v>135.15151515151501</v>
      </c>
      <c r="O385" s="2">
        <v>1132</v>
      </c>
      <c r="P385" s="25">
        <v>1.3181797009641808E-2</v>
      </c>
      <c r="Q385" s="12">
        <v>146.666666666666</v>
      </c>
      <c r="R385" s="2">
        <v>889</v>
      </c>
      <c r="S385" s="25">
        <v>1.1861399084710936E-2</v>
      </c>
      <c r="T385" s="12">
        <v>189.090912</v>
      </c>
      <c r="U385" s="25">
        <v>-7.1055381400208992E-2</v>
      </c>
      <c r="V385" s="2">
        <v>55785</v>
      </c>
      <c r="W385" s="25">
        <v>0.01</v>
      </c>
      <c r="X385" s="2">
        <v>990</v>
      </c>
      <c r="Y385" s="2">
        <v>53445</v>
      </c>
      <c r="Z385" s="25">
        <v>8.9999999999999993E-3</v>
      </c>
      <c r="AA385" s="12">
        <v>1006.67</v>
      </c>
      <c r="AB385" s="2">
        <v>47173</v>
      </c>
      <c r="AC385" s="25">
        <v>8.9999999999999993E-3</v>
      </c>
      <c r="AD385" s="12">
        <v>1124.8499999999999</v>
      </c>
      <c r="AE385" s="25">
        <v>-0.154</v>
      </c>
    </row>
    <row r="386" spans="1:31" x14ac:dyDescent="0.3">
      <c r="A386" t="s">
        <v>1776</v>
      </c>
      <c r="B386" s="2">
        <v>368</v>
      </c>
      <c r="C386" s="25">
        <v>1.4141336510010375E-2</v>
      </c>
      <c r="D386" s="2"/>
      <c r="E386" s="2">
        <v>207</v>
      </c>
      <c r="F386" s="25">
        <v>7.5591586327782628E-3</v>
      </c>
      <c r="G386" s="12"/>
      <c r="H386" s="2">
        <v>253</v>
      </c>
      <c r="I386" s="25">
        <v>1.1165541286023213E-2</v>
      </c>
      <c r="J386" s="12"/>
      <c r="K386" s="25">
        <v>-0.3125</v>
      </c>
      <c r="L386" s="2">
        <v>1178</v>
      </c>
      <c r="M386" s="25">
        <v>1.4825628956542533E-2</v>
      </c>
      <c r="N386" s="2">
        <v>143.636363636363</v>
      </c>
      <c r="O386" s="2">
        <v>1288</v>
      </c>
      <c r="P386" s="25">
        <v>1.4998369742419302E-2</v>
      </c>
      <c r="Q386" s="12">
        <v>186.06060606060601</v>
      </c>
      <c r="R386" s="2">
        <v>1253</v>
      </c>
      <c r="S386" s="25">
        <v>1.6718034930419352E-2</v>
      </c>
      <c r="T386" s="12">
        <v>196.96969999999999</v>
      </c>
      <c r="U386" s="25">
        <v>6.3667232597623094E-2</v>
      </c>
      <c r="V386" s="2">
        <v>52081</v>
      </c>
      <c r="W386" s="25">
        <v>0.01</v>
      </c>
      <c r="X386" s="2">
        <v>1059</v>
      </c>
      <c r="Y386" s="2">
        <v>52608</v>
      </c>
      <c r="Z386" s="25">
        <v>8.9999999999999993E-3</v>
      </c>
      <c r="AA386" s="12">
        <v>1073.33</v>
      </c>
      <c r="AB386" s="2">
        <v>47226</v>
      </c>
      <c r="AC386" s="25">
        <v>8.9999999999999993E-3</v>
      </c>
      <c r="AD386" s="12">
        <v>1023.03</v>
      </c>
      <c r="AE386" s="25">
        <v>-9.2999999999999999E-2</v>
      </c>
    </row>
    <row r="387" spans="1:31" x14ac:dyDescent="0.3">
      <c r="A387" t="s">
        <v>1777</v>
      </c>
      <c r="B387" s="2">
        <v>814</v>
      </c>
      <c r="C387" s="25">
        <v>3.1280021519425126E-2</v>
      </c>
      <c r="D387" s="2"/>
      <c r="E387" s="2">
        <v>788</v>
      </c>
      <c r="F387" s="25">
        <v>2.8775927548933683E-2</v>
      </c>
      <c r="G387" s="12"/>
      <c r="H387" s="2">
        <v>898</v>
      </c>
      <c r="I387" s="25">
        <v>3.9631051679244453E-2</v>
      </c>
      <c r="J387" s="12"/>
      <c r="K387" s="25">
        <v>0.10319410319410327</v>
      </c>
      <c r="L387" s="2">
        <v>3865</v>
      </c>
      <c r="M387" s="25">
        <v>4.8642662068791927E-2</v>
      </c>
      <c r="N387" s="2">
        <v>305.45454545454498</v>
      </c>
      <c r="O387" s="2">
        <v>3795</v>
      </c>
      <c r="P387" s="25">
        <v>4.4191625133914017E-2</v>
      </c>
      <c r="Q387" s="12">
        <v>292.12121212121201</v>
      </c>
      <c r="R387" s="2">
        <v>3969</v>
      </c>
      <c r="S387" s="25">
        <v>5.2956010086859066E-2</v>
      </c>
      <c r="T387" s="12">
        <v>335.75756799999999</v>
      </c>
      <c r="U387" s="25">
        <v>2.6908150064683053E-2</v>
      </c>
      <c r="V387" s="2">
        <v>288192</v>
      </c>
      <c r="W387" s="25">
        <v>5.2999999999999999E-2</v>
      </c>
      <c r="X387" s="2">
        <v>2324</v>
      </c>
      <c r="Y387" s="2">
        <v>280724</v>
      </c>
      <c r="Z387" s="25">
        <v>0.05</v>
      </c>
      <c r="AA387" s="12">
        <v>1978.79</v>
      </c>
      <c r="AB387" s="2">
        <v>261012</v>
      </c>
      <c r="AC387" s="25">
        <v>4.9000000000000002E-2</v>
      </c>
      <c r="AD387" s="12">
        <v>2529.6999999999998</v>
      </c>
      <c r="AE387" s="25">
        <v>-9.4E-2</v>
      </c>
    </row>
    <row r="388" spans="1:31" x14ac:dyDescent="0.3">
      <c r="A388" t="s">
        <v>1778</v>
      </c>
      <c r="B388" s="2">
        <v>666</v>
      </c>
      <c r="C388" s="25">
        <v>2.5592744879529648E-2</v>
      </c>
      <c r="D388" s="2"/>
      <c r="E388" s="2">
        <v>1066</v>
      </c>
      <c r="F388" s="25">
        <v>3.8927841075080336E-2</v>
      </c>
      <c r="G388" s="12"/>
      <c r="H388" s="2">
        <v>794</v>
      </c>
      <c r="I388" s="25">
        <v>3.5041263956926597E-2</v>
      </c>
      <c r="J388" s="12"/>
      <c r="K388" s="25">
        <v>0.1921921921921923</v>
      </c>
      <c r="L388" s="2">
        <v>2964</v>
      </c>
      <c r="M388" s="25">
        <v>3.7303195439042501E-2</v>
      </c>
      <c r="N388" s="2">
        <v>207.272727272727</v>
      </c>
      <c r="O388" s="2">
        <v>4119</v>
      </c>
      <c r="P388" s="25">
        <v>4.7964506963528809E-2</v>
      </c>
      <c r="Q388" s="12">
        <v>261.81818181818102</v>
      </c>
      <c r="R388" s="2">
        <v>4197</v>
      </c>
      <c r="S388" s="25">
        <v>5.5998078693511588E-2</v>
      </c>
      <c r="T388" s="12">
        <v>340.60604899999998</v>
      </c>
      <c r="U388" s="25">
        <v>0.41599190283400811</v>
      </c>
      <c r="V388" s="2">
        <v>306179</v>
      </c>
      <c r="W388" s="25">
        <v>5.6000000000000001E-2</v>
      </c>
      <c r="X388" s="2">
        <v>2147</v>
      </c>
      <c r="Y388" s="2">
        <v>353175</v>
      </c>
      <c r="Z388" s="25">
        <v>6.2E-2</v>
      </c>
      <c r="AA388" s="12">
        <v>2210.3000000000002</v>
      </c>
      <c r="AB388" s="2">
        <v>359687</v>
      </c>
      <c r="AC388" s="25">
        <v>6.7000000000000004E-2</v>
      </c>
      <c r="AD388" s="12">
        <v>2481.8200000000002</v>
      </c>
      <c r="AE388" s="25">
        <v>0.17499999999999999</v>
      </c>
    </row>
    <row r="389" spans="1:31"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x14ac:dyDescent="0.3">
      <c r="A390" s="103" t="s">
        <v>1780</v>
      </c>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row>
    <row r="391" spans="1:31" x14ac:dyDescent="0.3">
      <c r="B391" s="188"/>
      <c r="C391" s="188"/>
      <c r="D391" s="188"/>
      <c r="E391" s="188"/>
      <c r="F391" s="188"/>
      <c r="G391" s="188"/>
      <c r="H391" s="188"/>
      <c r="I391" s="188"/>
      <c r="J391" s="188"/>
      <c r="L391" s="188" t="s">
        <v>1653</v>
      </c>
      <c r="M391" s="188"/>
      <c r="N391" s="188" t="s">
        <v>1654</v>
      </c>
      <c r="O391" s="188" t="s">
        <v>1653</v>
      </c>
      <c r="P391" s="188"/>
      <c r="Q391" s="188" t="s">
        <v>1654</v>
      </c>
      <c r="R391" s="188" t="s">
        <v>1653</v>
      </c>
      <c r="S391" s="188"/>
      <c r="T391" s="188" t="s">
        <v>1654</v>
      </c>
      <c r="U391" t="s">
        <v>167</v>
      </c>
      <c r="V391" s="188" t="s">
        <v>1653</v>
      </c>
      <c r="W391" s="188"/>
      <c r="X391" s="188" t="s">
        <v>1654</v>
      </c>
      <c r="Y391" s="188" t="s">
        <v>1653</v>
      </c>
      <c r="Z391" s="188"/>
      <c r="AA391" s="188" t="s">
        <v>1654</v>
      </c>
      <c r="AB391" s="188" t="s">
        <v>1653</v>
      </c>
      <c r="AC391" s="188"/>
      <c r="AD391" s="188" t="s">
        <v>1654</v>
      </c>
      <c r="AE391" t="s">
        <v>167</v>
      </c>
    </row>
    <row r="392" spans="1:31" x14ac:dyDescent="0.3">
      <c r="A392" t="s">
        <v>169</v>
      </c>
      <c r="B392" s="2">
        <v>182</v>
      </c>
      <c r="C392" s="25" t="s">
        <v>2479</v>
      </c>
      <c r="D392" s="2"/>
      <c r="E392" s="2">
        <v>238</v>
      </c>
      <c r="F392" s="25" t="s">
        <v>2479</v>
      </c>
      <c r="G392" s="12"/>
      <c r="H392" s="2">
        <v>245</v>
      </c>
      <c r="I392" s="25" t="s">
        <v>2479</v>
      </c>
      <c r="J392" s="12"/>
      <c r="K392" s="25">
        <v>0.34615384615384626</v>
      </c>
      <c r="L392" s="2">
        <v>1509</v>
      </c>
      <c r="M392" s="25" t="s">
        <v>167</v>
      </c>
      <c r="N392" s="2">
        <v>128.48484848484799</v>
      </c>
      <c r="O392" s="2">
        <v>1569</v>
      </c>
      <c r="P392" s="25" t="s">
        <v>167</v>
      </c>
      <c r="Q392" s="12">
        <v>136.969696969696</v>
      </c>
      <c r="R392" s="2">
        <v>1532</v>
      </c>
      <c r="S392" s="25" t="s">
        <v>167</v>
      </c>
      <c r="T392" s="12">
        <v>149.090912</v>
      </c>
      <c r="U392" s="25">
        <v>1.5241882041086813E-2</v>
      </c>
      <c r="V392" s="2">
        <v>503157</v>
      </c>
      <c r="W392" s="25" t="s">
        <v>167</v>
      </c>
      <c r="X392" s="2">
        <v>2082</v>
      </c>
      <c r="Y392" s="2">
        <v>491993</v>
      </c>
      <c r="Z392" s="25" t="s">
        <v>167</v>
      </c>
      <c r="AA392" s="12">
        <v>2212</v>
      </c>
      <c r="AB392" s="2">
        <v>475357</v>
      </c>
      <c r="AC392" s="25" t="s">
        <v>167</v>
      </c>
      <c r="AD392" s="12">
        <v>2356.36</v>
      </c>
      <c r="AE392" s="25">
        <v>-5.5E-2</v>
      </c>
    </row>
    <row r="393" spans="1:31" x14ac:dyDescent="0.3">
      <c r="A393" t="s">
        <v>1751</v>
      </c>
      <c r="B393" s="2">
        <v>45</v>
      </c>
      <c r="C393" s="25">
        <v>0.24725274725274726</v>
      </c>
      <c r="D393" s="2"/>
      <c r="E393" s="2">
        <v>69</v>
      </c>
      <c r="F393" s="25">
        <v>0.28991596638655465</v>
      </c>
      <c r="G393" s="12"/>
      <c r="H393" s="2">
        <v>0</v>
      </c>
      <c r="I393" s="25">
        <v>0</v>
      </c>
      <c r="J393" s="12"/>
      <c r="K393" s="25">
        <v>-1</v>
      </c>
      <c r="L393" s="2">
        <v>307</v>
      </c>
      <c r="M393" s="25">
        <v>0.20344599072233266</v>
      </c>
      <c r="N393" s="2">
        <v>76.969696969696898</v>
      </c>
      <c r="O393" s="2">
        <v>494</v>
      </c>
      <c r="P393" s="25">
        <v>0.31485022307202037</v>
      </c>
      <c r="Q393" s="12">
        <v>84.242424242424207</v>
      </c>
      <c r="R393" s="2">
        <v>200</v>
      </c>
      <c r="S393" s="25">
        <v>0.13054830287206268</v>
      </c>
      <c r="T393" s="12">
        <v>66.666664100000006</v>
      </c>
      <c r="U393" s="25">
        <v>-0.34853420195439738</v>
      </c>
      <c r="V393" s="2">
        <v>84276</v>
      </c>
      <c r="W393" s="25">
        <v>0.16700000000000001</v>
      </c>
      <c r="X393" s="2">
        <v>1431</v>
      </c>
      <c r="Y393" s="2">
        <v>99530</v>
      </c>
      <c r="Z393" s="25">
        <v>0.20200000000000001</v>
      </c>
      <c r="AA393" s="12">
        <v>1326.06</v>
      </c>
      <c r="AB393" s="2">
        <v>71144</v>
      </c>
      <c r="AC393" s="25">
        <v>0.15</v>
      </c>
      <c r="AD393" s="12">
        <v>1439.39</v>
      </c>
      <c r="AE393" s="25">
        <v>-0.156</v>
      </c>
    </row>
    <row r="394" spans="1:31" x14ac:dyDescent="0.3">
      <c r="A394" t="s">
        <v>1715</v>
      </c>
      <c r="B394" s="2">
        <v>15</v>
      </c>
      <c r="C394" s="25">
        <v>8.2417582417582416E-2</v>
      </c>
      <c r="D394" s="2"/>
      <c r="E394" s="2">
        <v>1</v>
      </c>
      <c r="F394" s="25">
        <v>4.2016806722689074E-3</v>
      </c>
      <c r="G394" s="12"/>
      <c r="H394" s="2">
        <v>0</v>
      </c>
      <c r="I394" s="25">
        <v>0</v>
      </c>
      <c r="J394" s="12"/>
      <c r="K394" s="25">
        <v>-1</v>
      </c>
      <c r="L394" s="2">
        <v>77</v>
      </c>
      <c r="M394" s="25">
        <v>5.1027170311464545E-2</v>
      </c>
      <c r="N394" s="2">
        <v>41.818181818181799</v>
      </c>
      <c r="O394" s="2">
        <v>35</v>
      </c>
      <c r="P394" s="25">
        <v>2.2307202039515615E-2</v>
      </c>
      <c r="Q394" s="12">
        <v>17.5757575757575</v>
      </c>
      <c r="R394" s="2">
        <v>68</v>
      </c>
      <c r="S394" s="25">
        <v>4.4386422976501305E-2</v>
      </c>
      <c r="T394" s="12">
        <v>33.939392099999999</v>
      </c>
      <c r="U394" s="25">
        <v>-0.11688311688311688</v>
      </c>
      <c r="V394" s="2">
        <v>12427</v>
      </c>
      <c r="W394" s="25">
        <v>2.5000000000000001E-2</v>
      </c>
      <c r="X394" s="2">
        <v>502</v>
      </c>
      <c r="Y394" s="2">
        <v>15493</v>
      </c>
      <c r="Z394" s="25">
        <v>3.1E-2</v>
      </c>
      <c r="AA394" s="12">
        <v>583.03</v>
      </c>
      <c r="AB394" s="2">
        <v>13262</v>
      </c>
      <c r="AC394" s="25">
        <v>2.8000000000000001E-2</v>
      </c>
      <c r="AD394" s="12">
        <v>571.52</v>
      </c>
      <c r="AE394" s="25">
        <v>6.7000000000000004E-2</v>
      </c>
    </row>
    <row r="395" spans="1:31" x14ac:dyDescent="0.3">
      <c r="A395" t="s">
        <v>1769</v>
      </c>
      <c r="B395" s="2">
        <v>10</v>
      </c>
      <c r="C395" s="25">
        <v>5.4945054945054944E-2</v>
      </c>
      <c r="D395" s="2"/>
      <c r="E395" s="2">
        <v>0</v>
      </c>
      <c r="F395" s="25">
        <v>0</v>
      </c>
      <c r="G395" s="12"/>
      <c r="H395" s="2">
        <v>0</v>
      </c>
      <c r="I395" s="25">
        <v>0</v>
      </c>
      <c r="J395" s="12"/>
      <c r="K395" s="25">
        <v>-1</v>
      </c>
      <c r="L395" s="2">
        <v>72</v>
      </c>
      <c r="M395" s="25">
        <v>4.7713717693836977E-2</v>
      </c>
      <c r="N395" s="2">
        <v>41.212121212121197</v>
      </c>
      <c r="O395" s="2">
        <v>34</v>
      </c>
      <c r="P395" s="25">
        <v>2.1669853409815167E-2</v>
      </c>
      <c r="Q395" s="12">
        <v>17.5757575757575</v>
      </c>
      <c r="R395" s="2">
        <v>68</v>
      </c>
      <c r="S395" s="25">
        <v>4.4386422976501305E-2</v>
      </c>
      <c r="T395" s="12">
        <v>33.939392099999999</v>
      </c>
      <c r="U395" s="25">
        <v>-5.5555555555555552E-2</v>
      </c>
      <c r="V395" s="2">
        <v>8428</v>
      </c>
      <c r="W395" s="25">
        <v>1.7000000000000001E-2</v>
      </c>
      <c r="X395" s="2">
        <v>396</v>
      </c>
      <c r="Y395" s="2">
        <v>10144</v>
      </c>
      <c r="Z395" s="25">
        <v>2.1000000000000001E-2</v>
      </c>
      <c r="AA395" s="12">
        <v>458.79</v>
      </c>
      <c r="AB395" s="2">
        <v>8354</v>
      </c>
      <c r="AC395" s="25">
        <v>1.7999999999999999E-2</v>
      </c>
      <c r="AD395" s="12">
        <v>456.36</v>
      </c>
      <c r="AE395" s="25">
        <v>-8.9999999999999993E-3</v>
      </c>
    </row>
    <row r="396" spans="1:31" x14ac:dyDescent="0.3">
      <c r="A396" t="s">
        <v>1770</v>
      </c>
      <c r="B396" s="2">
        <v>0</v>
      </c>
      <c r="C396" s="25" t="s">
        <v>2479</v>
      </c>
      <c r="D396" s="2"/>
      <c r="E396" s="2">
        <v>0</v>
      </c>
      <c r="F396" s="25" t="s">
        <v>2479</v>
      </c>
      <c r="G396" s="12"/>
      <c r="H396" s="2">
        <v>0</v>
      </c>
      <c r="I396" s="25" t="s">
        <v>2479</v>
      </c>
      <c r="J396" s="12"/>
      <c r="K396" s="25" t="s">
        <v>2479</v>
      </c>
      <c r="L396" s="2">
        <v>0</v>
      </c>
      <c r="M396" s="25">
        <v>0</v>
      </c>
      <c r="N396" s="2">
        <v>80</v>
      </c>
      <c r="O396" s="2">
        <v>0</v>
      </c>
      <c r="P396" s="25">
        <v>0</v>
      </c>
      <c r="Q396" s="12">
        <v>16.969696969696901</v>
      </c>
      <c r="R396" s="2">
        <v>0</v>
      </c>
      <c r="S396" s="25">
        <v>0</v>
      </c>
      <c r="T396" s="12">
        <v>18.787877999999999</v>
      </c>
      <c r="U396" s="25"/>
      <c r="V396" s="2">
        <v>1193</v>
      </c>
      <c r="W396" s="25">
        <v>2E-3</v>
      </c>
      <c r="X396" s="2">
        <v>178</v>
      </c>
      <c r="Y396" s="2">
        <v>1644</v>
      </c>
      <c r="Z396" s="25">
        <v>3.0000000000000001E-3</v>
      </c>
      <c r="AA396" s="12">
        <v>179</v>
      </c>
      <c r="AB396" s="2">
        <v>1398</v>
      </c>
      <c r="AC396" s="25">
        <v>3.0000000000000001E-3</v>
      </c>
      <c r="AD396" s="12">
        <v>209.7</v>
      </c>
      <c r="AE396" s="25">
        <v>0.17199999999999999</v>
      </c>
    </row>
    <row r="397" spans="1:31" x14ac:dyDescent="0.3">
      <c r="A397" t="s">
        <v>1771</v>
      </c>
      <c r="B397" s="2">
        <v>10</v>
      </c>
      <c r="C397" s="25">
        <v>5.4945054945054944E-2</v>
      </c>
      <c r="D397" s="2"/>
      <c r="E397" s="2">
        <v>0</v>
      </c>
      <c r="F397" s="25">
        <v>0</v>
      </c>
      <c r="G397" s="12"/>
      <c r="H397" s="2">
        <v>0</v>
      </c>
      <c r="I397" s="25">
        <v>0</v>
      </c>
      <c r="J397" s="12"/>
      <c r="K397" s="25">
        <v>-1</v>
      </c>
      <c r="L397" s="2">
        <v>20</v>
      </c>
      <c r="M397" s="25">
        <v>1.3253810470510271E-2</v>
      </c>
      <c r="N397" s="2">
        <v>13.3333333333333</v>
      </c>
      <c r="O397" s="2">
        <v>19</v>
      </c>
      <c r="P397" s="25">
        <v>1.2109623964308477E-2</v>
      </c>
      <c r="Q397" s="12">
        <v>18.7878787878787</v>
      </c>
      <c r="R397" s="2">
        <v>42</v>
      </c>
      <c r="S397" s="25">
        <v>2.7415143603133161E-2</v>
      </c>
      <c r="T397" s="12">
        <v>26.666665999999999</v>
      </c>
      <c r="U397" s="25">
        <v>1.1000000000000001</v>
      </c>
      <c r="V397" s="2">
        <v>3158</v>
      </c>
      <c r="W397" s="25">
        <v>6.0000000000000001E-3</v>
      </c>
      <c r="X397" s="2">
        <v>263</v>
      </c>
      <c r="Y397" s="2">
        <v>3617</v>
      </c>
      <c r="Z397" s="25">
        <v>7.0000000000000001E-3</v>
      </c>
      <c r="AA397" s="12">
        <v>266.67</v>
      </c>
      <c r="AB397" s="2">
        <v>2901</v>
      </c>
      <c r="AC397" s="25">
        <v>6.0000000000000001E-3</v>
      </c>
      <c r="AD397" s="12">
        <v>256.36</v>
      </c>
      <c r="AE397" s="25">
        <v>-8.1000000000000003E-2</v>
      </c>
    </row>
    <row r="398" spans="1:31" x14ac:dyDescent="0.3">
      <c r="A398" t="s">
        <v>1772</v>
      </c>
      <c r="B398" s="2">
        <v>0</v>
      </c>
      <c r="C398" s="25">
        <v>0</v>
      </c>
      <c r="D398" s="2"/>
      <c r="E398" s="2">
        <v>0</v>
      </c>
      <c r="F398" s="25">
        <v>0</v>
      </c>
      <c r="G398" s="12"/>
      <c r="H398" s="2">
        <v>0</v>
      </c>
      <c r="I398" s="25">
        <v>0</v>
      </c>
      <c r="J398" s="12"/>
      <c r="K398" s="25" t="s">
        <v>2479</v>
      </c>
      <c r="L398" s="2">
        <v>52</v>
      </c>
      <c r="M398" s="25">
        <v>3.4459907223326709E-2</v>
      </c>
      <c r="N398" s="2">
        <v>38.181818181818102</v>
      </c>
      <c r="O398" s="2">
        <v>15</v>
      </c>
      <c r="P398" s="25">
        <v>9.5602294455066923E-3</v>
      </c>
      <c r="Q398" s="12">
        <v>9.6969696969696901</v>
      </c>
      <c r="R398" s="2">
        <v>26</v>
      </c>
      <c r="S398" s="25">
        <v>1.6971279373368148E-2</v>
      </c>
      <c r="T398" s="12">
        <v>20.606059999999999</v>
      </c>
      <c r="U398" s="25">
        <v>-0.5</v>
      </c>
      <c r="V398" s="2">
        <v>4077</v>
      </c>
      <c r="W398" s="25">
        <v>8.0000000000000002E-3</v>
      </c>
      <c r="X398" s="2">
        <v>278</v>
      </c>
      <c r="Y398" s="2">
        <v>4883</v>
      </c>
      <c r="Z398" s="25">
        <v>0.01</v>
      </c>
      <c r="AA398" s="12">
        <v>327.88</v>
      </c>
      <c r="AB398" s="2">
        <v>4055</v>
      </c>
      <c r="AC398" s="25">
        <v>8.9999999999999993E-3</v>
      </c>
      <c r="AD398" s="12">
        <v>325.45</v>
      </c>
      <c r="AE398" s="25">
        <v>-5.0000000000000001E-3</v>
      </c>
    </row>
    <row r="399" spans="1:31" x14ac:dyDescent="0.3">
      <c r="A399" t="s">
        <v>1773</v>
      </c>
      <c r="B399" s="2">
        <v>5</v>
      </c>
      <c r="C399" s="25" t="s">
        <v>2479</v>
      </c>
      <c r="D399" s="2"/>
      <c r="E399" s="2">
        <v>1</v>
      </c>
      <c r="F399" s="25" t="s">
        <v>2479</v>
      </c>
      <c r="G399" s="12"/>
      <c r="H399" s="2">
        <v>0</v>
      </c>
      <c r="I399" s="25" t="s">
        <v>2479</v>
      </c>
      <c r="J399" s="12"/>
      <c r="K399" s="25">
        <v>-1</v>
      </c>
      <c r="L399" s="2">
        <v>5</v>
      </c>
      <c r="M399" s="25">
        <v>3.3134526176275677E-3</v>
      </c>
      <c r="N399" s="2">
        <v>4.8484848484848397</v>
      </c>
      <c r="O399" s="2">
        <v>1</v>
      </c>
      <c r="P399" s="25">
        <v>6.3734862970044612E-4</v>
      </c>
      <c r="Q399" s="12">
        <v>1.8181818181818099</v>
      </c>
      <c r="R399" s="2">
        <v>0</v>
      </c>
      <c r="S399" s="25">
        <v>0</v>
      </c>
      <c r="T399" s="12">
        <v>18.787877999999999</v>
      </c>
      <c r="U399" s="25">
        <v>-1</v>
      </c>
      <c r="V399" s="2">
        <v>3999</v>
      </c>
      <c r="W399" s="25">
        <v>8.0000000000000002E-3</v>
      </c>
      <c r="X399" s="2">
        <v>265</v>
      </c>
      <c r="Y399" s="2">
        <v>5349</v>
      </c>
      <c r="Z399" s="25">
        <v>1.0999999999999999E-2</v>
      </c>
      <c r="AA399" s="12">
        <v>347.27</v>
      </c>
      <c r="AB399" s="2">
        <v>4908</v>
      </c>
      <c r="AC399" s="25">
        <v>0.01</v>
      </c>
      <c r="AD399" s="12">
        <v>335.76</v>
      </c>
      <c r="AE399" s="25">
        <v>0.22700000000000001</v>
      </c>
    </row>
    <row r="400" spans="1:31" x14ac:dyDescent="0.3">
      <c r="A400" t="s">
        <v>1716</v>
      </c>
      <c r="B400" s="2">
        <v>30</v>
      </c>
      <c r="C400" s="25">
        <v>0.16483516483516483</v>
      </c>
      <c r="D400" s="2"/>
      <c r="E400" s="2">
        <v>68</v>
      </c>
      <c r="F400" s="25">
        <v>0.2857142857142857</v>
      </c>
      <c r="G400" s="12"/>
      <c r="H400" s="2">
        <v>0</v>
      </c>
      <c r="I400" s="25">
        <v>0</v>
      </c>
      <c r="J400" s="12"/>
      <c r="K400" s="25">
        <v>-1</v>
      </c>
      <c r="L400" s="2">
        <v>230</v>
      </c>
      <c r="M400" s="25">
        <v>0.15241882041086813</v>
      </c>
      <c r="N400" s="2">
        <v>65.454545454545396</v>
      </c>
      <c r="O400" s="2">
        <v>459</v>
      </c>
      <c r="P400" s="25">
        <v>0.29254302103250479</v>
      </c>
      <c r="Q400" s="12">
        <v>87.272727272727195</v>
      </c>
      <c r="R400" s="2">
        <v>132</v>
      </c>
      <c r="S400" s="25">
        <v>8.6161879895561358E-2</v>
      </c>
      <c r="T400" s="12">
        <v>53.3333321</v>
      </c>
      <c r="U400" s="25">
        <v>-0.42608695652173911</v>
      </c>
      <c r="V400" s="2">
        <v>71849</v>
      </c>
      <c r="W400" s="25">
        <v>0.14299999999999999</v>
      </c>
      <c r="X400" s="2">
        <v>1292</v>
      </c>
      <c r="Y400" s="2">
        <v>84037</v>
      </c>
      <c r="Z400" s="25">
        <v>0.17100000000000001</v>
      </c>
      <c r="AA400" s="12">
        <v>1324.24</v>
      </c>
      <c r="AB400" s="2">
        <v>57882</v>
      </c>
      <c r="AC400" s="25">
        <v>0.122</v>
      </c>
      <c r="AD400" s="12">
        <v>1303.6400000000001</v>
      </c>
      <c r="AE400" s="25">
        <v>-0.19400000000000001</v>
      </c>
    </row>
    <row r="401" spans="1:31" x14ac:dyDescent="0.3">
      <c r="A401" t="s">
        <v>1717</v>
      </c>
      <c r="B401" s="2">
        <v>30</v>
      </c>
      <c r="C401" s="25">
        <v>0.16483516483516483</v>
      </c>
      <c r="D401" s="2"/>
      <c r="E401" s="2">
        <v>5</v>
      </c>
      <c r="F401" s="25">
        <v>2.100840336134454E-2</v>
      </c>
      <c r="G401" s="12"/>
      <c r="H401" s="2">
        <v>0</v>
      </c>
      <c r="I401" s="25">
        <v>0</v>
      </c>
      <c r="J401" s="12"/>
      <c r="K401" s="25">
        <v>-1</v>
      </c>
      <c r="L401" s="2">
        <v>81</v>
      </c>
      <c r="M401" s="25">
        <v>5.3677932405566599E-2</v>
      </c>
      <c r="N401" s="2">
        <v>38.787878787878697</v>
      </c>
      <c r="O401" s="2">
        <v>140</v>
      </c>
      <c r="P401" s="25">
        <v>8.9228808158062459E-2</v>
      </c>
      <c r="Q401" s="12">
        <v>49.696969696969703</v>
      </c>
      <c r="R401" s="2">
        <v>42</v>
      </c>
      <c r="S401" s="25">
        <v>2.7415143603133161E-2</v>
      </c>
      <c r="T401" s="12">
        <v>24.242424</v>
      </c>
      <c r="U401" s="25">
        <v>-0.48148148148148145</v>
      </c>
      <c r="V401" s="2">
        <v>9878</v>
      </c>
      <c r="W401" s="25">
        <v>0.02</v>
      </c>
      <c r="X401" s="2">
        <v>441</v>
      </c>
      <c r="Y401" s="2">
        <v>12629</v>
      </c>
      <c r="Z401" s="25">
        <v>2.5999999999999999E-2</v>
      </c>
      <c r="AA401" s="12">
        <v>435.76</v>
      </c>
      <c r="AB401" s="2">
        <v>9161</v>
      </c>
      <c r="AC401" s="25">
        <v>1.9E-2</v>
      </c>
      <c r="AD401" s="12">
        <v>454.55</v>
      </c>
      <c r="AE401" s="25">
        <v>-7.2999999999999995E-2</v>
      </c>
    </row>
    <row r="402" spans="1:31" x14ac:dyDescent="0.3">
      <c r="A402" t="s">
        <v>1774</v>
      </c>
      <c r="B402" s="2">
        <v>30</v>
      </c>
      <c r="C402" s="25">
        <v>0.16483516483516483</v>
      </c>
      <c r="D402" s="2"/>
      <c r="E402" s="2">
        <v>5</v>
      </c>
      <c r="F402" s="25">
        <v>2.1008403361344519E-2</v>
      </c>
      <c r="G402" s="12"/>
      <c r="H402" s="2">
        <v>0</v>
      </c>
      <c r="I402" s="25">
        <v>0</v>
      </c>
      <c r="J402" s="12"/>
      <c r="K402" s="25">
        <v>-1</v>
      </c>
      <c r="L402" s="2">
        <v>81</v>
      </c>
      <c r="M402" s="25">
        <v>5.3677932405566599E-2</v>
      </c>
      <c r="N402" s="2">
        <v>38.787878787878697</v>
      </c>
      <c r="O402" s="2">
        <v>104</v>
      </c>
      <c r="P402" s="25">
        <v>6.6284257488846393E-2</v>
      </c>
      <c r="Q402" s="12">
        <v>45.454545454545404</v>
      </c>
      <c r="R402" s="2">
        <v>13</v>
      </c>
      <c r="S402" s="25">
        <v>8.4856396866840739E-3</v>
      </c>
      <c r="T402" s="12">
        <v>13.333333</v>
      </c>
      <c r="U402" s="25">
        <v>-0.83950617283950613</v>
      </c>
      <c r="V402" s="2">
        <v>8013</v>
      </c>
      <c r="W402" s="25">
        <v>1.6E-2</v>
      </c>
      <c r="X402" s="2">
        <v>414</v>
      </c>
      <c r="Y402" s="2">
        <v>9369</v>
      </c>
      <c r="Z402" s="25">
        <v>1.9E-2</v>
      </c>
      <c r="AA402" s="12">
        <v>417.58</v>
      </c>
      <c r="AB402" s="2">
        <v>6579</v>
      </c>
      <c r="AC402" s="25">
        <v>1.4E-2</v>
      </c>
      <c r="AD402" s="12">
        <v>384.24</v>
      </c>
      <c r="AE402" s="25">
        <v>-0.17899999999999999</v>
      </c>
    </row>
    <row r="403" spans="1:31" x14ac:dyDescent="0.3">
      <c r="A403" t="s">
        <v>1775</v>
      </c>
      <c r="B403" s="2">
        <v>14</v>
      </c>
      <c r="C403" s="25">
        <v>7.6923076923077024E-2</v>
      </c>
      <c r="D403" s="2"/>
      <c r="E403" s="2">
        <v>0</v>
      </c>
      <c r="F403" s="25" t="s">
        <v>2479</v>
      </c>
      <c r="G403" s="12"/>
      <c r="H403" s="2">
        <v>0</v>
      </c>
      <c r="I403" s="25" t="s">
        <v>2479</v>
      </c>
      <c r="J403" s="12"/>
      <c r="K403" s="25">
        <v>-1</v>
      </c>
      <c r="L403" s="2">
        <v>33</v>
      </c>
      <c r="M403" s="25">
        <v>2.186878727634195E-2</v>
      </c>
      <c r="N403" s="2">
        <v>24.2424242424242</v>
      </c>
      <c r="O403" s="2">
        <v>0</v>
      </c>
      <c r="P403" s="25">
        <v>0</v>
      </c>
      <c r="Q403" s="12">
        <v>16.969696969696901</v>
      </c>
      <c r="R403" s="2">
        <v>0</v>
      </c>
      <c r="S403" s="25">
        <v>0</v>
      </c>
      <c r="T403" s="12">
        <v>18.787877999999999</v>
      </c>
      <c r="U403" s="25">
        <v>-1</v>
      </c>
      <c r="V403" s="2">
        <v>1719</v>
      </c>
      <c r="W403" s="25">
        <v>3.0000000000000001E-3</v>
      </c>
      <c r="X403" s="2">
        <v>181</v>
      </c>
      <c r="Y403" s="2">
        <v>2391</v>
      </c>
      <c r="Z403" s="25">
        <v>5.0000000000000001E-3</v>
      </c>
      <c r="AA403" s="12">
        <v>233.94</v>
      </c>
      <c r="AB403" s="2">
        <v>1312</v>
      </c>
      <c r="AC403" s="25">
        <v>3.0000000000000001E-3</v>
      </c>
      <c r="AD403" s="12">
        <v>184.85</v>
      </c>
      <c r="AE403" s="25">
        <v>-0.23699999999999999</v>
      </c>
    </row>
    <row r="404" spans="1:31" x14ac:dyDescent="0.3">
      <c r="A404" t="s">
        <v>1776</v>
      </c>
      <c r="B404" s="2">
        <v>16</v>
      </c>
      <c r="C404" s="25">
        <v>8.7912087912087919E-2</v>
      </c>
      <c r="D404" s="2"/>
      <c r="E404" s="2">
        <v>5</v>
      </c>
      <c r="F404" s="25">
        <v>2.100840336134454E-2</v>
      </c>
      <c r="G404" s="12"/>
      <c r="H404" s="2">
        <v>0</v>
      </c>
      <c r="I404" s="25" t="s">
        <v>2479</v>
      </c>
      <c r="J404" s="12"/>
      <c r="K404" s="25">
        <v>-1</v>
      </c>
      <c r="L404" s="2">
        <v>39</v>
      </c>
      <c r="M404" s="25">
        <v>2.584493041749503E-2</v>
      </c>
      <c r="N404" s="2">
        <v>27.272727272727199</v>
      </c>
      <c r="O404" s="2">
        <v>45</v>
      </c>
      <c r="P404" s="25">
        <v>2.8680688336520075E-2</v>
      </c>
      <c r="Q404" s="12">
        <v>26.060606060605998</v>
      </c>
      <c r="R404" s="2">
        <v>0</v>
      </c>
      <c r="S404" s="25">
        <v>0</v>
      </c>
      <c r="T404" s="12">
        <v>18.787877999999999</v>
      </c>
      <c r="U404" s="25">
        <v>-1</v>
      </c>
      <c r="V404" s="2">
        <v>1919</v>
      </c>
      <c r="W404" s="25">
        <v>4.0000000000000001E-3</v>
      </c>
      <c r="X404" s="2">
        <v>233</v>
      </c>
      <c r="Y404" s="2">
        <v>1596</v>
      </c>
      <c r="Z404" s="25">
        <v>3.0000000000000001E-3</v>
      </c>
      <c r="AA404" s="12">
        <v>160</v>
      </c>
      <c r="AB404" s="2">
        <v>1084</v>
      </c>
      <c r="AC404" s="25">
        <v>2E-3</v>
      </c>
      <c r="AD404" s="12">
        <v>161.21</v>
      </c>
      <c r="AE404" s="25">
        <v>-0.435</v>
      </c>
    </row>
    <row r="405" spans="1:31" x14ac:dyDescent="0.3">
      <c r="A405" t="s">
        <v>1777</v>
      </c>
      <c r="B405" s="2">
        <v>0</v>
      </c>
      <c r="C405" s="25">
        <v>0</v>
      </c>
      <c r="D405" s="2"/>
      <c r="E405" s="2">
        <v>0</v>
      </c>
      <c r="F405" s="25">
        <v>0</v>
      </c>
      <c r="G405" s="12"/>
      <c r="H405" s="2">
        <v>0</v>
      </c>
      <c r="I405" s="25">
        <v>0</v>
      </c>
      <c r="J405" s="12"/>
      <c r="K405" s="25" t="s">
        <v>2479</v>
      </c>
      <c r="L405" s="2">
        <v>9</v>
      </c>
      <c r="M405" s="25">
        <v>5.9642147117296221E-3</v>
      </c>
      <c r="N405" s="2">
        <v>8.4848484848484809</v>
      </c>
      <c r="O405" s="2">
        <v>59</v>
      </c>
      <c r="P405" s="25">
        <v>3.7603569152326322E-2</v>
      </c>
      <c r="Q405" s="12">
        <v>35.757575757575701</v>
      </c>
      <c r="R405" s="2">
        <v>13</v>
      </c>
      <c r="S405" s="25">
        <v>8.4856396866840739E-3</v>
      </c>
      <c r="T405" s="12">
        <v>13.333333</v>
      </c>
      <c r="U405" s="25">
        <v>0.44444444444444442</v>
      </c>
      <c r="V405" s="2">
        <v>4375</v>
      </c>
      <c r="W405" s="25">
        <v>8.9999999999999993E-3</v>
      </c>
      <c r="X405" s="2">
        <v>317</v>
      </c>
      <c r="Y405" s="2">
        <v>5382</v>
      </c>
      <c r="Z405" s="25">
        <v>1.0999999999999999E-2</v>
      </c>
      <c r="AA405" s="12">
        <v>315</v>
      </c>
      <c r="AB405" s="2">
        <v>4183</v>
      </c>
      <c r="AC405" s="25">
        <v>8.9999999999999993E-3</v>
      </c>
      <c r="AD405" s="12">
        <v>359.39</v>
      </c>
      <c r="AE405" s="25">
        <v>-4.3999999999999997E-2</v>
      </c>
    </row>
    <row r="406" spans="1:31" x14ac:dyDescent="0.3">
      <c r="A406" t="s">
        <v>1778</v>
      </c>
      <c r="B406" s="2">
        <v>0</v>
      </c>
      <c r="C406" s="25" t="s">
        <v>2479</v>
      </c>
      <c r="D406" s="2"/>
      <c r="E406" s="2">
        <v>0</v>
      </c>
      <c r="F406" s="25">
        <v>0</v>
      </c>
      <c r="G406" s="12"/>
      <c r="H406" s="2">
        <v>0</v>
      </c>
      <c r="I406" s="25">
        <v>0</v>
      </c>
      <c r="J406" s="12"/>
      <c r="K406" s="25" t="s">
        <v>2479</v>
      </c>
      <c r="L406" s="2">
        <v>0</v>
      </c>
      <c r="M406" s="25">
        <v>0</v>
      </c>
      <c r="N406" s="2">
        <v>80</v>
      </c>
      <c r="O406" s="2">
        <v>36</v>
      </c>
      <c r="P406" s="25">
        <v>2.2944550669216062E-2</v>
      </c>
      <c r="Q406" s="12">
        <v>29.090909090909101</v>
      </c>
      <c r="R406" s="2">
        <v>29</v>
      </c>
      <c r="S406" s="25">
        <v>1.8929503916449087E-2</v>
      </c>
      <c r="T406" s="12">
        <v>21.818182</v>
      </c>
      <c r="U406" s="25"/>
      <c r="V406" s="2">
        <v>1865</v>
      </c>
      <c r="W406" s="25">
        <v>4.0000000000000001E-3</v>
      </c>
      <c r="X406" s="2">
        <v>202</v>
      </c>
      <c r="Y406" s="2">
        <v>3260</v>
      </c>
      <c r="Z406" s="25">
        <v>7.0000000000000001E-3</v>
      </c>
      <c r="AA406" s="12">
        <v>245.45</v>
      </c>
      <c r="AB406" s="2">
        <v>2582</v>
      </c>
      <c r="AC406" s="25">
        <v>5.0000000000000001E-3</v>
      </c>
      <c r="AD406" s="12">
        <v>272.12</v>
      </c>
      <c r="AE406" s="25">
        <v>0.38400000000000001</v>
      </c>
    </row>
    <row r="407" spans="1:31" x14ac:dyDescent="0.3">
      <c r="A407" t="s">
        <v>1718</v>
      </c>
      <c r="B407" s="2">
        <v>0</v>
      </c>
      <c r="C407" s="25">
        <v>0</v>
      </c>
      <c r="D407" s="2"/>
      <c r="E407" s="2">
        <v>63</v>
      </c>
      <c r="F407" s="25">
        <v>0.26470588235294118</v>
      </c>
      <c r="G407" s="12"/>
      <c r="H407" s="2">
        <v>0</v>
      </c>
      <c r="I407" s="25">
        <v>0</v>
      </c>
      <c r="J407" s="12"/>
      <c r="K407" s="25" t="s">
        <v>2479</v>
      </c>
      <c r="L407" s="2">
        <v>149</v>
      </c>
      <c r="M407" s="25">
        <v>9.8740888005301522E-2</v>
      </c>
      <c r="N407" s="2">
        <v>51.515151515151501</v>
      </c>
      <c r="O407" s="2">
        <v>319</v>
      </c>
      <c r="P407" s="25">
        <v>0.20331421287444232</v>
      </c>
      <c r="Q407" s="12">
        <v>65.454545454545396</v>
      </c>
      <c r="R407" s="2">
        <v>90</v>
      </c>
      <c r="S407" s="25">
        <v>5.87467362924282E-2</v>
      </c>
      <c r="T407" s="12">
        <v>43.636364</v>
      </c>
      <c r="U407" s="25">
        <v>-0.39597315436241609</v>
      </c>
      <c r="V407" s="2">
        <v>61971</v>
      </c>
      <c r="W407" s="25">
        <v>0.123</v>
      </c>
      <c r="X407" s="2">
        <v>1160</v>
      </c>
      <c r="Y407" s="2">
        <v>71408</v>
      </c>
      <c r="Z407" s="25">
        <v>0.14499999999999999</v>
      </c>
      <c r="AA407" s="12">
        <v>1312.12</v>
      </c>
      <c r="AB407" s="2">
        <v>48721</v>
      </c>
      <c r="AC407" s="25">
        <v>0.10199999999999999</v>
      </c>
      <c r="AD407" s="12">
        <v>1150.3</v>
      </c>
      <c r="AE407" s="25">
        <v>-0.214</v>
      </c>
    </row>
    <row r="408" spans="1:31" x14ac:dyDescent="0.3">
      <c r="A408" t="s">
        <v>1774</v>
      </c>
      <c r="B408" s="2">
        <v>0</v>
      </c>
      <c r="C408" s="25">
        <v>0</v>
      </c>
      <c r="D408" s="2"/>
      <c r="E408" s="2">
        <v>49</v>
      </c>
      <c r="F408" s="25">
        <v>0.20588235294117646</v>
      </c>
      <c r="G408" s="12"/>
      <c r="H408" s="2">
        <v>0</v>
      </c>
      <c r="I408" s="25">
        <v>0</v>
      </c>
      <c r="J408" s="12"/>
      <c r="K408" s="25" t="s">
        <v>2479</v>
      </c>
      <c r="L408" s="2">
        <v>82</v>
      </c>
      <c r="M408" s="25">
        <v>5.4340622929092114E-2</v>
      </c>
      <c r="N408" s="2">
        <v>29.696969696969699</v>
      </c>
      <c r="O408" s="2">
        <v>255</v>
      </c>
      <c r="P408" s="25">
        <v>0.16252390057361377</v>
      </c>
      <c r="Q408" s="12">
        <v>53.3333333333333</v>
      </c>
      <c r="R408" s="2">
        <v>79</v>
      </c>
      <c r="S408" s="25">
        <v>5.1566579634464753E-2</v>
      </c>
      <c r="T408" s="12">
        <v>40.606059999999999</v>
      </c>
      <c r="U408" s="25">
        <v>-3.6585365853658534E-2</v>
      </c>
      <c r="V408" s="2">
        <v>54041</v>
      </c>
      <c r="W408" s="25">
        <v>0.107</v>
      </c>
      <c r="X408" s="2">
        <v>1033</v>
      </c>
      <c r="Y408" s="2">
        <v>60494</v>
      </c>
      <c r="Z408" s="25">
        <v>0.123</v>
      </c>
      <c r="AA408" s="12">
        <v>1218.79</v>
      </c>
      <c r="AB408" s="2">
        <v>40528</v>
      </c>
      <c r="AC408" s="25">
        <v>8.5000000000000006E-2</v>
      </c>
      <c r="AD408" s="12">
        <v>1046.06</v>
      </c>
      <c r="AE408" s="25">
        <v>-0.25</v>
      </c>
    </row>
    <row r="409" spans="1:31" x14ac:dyDescent="0.3">
      <c r="A409" t="s">
        <v>1775</v>
      </c>
      <c r="B409" s="2">
        <v>0</v>
      </c>
      <c r="C409" s="25" t="s">
        <v>2479</v>
      </c>
      <c r="D409" s="2"/>
      <c r="E409" s="2">
        <v>2</v>
      </c>
      <c r="F409" s="25">
        <v>8.4033613445378148E-3</v>
      </c>
      <c r="G409" s="12"/>
      <c r="H409" s="2">
        <v>0</v>
      </c>
      <c r="I409" s="25">
        <v>0</v>
      </c>
      <c r="J409" s="12"/>
      <c r="K409" s="25" t="s">
        <v>2479</v>
      </c>
      <c r="L409" s="2">
        <v>0</v>
      </c>
      <c r="M409" s="25">
        <v>0</v>
      </c>
      <c r="N409" s="2">
        <v>80</v>
      </c>
      <c r="O409" s="2">
        <v>18</v>
      </c>
      <c r="P409" s="25">
        <v>1.1472275334608031E-2</v>
      </c>
      <c r="Q409" s="12">
        <v>13.3333333333333</v>
      </c>
      <c r="R409" s="2">
        <v>9</v>
      </c>
      <c r="S409" s="25">
        <v>5.8746736292428197E-3</v>
      </c>
      <c r="T409" s="12">
        <v>9.0909089999999999</v>
      </c>
      <c r="U409" s="25"/>
      <c r="V409" s="2">
        <v>9116</v>
      </c>
      <c r="W409" s="25">
        <v>1.7999999999999999E-2</v>
      </c>
      <c r="X409" s="2">
        <v>399</v>
      </c>
      <c r="Y409" s="2">
        <v>10448</v>
      </c>
      <c r="Z409" s="25">
        <v>2.1000000000000001E-2</v>
      </c>
      <c r="AA409" s="12">
        <v>472.12</v>
      </c>
      <c r="AB409" s="2">
        <v>6411</v>
      </c>
      <c r="AC409" s="25">
        <v>1.2999999999999999E-2</v>
      </c>
      <c r="AD409" s="12">
        <v>511.52</v>
      </c>
      <c r="AE409" s="25">
        <v>-0.29699999999999999</v>
      </c>
    </row>
    <row r="410" spans="1:31" x14ac:dyDescent="0.3">
      <c r="A410" t="s">
        <v>1776</v>
      </c>
      <c r="B410" s="2">
        <v>0</v>
      </c>
      <c r="C410" s="25">
        <v>0</v>
      </c>
      <c r="D410" s="2"/>
      <c r="E410" s="2">
        <v>12</v>
      </c>
      <c r="F410" s="25">
        <v>5.0420168067226892E-2</v>
      </c>
      <c r="G410" s="12"/>
      <c r="H410" s="2">
        <v>0</v>
      </c>
      <c r="I410" s="25">
        <v>0</v>
      </c>
      <c r="J410" s="12"/>
      <c r="K410" s="25" t="s">
        <v>2479</v>
      </c>
      <c r="L410" s="2">
        <v>31</v>
      </c>
      <c r="M410" s="25">
        <v>2.054340622929092E-2</v>
      </c>
      <c r="N410" s="2">
        <v>16.969696969696901</v>
      </c>
      <c r="O410" s="2">
        <v>73</v>
      </c>
      <c r="P410" s="25">
        <v>4.6526449968132572E-2</v>
      </c>
      <c r="Q410" s="12">
        <v>33.939393939393902</v>
      </c>
      <c r="R410" s="2">
        <v>55</v>
      </c>
      <c r="S410" s="25">
        <v>3.5900783289817231E-2</v>
      </c>
      <c r="T410" s="12">
        <v>35.757576</v>
      </c>
      <c r="U410" s="25">
        <v>0.77419354838709675</v>
      </c>
      <c r="V410" s="2">
        <v>14438</v>
      </c>
      <c r="W410" s="25">
        <v>2.9000000000000001E-2</v>
      </c>
      <c r="X410" s="2">
        <v>466</v>
      </c>
      <c r="Y410" s="2">
        <v>15960</v>
      </c>
      <c r="Z410" s="25">
        <v>3.2000000000000001E-2</v>
      </c>
      <c r="AA410" s="12">
        <v>721.21</v>
      </c>
      <c r="AB410" s="2">
        <v>11009</v>
      </c>
      <c r="AC410" s="25">
        <v>2.3E-2</v>
      </c>
      <c r="AD410" s="12">
        <v>581.82000000000005</v>
      </c>
      <c r="AE410" s="25">
        <v>-0.23699999999999999</v>
      </c>
    </row>
    <row r="411" spans="1:31" x14ac:dyDescent="0.3">
      <c r="A411" t="s">
        <v>1777</v>
      </c>
      <c r="B411" s="2">
        <v>0</v>
      </c>
      <c r="C411" s="25">
        <v>0</v>
      </c>
      <c r="D411" s="2"/>
      <c r="E411" s="2">
        <v>35</v>
      </c>
      <c r="F411" s="25">
        <v>0.14705882352941177</v>
      </c>
      <c r="G411" s="12"/>
      <c r="H411" s="2">
        <v>0</v>
      </c>
      <c r="I411" s="25">
        <v>0</v>
      </c>
      <c r="J411" s="12"/>
      <c r="K411" s="25" t="s">
        <v>2479</v>
      </c>
      <c r="L411" s="2">
        <v>51</v>
      </c>
      <c r="M411" s="25">
        <v>3.3797216699801194E-2</v>
      </c>
      <c r="N411" s="2">
        <v>24.848484848484802</v>
      </c>
      <c r="O411" s="2">
        <v>164</v>
      </c>
      <c r="P411" s="25">
        <v>0.10452517527087317</v>
      </c>
      <c r="Q411" s="12">
        <v>45.454545454545404</v>
      </c>
      <c r="R411" s="2">
        <v>15</v>
      </c>
      <c r="S411" s="25">
        <v>9.7911227154047001E-3</v>
      </c>
      <c r="T411" s="12">
        <v>18.181818</v>
      </c>
      <c r="U411" s="25">
        <v>-0.70588235294117652</v>
      </c>
      <c r="V411" s="2">
        <v>30487</v>
      </c>
      <c r="W411" s="25">
        <v>6.0999999999999999E-2</v>
      </c>
      <c r="X411" s="2">
        <v>747</v>
      </c>
      <c r="Y411" s="2">
        <v>34086</v>
      </c>
      <c r="Z411" s="25">
        <v>6.9000000000000006E-2</v>
      </c>
      <c r="AA411" s="12">
        <v>850.3</v>
      </c>
      <c r="AB411" s="2">
        <v>23108</v>
      </c>
      <c r="AC411" s="25">
        <v>4.9000000000000002E-2</v>
      </c>
      <c r="AD411" s="12">
        <v>922.42</v>
      </c>
      <c r="AE411" s="25">
        <v>-0.24199999999999999</v>
      </c>
    </row>
    <row r="412" spans="1:31" x14ac:dyDescent="0.3">
      <c r="A412" t="s">
        <v>1778</v>
      </c>
      <c r="B412" s="2">
        <v>0</v>
      </c>
      <c r="C412" s="25">
        <v>0</v>
      </c>
      <c r="D412" s="2"/>
      <c r="E412" s="2">
        <v>14</v>
      </c>
      <c r="F412" s="25">
        <v>5.8823529411764705E-2</v>
      </c>
      <c r="G412" s="12"/>
      <c r="H412" s="2">
        <v>0</v>
      </c>
      <c r="I412" s="25">
        <v>0</v>
      </c>
      <c r="J412" s="12"/>
      <c r="K412" s="25" t="s">
        <v>2479</v>
      </c>
      <c r="L412" s="2">
        <v>67</v>
      </c>
      <c r="M412" s="25">
        <v>4.4400265076209408E-2</v>
      </c>
      <c r="N412" s="2">
        <v>39.393939393939398</v>
      </c>
      <c r="O412" s="2">
        <v>64</v>
      </c>
      <c r="P412" s="25">
        <v>4.0790312300828552E-2</v>
      </c>
      <c r="Q412" s="12">
        <v>34.545454545454497</v>
      </c>
      <c r="R412" s="2">
        <v>11</v>
      </c>
      <c r="S412" s="25">
        <v>7.1801566579634468E-3</v>
      </c>
      <c r="T412" s="12">
        <v>9.0909089999999999</v>
      </c>
      <c r="U412" s="25">
        <v>-0.83582089552238803</v>
      </c>
      <c r="V412" s="2">
        <v>7930</v>
      </c>
      <c r="W412" s="25">
        <v>1.6E-2</v>
      </c>
      <c r="X412" s="2">
        <v>428</v>
      </c>
      <c r="Y412" s="2">
        <v>10914</v>
      </c>
      <c r="Z412" s="25">
        <v>2.1999999999999999E-2</v>
      </c>
      <c r="AA412" s="12">
        <v>456.97</v>
      </c>
      <c r="AB412" s="2">
        <v>8193</v>
      </c>
      <c r="AC412" s="25">
        <v>1.7000000000000001E-2</v>
      </c>
      <c r="AD412" s="12">
        <v>461.21</v>
      </c>
      <c r="AE412" s="25">
        <v>3.3000000000000002E-2</v>
      </c>
    </row>
    <row r="413" spans="1:31" x14ac:dyDescent="0.3">
      <c r="A413" t="s">
        <v>1767</v>
      </c>
      <c r="B413" s="2">
        <v>137</v>
      </c>
      <c r="C413" s="25">
        <v>0.75274725274725274</v>
      </c>
      <c r="D413" s="2"/>
      <c r="E413" s="2">
        <v>169</v>
      </c>
      <c r="F413" s="25">
        <v>0.71008403361344541</v>
      </c>
      <c r="G413" s="12"/>
      <c r="H413" s="2">
        <v>245</v>
      </c>
      <c r="I413" s="25">
        <v>1</v>
      </c>
      <c r="J413" s="12"/>
      <c r="K413" s="25">
        <v>0.7883211678832116</v>
      </c>
      <c r="L413" s="2">
        <v>1202</v>
      </c>
      <c r="M413" s="25">
        <v>0.79655400927766729</v>
      </c>
      <c r="N413" s="2">
        <v>152.72727272727201</v>
      </c>
      <c r="O413" s="2">
        <v>1075</v>
      </c>
      <c r="P413" s="25">
        <v>0.68514977692797963</v>
      </c>
      <c r="Q413" s="12">
        <v>111.515151515151</v>
      </c>
      <c r="R413" s="2">
        <v>1332</v>
      </c>
      <c r="S413" s="25">
        <v>0.86945169712793735</v>
      </c>
      <c r="T413" s="12">
        <v>140.606064</v>
      </c>
      <c r="U413" s="25">
        <v>0.10815307820299501</v>
      </c>
      <c r="V413" s="2">
        <v>418881</v>
      </c>
      <c r="W413" s="25">
        <v>0.83299999999999996</v>
      </c>
      <c r="X413" s="2">
        <v>2156</v>
      </c>
      <c r="Y413" s="2">
        <v>392463</v>
      </c>
      <c r="Z413" s="25">
        <v>0.79800000000000004</v>
      </c>
      <c r="AA413" s="12">
        <v>2102.42</v>
      </c>
      <c r="AB413" s="2">
        <v>404213</v>
      </c>
      <c r="AC413" s="25">
        <v>0.85</v>
      </c>
      <c r="AD413" s="12">
        <v>2346.67</v>
      </c>
      <c r="AE413" s="25">
        <v>-3.5000000000000003E-2</v>
      </c>
    </row>
    <row r="414" spans="1:31" x14ac:dyDescent="0.3">
      <c r="A414" t="s">
        <v>1715</v>
      </c>
      <c r="B414" s="2">
        <v>88</v>
      </c>
      <c r="C414" s="25">
        <v>0.48351648351648352</v>
      </c>
      <c r="D414" s="2"/>
      <c r="E414" s="2">
        <v>141</v>
      </c>
      <c r="F414" s="25">
        <v>0.59243697478991597</v>
      </c>
      <c r="G414" s="12"/>
      <c r="H414" s="2">
        <v>140</v>
      </c>
      <c r="I414" s="25">
        <v>0.5714285714285714</v>
      </c>
      <c r="J414" s="12"/>
      <c r="K414" s="25">
        <v>0.59090909090909083</v>
      </c>
      <c r="L414" s="2">
        <v>672</v>
      </c>
      <c r="M414" s="25">
        <v>0.44532803180914515</v>
      </c>
      <c r="N414" s="2">
        <v>118.787878787878</v>
      </c>
      <c r="O414" s="2">
        <v>607</v>
      </c>
      <c r="P414" s="25">
        <v>0.38687061822817082</v>
      </c>
      <c r="Q414" s="12">
        <v>80.606060606060595</v>
      </c>
      <c r="R414" s="2">
        <v>650</v>
      </c>
      <c r="S414" s="25">
        <v>0.42428198433420367</v>
      </c>
      <c r="T414" s="12">
        <v>116.969696</v>
      </c>
      <c r="U414" s="25">
        <v>-3.273809523809524E-2</v>
      </c>
      <c r="V414" s="2">
        <v>216982</v>
      </c>
      <c r="W414" s="25">
        <v>0.43099999999999999</v>
      </c>
      <c r="X414" s="2">
        <v>1943</v>
      </c>
      <c r="Y414" s="2">
        <v>205858</v>
      </c>
      <c r="Z414" s="25">
        <v>0.41799999999999998</v>
      </c>
      <c r="AA414" s="12">
        <v>1825.45</v>
      </c>
      <c r="AB414" s="2">
        <v>212772</v>
      </c>
      <c r="AC414" s="25">
        <v>0.44800000000000001</v>
      </c>
      <c r="AD414" s="12">
        <v>1955.76</v>
      </c>
      <c r="AE414" s="25">
        <v>-1.9E-2</v>
      </c>
    </row>
    <row r="415" spans="1:31" x14ac:dyDescent="0.3">
      <c r="A415" t="s">
        <v>1769</v>
      </c>
      <c r="B415" s="2">
        <v>24</v>
      </c>
      <c r="C415" s="25">
        <v>0.13186813186813187</v>
      </c>
      <c r="D415" s="2"/>
      <c r="E415" s="2">
        <v>82</v>
      </c>
      <c r="F415" s="25">
        <v>0.34453781512605042</v>
      </c>
      <c r="G415" s="12"/>
      <c r="H415" s="2">
        <v>78</v>
      </c>
      <c r="I415" s="25">
        <v>0.3183673469387755</v>
      </c>
      <c r="J415" s="12"/>
      <c r="K415" s="25">
        <v>2.25</v>
      </c>
      <c r="L415" s="2">
        <v>419</v>
      </c>
      <c r="M415" s="25">
        <v>0.27766732935719018</v>
      </c>
      <c r="N415" s="2">
        <v>102.424242424242</v>
      </c>
      <c r="O415" s="2">
        <v>278</v>
      </c>
      <c r="P415" s="25">
        <v>0.17718291905672404</v>
      </c>
      <c r="Q415" s="12">
        <v>55.151515151515099</v>
      </c>
      <c r="R415" s="2">
        <v>462</v>
      </c>
      <c r="S415" s="25">
        <v>0.30156657963446476</v>
      </c>
      <c r="T415" s="12">
        <v>106.666664</v>
      </c>
      <c r="U415" s="25">
        <v>0.1026252983293556</v>
      </c>
      <c r="V415" s="2">
        <v>106988</v>
      </c>
      <c r="W415" s="25">
        <v>0.21299999999999999</v>
      </c>
      <c r="X415" s="2">
        <v>1367</v>
      </c>
      <c r="Y415" s="2">
        <v>95208</v>
      </c>
      <c r="Z415" s="25">
        <v>0.19400000000000001</v>
      </c>
      <c r="AA415" s="12">
        <v>1251.52</v>
      </c>
      <c r="AB415" s="2">
        <v>92235</v>
      </c>
      <c r="AC415" s="25">
        <v>0.19400000000000001</v>
      </c>
      <c r="AD415" s="12">
        <v>1425.45</v>
      </c>
      <c r="AE415" s="25">
        <v>-0.13800000000000001</v>
      </c>
    </row>
    <row r="416" spans="1:31" x14ac:dyDescent="0.3">
      <c r="A416" t="s">
        <v>1770</v>
      </c>
      <c r="B416" s="2">
        <v>3</v>
      </c>
      <c r="C416" s="25">
        <v>1.6483516483516484E-2</v>
      </c>
      <c r="D416" s="2"/>
      <c r="E416" s="2">
        <v>0</v>
      </c>
      <c r="F416" s="25">
        <v>0</v>
      </c>
      <c r="G416" s="12"/>
      <c r="H416" s="2">
        <v>71</v>
      </c>
      <c r="I416" s="25">
        <v>0.28979591836734692</v>
      </c>
      <c r="J416" s="12"/>
      <c r="K416" s="25">
        <v>22.666666666666668</v>
      </c>
      <c r="L416" s="2">
        <v>16</v>
      </c>
      <c r="M416" s="25">
        <v>1.0603048376408217E-2</v>
      </c>
      <c r="N416" s="2">
        <v>13.9393939393939</v>
      </c>
      <c r="O416" s="2">
        <v>41</v>
      </c>
      <c r="P416" s="25">
        <v>2.6131293817718292E-2</v>
      </c>
      <c r="Q416" s="12">
        <v>29.090909090909101</v>
      </c>
      <c r="R416" s="2">
        <v>146</v>
      </c>
      <c r="S416" s="25">
        <v>9.5300261096605748E-2</v>
      </c>
      <c r="T416" s="12">
        <v>80.606063800000001</v>
      </c>
      <c r="U416" s="25">
        <v>8.125</v>
      </c>
      <c r="V416" s="2">
        <v>17177</v>
      </c>
      <c r="W416" s="25">
        <v>3.4000000000000002E-2</v>
      </c>
      <c r="X416" s="2">
        <v>671</v>
      </c>
      <c r="Y416" s="2">
        <v>16750</v>
      </c>
      <c r="Z416" s="25">
        <v>3.4000000000000002E-2</v>
      </c>
      <c r="AA416" s="12">
        <v>722.42</v>
      </c>
      <c r="AB416" s="2">
        <v>16128</v>
      </c>
      <c r="AC416" s="25">
        <v>3.4000000000000002E-2</v>
      </c>
      <c r="AD416" s="12">
        <v>660</v>
      </c>
      <c r="AE416" s="25">
        <v>-6.0999999999999999E-2</v>
      </c>
    </row>
    <row r="417" spans="1:31" x14ac:dyDescent="0.3">
      <c r="A417" t="s">
        <v>1771</v>
      </c>
      <c r="B417" s="2">
        <v>4</v>
      </c>
      <c r="C417" s="25">
        <v>2.197802197802198E-2</v>
      </c>
      <c r="D417" s="2"/>
      <c r="E417" s="2">
        <v>24</v>
      </c>
      <c r="F417" s="25">
        <v>0.10084033613445378</v>
      </c>
      <c r="G417" s="12"/>
      <c r="H417" s="2">
        <v>7</v>
      </c>
      <c r="I417" s="25">
        <v>2.8571428571428571E-2</v>
      </c>
      <c r="J417" s="12"/>
      <c r="K417" s="25">
        <v>0.75</v>
      </c>
      <c r="L417" s="2">
        <v>74</v>
      </c>
      <c r="M417" s="25">
        <v>4.9039098740888007E-2</v>
      </c>
      <c r="N417" s="2">
        <v>42.424242424242401</v>
      </c>
      <c r="O417" s="2">
        <v>58</v>
      </c>
      <c r="P417" s="25">
        <v>3.6966220522625874E-2</v>
      </c>
      <c r="Q417" s="12">
        <v>27.878787878787801</v>
      </c>
      <c r="R417" s="2">
        <v>63</v>
      </c>
      <c r="S417" s="25">
        <v>4.1122715404699736E-2</v>
      </c>
      <c r="T417" s="12">
        <v>40</v>
      </c>
      <c r="U417" s="25">
        <v>-0.14864864864864866</v>
      </c>
      <c r="V417" s="2">
        <v>21370</v>
      </c>
      <c r="W417" s="25">
        <v>4.2000000000000003E-2</v>
      </c>
      <c r="X417" s="2">
        <v>735</v>
      </c>
      <c r="Y417" s="2">
        <v>18257</v>
      </c>
      <c r="Z417" s="25">
        <v>3.6999999999999998E-2</v>
      </c>
      <c r="AA417" s="12">
        <v>608.48</v>
      </c>
      <c r="AB417" s="2">
        <v>17313</v>
      </c>
      <c r="AC417" s="25">
        <v>3.5999999999999997E-2</v>
      </c>
      <c r="AD417" s="12">
        <v>573.94000000000005</v>
      </c>
      <c r="AE417" s="25">
        <v>-0.19</v>
      </c>
    </row>
    <row r="418" spans="1:31" x14ac:dyDescent="0.3">
      <c r="A418" t="s">
        <v>1772</v>
      </c>
      <c r="B418" s="2">
        <v>17</v>
      </c>
      <c r="C418" s="25">
        <v>9.3406593406593408E-2</v>
      </c>
      <c r="D418" s="2"/>
      <c r="E418" s="2">
        <v>58</v>
      </c>
      <c r="F418" s="25">
        <v>0.24369747899159663</v>
      </c>
      <c r="G418" s="12"/>
      <c r="H418" s="2">
        <v>0</v>
      </c>
      <c r="I418" s="25">
        <v>0</v>
      </c>
      <c r="J418" s="12"/>
      <c r="K418" s="25">
        <v>-1</v>
      </c>
      <c r="L418" s="2">
        <v>329</v>
      </c>
      <c r="M418" s="25">
        <v>0.21802518223989398</v>
      </c>
      <c r="N418" s="2">
        <v>96.363636363636402</v>
      </c>
      <c r="O418" s="2">
        <v>179</v>
      </c>
      <c r="P418" s="25">
        <v>0.11408540471637986</v>
      </c>
      <c r="Q418" s="12">
        <v>43.636363636363598</v>
      </c>
      <c r="R418" s="2">
        <v>253</v>
      </c>
      <c r="S418" s="25">
        <v>0.16514360313315926</v>
      </c>
      <c r="T418" s="12">
        <v>73.939390000000003</v>
      </c>
      <c r="U418" s="25">
        <v>-0.23100303951367782</v>
      </c>
      <c r="V418" s="2">
        <v>68441</v>
      </c>
      <c r="W418" s="25">
        <v>0.13600000000000001</v>
      </c>
      <c r="X418" s="2">
        <v>1019</v>
      </c>
      <c r="Y418" s="2">
        <v>60201</v>
      </c>
      <c r="Z418" s="25">
        <v>0.122</v>
      </c>
      <c r="AA418" s="12">
        <v>992.73</v>
      </c>
      <c r="AB418" s="2">
        <v>58794</v>
      </c>
      <c r="AC418" s="25">
        <v>0.124</v>
      </c>
      <c r="AD418" s="12">
        <v>1143.03</v>
      </c>
      <c r="AE418" s="25">
        <v>-0.14099999999999999</v>
      </c>
    </row>
    <row r="419" spans="1:31" x14ac:dyDescent="0.3">
      <c r="A419" t="s">
        <v>1773</v>
      </c>
      <c r="B419" s="2">
        <v>64</v>
      </c>
      <c r="C419" s="25">
        <v>0.35164835164835168</v>
      </c>
      <c r="D419" s="2"/>
      <c r="E419" s="2">
        <v>59</v>
      </c>
      <c r="F419" s="25">
        <v>0.24789915966386555</v>
      </c>
      <c r="G419" s="12"/>
      <c r="H419" s="2">
        <v>62</v>
      </c>
      <c r="I419" s="25">
        <v>0.2530612244897959</v>
      </c>
      <c r="J419" s="12"/>
      <c r="K419" s="25">
        <v>-3.125E-2</v>
      </c>
      <c r="L419" s="2">
        <v>253</v>
      </c>
      <c r="M419" s="25">
        <v>0.16766070245195494</v>
      </c>
      <c r="N419" s="2">
        <v>60</v>
      </c>
      <c r="O419" s="2">
        <v>329</v>
      </c>
      <c r="P419" s="25">
        <v>0.20968769917144678</v>
      </c>
      <c r="Q419" s="12">
        <v>61.818181818181799</v>
      </c>
      <c r="R419" s="2">
        <v>188</v>
      </c>
      <c r="S419" s="25">
        <v>0.12271540469973891</v>
      </c>
      <c r="T419" s="12">
        <v>60</v>
      </c>
      <c r="U419" s="25">
        <v>-0.25691699604743085</v>
      </c>
      <c r="V419" s="2">
        <v>109994</v>
      </c>
      <c r="W419" s="25">
        <v>0.219</v>
      </c>
      <c r="X419" s="2">
        <v>1356</v>
      </c>
      <c r="Y419" s="2">
        <v>110650</v>
      </c>
      <c r="Z419" s="25">
        <v>0.22500000000000001</v>
      </c>
      <c r="AA419" s="12">
        <v>1173.94</v>
      </c>
      <c r="AB419" s="2">
        <v>120537</v>
      </c>
      <c r="AC419" s="25">
        <v>0.254</v>
      </c>
      <c r="AD419" s="12">
        <v>1630.91</v>
      </c>
      <c r="AE419" s="25">
        <v>9.6000000000000002E-2</v>
      </c>
    </row>
    <row r="420" spans="1:31" x14ac:dyDescent="0.3">
      <c r="A420" t="s">
        <v>1716</v>
      </c>
      <c r="B420" s="2">
        <v>49</v>
      </c>
      <c r="C420" s="25">
        <v>0.26923076923076922</v>
      </c>
      <c r="D420" s="2"/>
      <c r="E420" s="2">
        <v>28</v>
      </c>
      <c r="F420" s="25">
        <v>0.11764705882352941</v>
      </c>
      <c r="G420" s="12"/>
      <c r="H420" s="2">
        <v>105</v>
      </c>
      <c r="I420" s="25">
        <v>0.42857142857142855</v>
      </c>
      <c r="J420" s="12"/>
      <c r="K420" s="25">
        <v>1.1428571428571428</v>
      </c>
      <c r="L420" s="2">
        <v>530</v>
      </c>
      <c r="M420" s="25">
        <v>0.35122597746852219</v>
      </c>
      <c r="N420" s="2">
        <v>112.72727272727199</v>
      </c>
      <c r="O420" s="2">
        <v>468</v>
      </c>
      <c r="P420" s="25">
        <v>0.29827915869980881</v>
      </c>
      <c r="Q420" s="12">
        <v>90.303030303030297</v>
      </c>
      <c r="R420" s="2">
        <v>682</v>
      </c>
      <c r="S420" s="25">
        <v>0.44516971279373369</v>
      </c>
      <c r="T420" s="12">
        <v>112.727272</v>
      </c>
      <c r="U420" s="25">
        <v>0.28679245283018867</v>
      </c>
      <c r="V420" s="2">
        <v>201899</v>
      </c>
      <c r="W420" s="25">
        <v>0.40100000000000002</v>
      </c>
      <c r="X420" s="2">
        <v>1769</v>
      </c>
      <c r="Y420" s="2">
        <v>186605</v>
      </c>
      <c r="Z420" s="25">
        <v>0.379</v>
      </c>
      <c r="AA420" s="12">
        <v>1681.82</v>
      </c>
      <c r="AB420" s="2">
        <v>191441</v>
      </c>
      <c r="AC420" s="25">
        <v>0.40300000000000002</v>
      </c>
      <c r="AD420" s="12">
        <v>1629.09</v>
      </c>
      <c r="AE420" s="25">
        <v>-5.1999999999999998E-2</v>
      </c>
    </row>
    <row r="421" spans="1:31" x14ac:dyDescent="0.3">
      <c r="A421" t="s">
        <v>1717</v>
      </c>
      <c r="B421" s="2">
        <v>12</v>
      </c>
      <c r="C421" s="25">
        <v>6.5934065934065936E-2</v>
      </c>
      <c r="D421" s="2"/>
      <c r="E421" s="2">
        <v>25</v>
      </c>
      <c r="F421" s="25">
        <v>0.10504201680672269</v>
      </c>
      <c r="G421" s="12"/>
      <c r="H421" s="2">
        <v>0</v>
      </c>
      <c r="I421" s="25">
        <v>0</v>
      </c>
      <c r="J421" s="12"/>
      <c r="K421" s="25">
        <v>-1</v>
      </c>
      <c r="L421" s="2">
        <v>217</v>
      </c>
      <c r="M421" s="25">
        <v>0.14380384360503645</v>
      </c>
      <c r="N421" s="2">
        <v>87.878787878787904</v>
      </c>
      <c r="O421" s="2">
        <v>226</v>
      </c>
      <c r="P421" s="25">
        <v>0.14404079031230083</v>
      </c>
      <c r="Q421" s="12">
        <v>76.363636363636303</v>
      </c>
      <c r="R421" s="2">
        <v>202</v>
      </c>
      <c r="S421" s="25">
        <v>0.13185378590078328</v>
      </c>
      <c r="T421" s="12">
        <v>97.575760000000002</v>
      </c>
      <c r="U421" s="25">
        <v>-6.9124423963133647E-2</v>
      </c>
      <c r="V421" s="2">
        <v>45413</v>
      </c>
      <c r="W421" s="25">
        <v>0.09</v>
      </c>
      <c r="X421" s="2">
        <v>888</v>
      </c>
      <c r="Y421" s="2">
        <v>44433</v>
      </c>
      <c r="Z421" s="25">
        <v>0.09</v>
      </c>
      <c r="AA421" s="12">
        <v>1017.58</v>
      </c>
      <c r="AB421" s="2">
        <v>46402</v>
      </c>
      <c r="AC421" s="25">
        <v>9.8000000000000004E-2</v>
      </c>
      <c r="AD421" s="12">
        <v>1215.76</v>
      </c>
      <c r="AE421" s="25">
        <v>2.1999999999999999E-2</v>
      </c>
    </row>
    <row r="422" spans="1:31" x14ac:dyDescent="0.3">
      <c r="A422" t="s">
        <v>1774</v>
      </c>
      <c r="B422" s="2">
        <v>12</v>
      </c>
      <c r="C422" s="25">
        <v>6.5934065934065936E-2</v>
      </c>
      <c r="D422" s="2"/>
      <c r="E422" s="2">
        <v>0</v>
      </c>
      <c r="F422" s="25">
        <v>0</v>
      </c>
      <c r="G422" s="12"/>
      <c r="H422" s="2">
        <v>0</v>
      </c>
      <c r="I422" s="25">
        <v>0</v>
      </c>
      <c r="J422" s="12"/>
      <c r="K422" s="25">
        <v>-1</v>
      </c>
      <c r="L422" s="2">
        <v>217</v>
      </c>
      <c r="M422" s="25">
        <v>0.14380384360503645</v>
      </c>
      <c r="N422" s="2">
        <v>87.878787878787904</v>
      </c>
      <c r="O422" s="2">
        <v>160</v>
      </c>
      <c r="P422" s="25">
        <v>0.10197578075207138</v>
      </c>
      <c r="Q422" s="12">
        <v>69.696969696969703</v>
      </c>
      <c r="R422" s="2">
        <v>15</v>
      </c>
      <c r="S422" s="25">
        <v>9.7911227154047001E-3</v>
      </c>
      <c r="T422" s="12">
        <v>12.727273</v>
      </c>
      <c r="U422" s="25">
        <v>-0.93087557603686633</v>
      </c>
      <c r="V422" s="2">
        <v>25317</v>
      </c>
      <c r="W422" s="25">
        <v>0.05</v>
      </c>
      <c r="X422" s="2">
        <v>735</v>
      </c>
      <c r="Y422" s="2">
        <v>23033</v>
      </c>
      <c r="Z422" s="25">
        <v>4.7E-2</v>
      </c>
      <c r="AA422" s="12">
        <v>705.45</v>
      </c>
      <c r="AB422" s="2">
        <v>23035</v>
      </c>
      <c r="AC422" s="25">
        <v>4.8000000000000001E-2</v>
      </c>
      <c r="AD422" s="12">
        <v>906.06</v>
      </c>
      <c r="AE422" s="25">
        <v>-0.09</v>
      </c>
    </row>
    <row r="423" spans="1:31" x14ac:dyDescent="0.3">
      <c r="A423" t="s">
        <v>1775</v>
      </c>
      <c r="B423" s="2">
        <v>0</v>
      </c>
      <c r="C423" s="25">
        <v>0</v>
      </c>
      <c r="D423" s="2"/>
      <c r="E423" s="2">
        <v>0</v>
      </c>
      <c r="F423" s="25" t="s">
        <v>2479</v>
      </c>
      <c r="G423" s="12"/>
      <c r="H423" s="2">
        <v>0</v>
      </c>
      <c r="I423" s="25" t="s">
        <v>2479</v>
      </c>
      <c r="J423" s="12"/>
      <c r="K423" s="25" t="s">
        <v>2479</v>
      </c>
      <c r="L423" s="2">
        <v>103</v>
      </c>
      <c r="M423" s="25">
        <v>6.8257123923127896E-2</v>
      </c>
      <c r="N423" s="2">
        <v>67.272727272727195</v>
      </c>
      <c r="O423" s="2">
        <v>0</v>
      </c>
      <c r="P423" s="25">
        <v>0</v>
      </c>
      <c r="Q423" s="12">
        <v>16.969696969696901</v>
      </c>
      <c r="R423" s="2">
        <v>0</v>
      </c>
      <c r="S423" s="25">
        <v>0</v>
      </c>
      <c r="T423" s="12">
        <v>18.787877999999999</v>
      </c>
      <c r="U423" s="25">
        <v>-1</v>
      </c>
      <c r="V423" s="2">
        <v>5267</v>
      </c>
      <c r="W423" s="25">
        <v>0.01</v>
      </c>
      <c r="X423" s="2">
        <v>398</v>
      </c>
      <c r="Y423" s="2">
        <v>4997</v>
      </c>
      <c r="Z423" s="25">
        <v>0.01</v>
      </c>
      <c r="AA423" s="12">
        <v>370.91</v>
      </c>
      <c r="AB423" s="2">
        <v>5047</v>
      </c>
      <c r="AC423" s="25">
        <v>1.0999999999999999E-2</v>
      </c>
      <c r="AD423" s="12">
        <v>413.33</v>
      </c>
      <c r="AE423" s="25">
        <v>-4.2000000000000003E-2</v>
      </c>
    </row>
    <row r="424" spans="1:31" x14ac:dyDescent="0.3">
      <c r="A424" t="s">
        <v>1776</v>
      </c>
      <c r="B424" s="2">
        <v>0</v>
      </c>
      <c r="C424" s="25">
        <v>0</v>
      </c>
      <c r="D424" s="2"/>
      <c r="E424" s="2">
        <v>0</v>
      </c>
      <c r="F424" s="25">
        <v>0</v>
      </c>
      <c r="G424" s="12"/>
      <c r="H424" s="2">
        <v>0</v>
      </c>
      <c r="I424" s="25" t="s">
        <v>2479</v>
      </c>
      <c r="J424" s="12"/>
      <c r="K424" s="25" t="s">
        <v>2479</v>
      </c>
      <c r="L424" s="2">
        <v>61</v>
      </c>
      <c r="M424" s="25">
        <v>4.0424121935056331E-2</v>
      </c>
      <c r="N424" s="2">
        <v>45.454545454545404</v>
      </c>
      <c r="O424" s="2">
        <v>28</v>
      </c>
      <c r="P424" s="25">
        <v>1.7845761631612493E-2</v>
      </c>
      <c r="Q424" s="12">
        <v>23.030303030302999</v>
      </c>
      <c r="R424" s="2">
        <v>0</v>
      </c>
      <c r="S424" s="25">
        <v>0</v>
      </c>
      <c r="T424" s="12">
        <v>18.787877999999999</v>
      </c>
      <c r="U424" s="25">
        <v>-1</v>
      </c>
      <c r="V424" s="2">
        <v>3140</v>
      </c>
      <c r="W424" s="25">
        <v>6.0000000000000001E-3</v>
      </c>
      <c r="X424" s="2">
        <v>233</v>
      </c>
      <c r="Y424" s="2">
        <v>2916</v>
      </c>
      <c r="Z424" s="25">
        <v>6.0000000000000001E-3</v>
      </c>
      <c r="AA424" s="12">
        <v>255.15</v>
      </c>
      <c r="AB424" s="2">
        <v>3423</v>
      </c>
      <c r="AC424" s="25">
        <v>7.0000000000000001E-3</v>
      </c>
      <c r="AD424" s="12">
        <v>329.09</v>
      </c>
      <c r="AE424" s="25">
        <v>0.09</v>
      </c>
    </row>
    <row r="425" spans="1:31" x14ac:dyDescent="0.3">
      <c r="A425" t="s">
        <v>1777</v>
      </c>
      <c r="B425" s="2">
        <v>12</v>
      </c>
      <c r="C425" s="25">
        <v>6.5934065934065936E-2</v>
      </c>
      <c r="D425" s="2"/>
      <c r="E425" s="2">
        <v>0</v>
      </c>
      <c r="F425" s="25">
        <v>0</v>
      </c>
      <c r="G425" s="12"/>
      <c r="H425" s="2">
        <v>0</v>
      </c>
      <c r="I425" s="25">
        <v>0</v>
      </c>
      <c r="J425" s="12"/>
      <c r="K425" s="25">
        <v>-1</v>
      </c>
      <c r="L425" s="2">
        <v>53</v>
      </c>
      <c r="M425" s="25">
        <v>3.5122597746852217E-2</v>
      </c>
      <c r="N425" s="2">
        <v>29.696969696969699</v>
      </c>
      <c r="O425" s="2">
        <v>132</v>
      </c>
      <c r="P425" s="25">
        <v>8.4130019120458893E-2</v>
      </c>
      <c r="Q425" s="12">
        <v>69.090909090909093</v>
      </c>
      <c r="R425" s="2">
        <v>15</v>
      </c>
      <c r="S425" s="25">
        <v>9.7911227154047001E-3</v>
      </c>
      <c r="T425" s="12">
        <v>12.727273</v>
      </c>
      <c r="U425" s="25">
        <v>-0.71698113207547165</v>
      </c>
      <c r="V425" s="2">
        <v>16910</v>
      </c>
      <c r="W425" s="25">
        <v>3.4000000000000002E-2</v>
      </c>
      <c r="X425" s="2">
        <v>611</v>
      </c>
      <c r="Y425" s="2">
        <v>15120</v>
      </c>
      <c r="Z425" s="25">
        <v>3.1E-2</v>
      </c>
      <c r="AA425" s="12">
        <v>561.21</v>
      </c>
      <c r="AB425" s="2">
        <v>14565</v>
      </c>
      <c r="AC425" s="25">
        <v>3.1E-2</v>
      </c>
      <c r="AD425" s="12">
        <v>740</v>
      </c>
      <c r="AE425" s="25">
        <v>-0.13900000000000001</v>
      </c>
    </row>
    <row r="426" spans="1:31" x14ac:dyDescent="0.3">
      <c r="A426" t="s">
        <v>1778</v>
      </c>
      <c r="B426" s="2">
        <v>0</v>
      </c>
      <c r="C426" s="25" t="s">
        <v>2479</v>
      </c>
      <c r="D426" s="2"/>
      <c r="E426" s="2">
        <v>25</v>
      </c>
      <c r="F426" s="25">
        <v>0.10504201680672269</v>
      </c>
      <c r="G426" s="12"/>
      <c r="H426" s="2">
        <v>0</v>
      </c>
      <c r="I426" s="25">
        <v>0</v>
      </c>
      <c r="J426" s="12"/>
      <c r="K426" s="25" t="s">
        <v>2479</v>
      </c>
      <c r="L426" s="2">
        <v>0</v>
      </c>
      <c r="M426" s="25">
        <v>0</v>
      </c>
      <c r="N426" s="2">
        <v>80</v>
      </c>
      <c r="O426" s="2">
        <v>66</v>
      </c>
      <c r="P426" s="25">
        <v>4.2065009560229447E-2</v>
      </c>
      <c r="Q426" s="12">
        <v>33.3333333333333</v>
      </c>
      <c r="R426" s="2">
        <v>187</v>
      </c>
      <c r="S426" s="25">
        <v>0.12206266318537859</v>
      </c>
      <c r="T426" s="12">
        <v>101.21212</v>
      </c>
      <c r="U426" s="25"/>
      <c r="V426" s="2">
        <v>20096</v>
      </c>
      <c r="W426" s="25">
        <v>0.04</v>
      </c>
      <c r="X426" s="2">
        <v>625</v>
      </c>
      <c r="Y426" s="2">
        <v>21400</v>
      </c>
      <c r="Z426" s="25">
        <v>4.2999999999999997E-2</v>
      </c>
      <c r="AA426" s="12">
        <v>664</v>
      </c>
      <c r="AB426" s="2">
        <v>23367</v>
      </c>
      <c r="AC426" s="25">
        <v>4.9000000000000002E-2</v>
      </c>
      <c r="AD426" s="12">
        <v>833.33</v>
      </c>
      <c r="AE426" s="25">
        <v>0.16300000000000001</v>
      </c>
    </row>
    <row r="427" spans="1:31" x14ac:dyDescent="0.3">
      <c r="A427" t="s">
        <v>1718</v>
      </c>
      <c r="B427" s="2">
        <v>37</v>
      </c>
      <c r="C427" s="25">
        <v>0.2032967032967033</v>
      </c>
      <c r="D427" s="2"/>
      <c r="E427" s="2">
        <v>3</v>
      </c>
      <c r="F427" s="25">
        <v>1.2605042016806723E-2</v>
      </c>
      <c r="G427" s="12"/>
      <c r="H427" s="2">
        <v>105</v>
      </c>
      <c r="I427" s="25">
        <v>0.42857142857142855</v>
      </c>
      <c r="J427" s="12"/>
      <c r="K427" s="25">
        <v>1.8378378378378377</v>
      </c>
      <c r="L427" s="2">
        <v>313</v>
      </c>
      <c r="M427" s="25">
        <v>0.20742213386348576</v>
      </c>
      <c r="N427" s="2">
        <v>77.575757575757507</v>
      </c>
      <c r="O427" s="2">
        <v>242</v>
      </c>
      <c r="P427" s="25">
        <v>0.15423836838750796</v>
      </c>
      <c r="Q427" s="12">
        <v>55.151515151515099</v>
      </c>
      <c r="R427" s="2">
        <v>480</v>
      </c>
      <c r="S427" s="25">
        <v>0.3133159268929504</v>
      </c>
      <c r="T427" s="12">
        <v>96.363640000000004</v>
      </c>
      <c r="U427" s="25">
        <v>0.5335463258785943</v>
      </c>
      <c r="V427" s="2">
        <v>156486</v>
      </c>
      <c r="W427" s="25">
        <v>0.311</v>
      </c>
      <c r="X427" s="2">
        <v>1465</v>
      </c>
      <c r="Y427" s="2">
        <v>142172</v>
      </c>
      <c r="Z427" s="25">
        <v>0.28899999999999998</v>
      </c>
      <c r="AA427" s="12">
        <v>1657.58</v>
      </c>
      <c r="AB427" s="2">
        <v>145039</v>
      </c>
      <c r="AC427" s="25">
        <v>0.30499999999999999</v>
      </c>
      <c r="AD427" s="12">
        <v>1430.91</v>
      </c>
      <c r="AE427" s="25">
        <v>-7.2999999999999995E-2</v>
      </c>
    </row>
    <row r="428" spans="1:31" x14ac:dyDescent="0.3">
      <c r="A428" t="s">
        <v>1774</v>
      </c>
      <c r="B428" s="2">
        <v>27</v>
      </c>
      <c r="C428" s="25">
        <v>0.14835164835164835</v>
      </c>
      <c r="D428" s="2"/>
      <c r="E428" s="2">
        <v>0</v>
      </c>
      <c r="F428" s="25">
        <v>0</v>
      </c>
      <c r="G428" s="12"/>
      <c r="H428" s="2">
        <v>32</v>
      </c>
      <c r="I428" s="25">
        <v>0.1306122448979592</v>
      </c>
      <c r="J428" s="12"/>
      <c r="K428" s="25">
        <v>0.18518518518518512</v>
      </c>
      <c r="L428" s="2">
        <v>248</v>
      </c>
      <c r="M428" s="25">
        <v>0.16434724983432736</v>
      </c>
      <c r="N428" s="2">
        <v>67.878787878787804</v>
      </c>
      <c r="O428" s="2">
        <v>174</v>
      </c>
      <c r="P428" s="25">
        <v>0.11089866156787763</v>
      </c>
      <c r="Q428" s="12">
        <v>49.696969696969703</v>
      </c>
      <c r="R428" s="2">
        <v>191</v>
      </c>
      <c r="S428" s="25">
        <v>0.12467362924281984</v>
      </c>
      <c r="T428" s="12">
        <v>65.454544100000007</v>
      </c>
      <c r="U428" s="25">
        <v>-0.22983870967741934</v>
      </c>
      <c r="V428" s="2">
        <v>99767</v>
      </c>
      <c r="W428" s="25">
        <v>0.19800000000000001</v>
      </c>
      <c r="X428" s="2">
        <v>1367</v>
      </c>
      <c r="Y428" s="2">
        <v>79297</v>
      </c>
      <c r="Z428" s="25">
        <v>0.161</v>
      </c>
      <c r="AA428" s="12">
        <v>1354.55</v>
      </c>
      <c r="AB428" s="2">
        <v>76173</v>
      </c>
      <c r="AC428" s="25">
        <v>0.16</v>
      </c>
      <c r="AD428" s="12">
        <v>1222.42</v>
      </c>
      <c r="AE428" s="25">
        <v>-0.23599999999999999</v>
      </c>
    </row>
    <row r="429" spans="1:31" x14ac:dyDescent="0.3">
      <c r="A429" t="s">
        <v>1775</v>
      </c>
      <c r="B429" s="2">
        <v>0</v>
      </c>
      <c r="C429" s="25">
        <v>0</v>
      </c>
      <c r="D429" s="2"/>
      <c r="E429" s="2">
        <v>0</v>
      </c>
      <c r="F429" s="25" t="s">
        <v>2479</v>
      </c>
      <c r="G429" s="12"/>
      <c r="H429" s="2">
        <v>0</v>
      </c>
      <c r="I429" s="25" t="s">
        <v>2479</v>
      </c>
      <c r="J429" s="12"/>
      <c r="K429" s="25" t="s">
        <v>2479</v>
      </c>
      <c r="L429" s="2">
        <v>104</v>
      </c>
      <c r="M429" s="25">
        <v>6.8919814446653418E-2</v>
      </c>
      <c r="N429" s="2">
        <v>52.121212121212103</v>
      </c>
      <c r="O429" s="2">
        <v>0</v>
      </c>
      <c r="P429" s="25">
        <v>0</v>
      </c>
      <c r="Q429" s="12">
        <v>16.969696969696901</v>
      </c>
      <c r="R429" s="2">
        <v>0</v>
      </c>
      <c r="S429" s="25">
        <v>0</v>
      </c>
      <c r="T429" s="12">
        <v>18.787877999999999</v>
      </c>
      <c r="U429" s="25">
        <v>-1</v>
      </c>
      <c r="V429" s="2">
        <v>13974</v>
      </c>
      <c r="W429" s="25">
        <v>2.8000000000000001E-2</v>
      </c>
      <c r="X429" s="2">
        <v>657</v>
      </c>
      <c r="Y429" s="2">
        <v>12052</v>
      </c>
      <c r="Z429" s="25">
        <v>2.4E-2</v>
      </c>
      <c r="AA429" s="12">
        <v>495.15</v>
      </c>
      <c r="AB429" s="2">
        <v>11518</v>
      </c>
      <c r="AC429" s="25">
        <v>2.4E-2</v>
      </c>
      <c r="AD429" s="12">
        <v>592.73</v>
      </c>
      <c r="AE429" s="25">
        <v>-0.17599999999999999</v>
      </c>
    </row>
    <row r="430" spans="1:31" x14ac:dyDescent="0.3">
      <c r="A430" t="s">
        <v>1776</v>
      </c>
      <c r="B430" s="2">
        <v>6</v>
      </c>
      <c r="C430" s="25">
        <v>3.2967032967032968E-2</v>
      </c>
      <c r="D430" s="2"/>
      <c r="E430" s="2">
        <v>0</v>
      </c>
      <c r="F430" s="25">
        <v>0</v>
      </c>
      <c r="G430" s="12"/>
      <c r="H430" s="2">
        <v>0</v>
      </c>
      <c r="I430" s="25">
        <v>0</v>
      </c>
      <c r="J430" s="12"/>
      <c r="K430" s="25">
        <v>-1</v>
      </c>
      <c r="L430" s="2">
        <v>18</v>
      </c>
      <c r="M430" s="25">
        <v>1.1928429423459244E-2</v>
      </c>
      <c r="N430" s="2">
        <v>12.1212121212121</v>
      </c>
      <c r="O430" s="2">
        <v>30</v>
      </c>
      <c r="P430" s="25">
        <v>1.9120458891013385E-2</v>
      </c>
      <c r="Q430" s="12">
        <v>20.606060606060598</v>
      </c>
      <c r="R430" s="2">
        <v>72</v>
      </c>
      <c r="S430" s="25">
        <v>4.6997389033942558E-2</v>
      </c>
      <c r="T430" s="12">
        <v>33.3333321</v>
      </c>
      <c r="U430" s="25">
        <v>3</v>
      </c>
      <c r="V430" s="2">
        <v>15349</v>
      </c>
      <c r="W430" s="25">
        <v>3.1E-2</v>
      </c>
      <c r="X430" s="2">
        <v>587</v>
      </c>
      <c r="Y430" s="2">
        <v>10872</v>
      </c>
      <c r="Z430" s="25">
        <v>2.1999999999999999E-2</v>
      </c>
      <c r="AA430" s="12">
        <v>481.21</v>
      </c>
      <c r="AB430" s="2">
        <v>10870</v>
      </c>
      <c r="AC430" s="25">
        <v>2.3E-2</v>
      </c>
      <c r="AD430" s="12">
        <v>606.05999999999995</v>
      </c>
      <c r="AE430" s="25">
        <v>-0.29199999999999998</v>
      </c>
    </row>
    <row r="431" spans="1:31" x14ac:dyDescent="0.3">
      <c r="A431" t="s">
        <v>1777</v>
      </c>
      <c r="B431" s="2">
        <v>21</v>
      </c>
      <c r="C431" s="25">
        <v>0.11538461538461539</v>
      </c>
      <c r="D431" s="2"/>
      <c r="E431" s="2">
        <v>0</v>
      </c>
      <c r="F431" s="25">
        <v>0</v>
      </c>
      <c r="G431" s="12"/>
      <c r="H431" s="2">
        <v>32</v>
      </c>
      <c r="I431" s="25">
        <v>0.1306122448979592</v>
      </c>
      <c r="J431" s="12"/>
      <c r="K431" s="25">
        <v>0.52380952380952372</v>
      </c>
      <c r="L431" s="2">
        <v>126</v>
      </c>
      <c r="M431" s="25">
        <v>8.3499005964214709E-2</v>
      </c>
      <c r="N431" s="2">
        <v>44.2424242424242</v>
      </c>
      <c r="O431" s="2">
        <v>144</v>
      </c>
      <c r="P431" s="25">
        <v>9.1778202676864248E-2</v>
      </c>
      <c r="Q431" s="12">
        <v>46.060606060605998</v>
      </c>
      <c r="R431" s="2">
        <v>119</v>
      </c>
      <c r="S431" s="25">
        <v>7.7676240208877284E-2</v>
      </c>
      <c r="T431" s="12">
        <v>62.4242439</v>
      </c>
      <c r="U431" s="25">
        <v>-5.5555555555555552E-2</v>
      </c>
      <c r="V431" s="2">
        <v>70444</v>
      </c>
      <c r="W431" s="25">
        <v>0.14000000000000001</v>
      </c>
      <c r="X431" s="2">
        <v>1110</v>
      </c>
      <c r="Y431" s="2">
        <v>56373</v>
      </c>
      <c r="Z431" s="25">
        <v>0.115</v>
      </c>
      <c r="AA431" s="12">
        <v>1081</v>
      </c>
      <c r="AB431" s="2">
        <v>53785</v>
      </c>
      <c r="AC431" s="25">
        <v>0.113</v>
      </c>
      <c r="AD431" s="12">
        <v>1110.3</v>
      </c>
      <c r="AE431" s="25">
        <v>-0.23599999999999999</v>
      </c>
    </row>
    <row r="432" spans="1:31" x14ac:dyDescent="0.3">
      <c r="A432" t="s">
        <v>1778</v>
      </c>
      <c r="B432" s="2">
        <v>10</v>
      </c>
      <c r="C432" s="25">
        <v>5.4945054945054944E-2</v>
      </c>
      <c r="D432" s="2"/>
      <c r="E432" s="2">
        <v>3</v>
      </c>
      <c r="F432" s="25">
        <v>1.2605042016806711E-2</v>
      </c>
      <c r="G432" s="12"/>
      <c r="H432" s="2">
        <v>73</v>
      </c>
      <c r="I432" s="25">
        <v>0.29795918367346941</v>
      </c>
      <c r="J432" s="12"/>
      <c r="K432" s="25">
        <v>6.3</v>
      </c>
      <c r="L432" s="2">
        <v>65</v>
      </c>
      <c r="M432" s="25">
        <v>4.3074884029158385E-2</v>
      </c>
      <c r="N432" s="2">
        <v>25.4545454545454</v>
      </c>
      <c r="O432" s="2">
        <v>68</v>
      </c>
      <c r="P432" s="25">
        <v>4.3339706819630335E-2</v>
      </c>
      <c r="Q432" s="12">
        <v>29.090909090909101</v>
      </c>
      <c r="R432" s="2">
        <v>289</v>
      </c>
      <c r="S432" s="25">
        <v>0.18864229765013055</v>
      </c>
      <c r="T432" s="12">
        <v>86.666664100000006</v>
      </c>
      <c r="U432" s="25">
        <v>3.4461538461538463</v>
      </c>
      <c r="V432" s="2">
        <v>56719</v>
      </c>
      <c r="W432" s="25">
        <v>0.113</v>
      </c>
      <c r="X432" s="2">
        <v>956</v>
      </c>
      <c r="Y432" s="2">
        <v>62875</v>
      </c>
      <c r="Z432" s="25">
        <v>0.128</v>
      </c>
      <c r="AA432" s="12">
        <v>1056.3599999999999</v>
      </c>
      <c r="AB432" s="2">
        <v>68866</v>
      </c>
      <c r="AC432" s="25">
        <v>0.14499999999999999</v>
      </c>
      <c r="AD432" s="12">
        <v>1238.18</v>
      </c>
      <c r="AE432" s="25">
        <v>0.214</v>
      </c>
    </row>
    <row r="433" spans="1:31"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row>
    <row r="434" spans="1:31" x14ac:dyDescent="0.3">
      <c r="A434" s="103" t="s">
        <v>1781</v>
      </c>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c r="AA434" s="103"/>
      <c r="AB434" s="103"/>
      <c r="AC434" s="103"/>
      <c r="AD434" s="103"/>
      <c r="AE434" s="103"/>
    </row>
    <row r="435" spans="1:31" x14ac:dyDescent="0.3">
      <c r="B435" s="188"/>
      <c r="C435" s="188"/>
      <c r="D435" s="188"/>
      <c r="E435" s="188"/>
      <c r="F435" s="188"/>
      <c r="G435" s="188"/>
      <c r="H435" s="188"/>
      <c r="I435" s="188"/>
      <c r="J435" s="188"/>
      <c r="L435" s="188" t="s">
        <v>1653</v>
      </c>
      <c r="M435" s="188"/>
      <c r="N435" s="188" t="s">
        <v>1654</v>
      </c>
      <c r="O435" s="188" t="s">
        <v>1653</v>
      </c>
      <c r="P435" s="188"/>
      <c r="Q435" s="188" t="s">
        <v>1654</v>
      </c>
      <c r="R435" s="188" t="s">
        <v>1653</v>
      </c>
      <c r="S435" s="188"/>
      <c r="T435" s="188" t="s">
        <v>1654</v>
      </c>
      <c r="U435" t="s">
        <v>167</v>
      </c>
      <c r="V435" s="188" t="s">
        <v>1653</v>
      </c>
      <c r="W435" s="188"/>
      <c r="X435" s="188" t="s">
        <v>1654</v>
      </c>
      <c r="Y435" s="188" t="s">
        <v>1653</v>
      </c>
      <c r="Z435" s="188"/>
      <c r="AA435" s="188" t="s">
        <v>1654</v>
      </c>
      <c r="AB435" s="188" t="s">
        <v>1653</v>
      </c>
      <c r="AC435" s="188"/>
      <c r="AD435" s="188" t="s">
        <v>1654</v>
      </c>
      <c r="AE435" t="s">
        <v>167</v>
      </c>
    </row>
    <row r="436" spans="1:31" x14ac:dyDescent="0.3">
      <c r="A436" t="s">
        <v>169</v>
      </c>
      <c r="B436" s="2">
        <v>526</v>
      </c>
      <c r="C436" s="25" t="s">
        <v>2479</v>
      </c>
      <c r="D436" s="2"/>
      <c r="E436" s="2">
        <v>547</v>
      </c>
      <c r="F436" s="25" t="s">
        <v>2479</v>
      </c>
      <c r="G436" s="12"/>
      <c r="H436" s="2">
        <v>503</v>
      </c>
      <c r="I436" s="25" t="s">
        <v>2479</v>
      </c>
      <c r="J436" s="12"/>
      <c r="K436" s="25">
        <v>-4.3726235741444852E-2</v>
      </c>
      <c r="L436" s="2">
        <v>1227</v>
      </c>
      <c r="M436" s="25" t="s">
        <v>167</v>
      </c>
      <c r="N436" s="2">
        <v>120.60606060606</v>
      </c>
      <c r="O436" s="2">
        <v>1288</v>
      </c>
      <c r="P436" s="25" t="s">
        <v>167</v>
      </c>
      <c r="Q436" s="12">
        <v>139.39393939393901</v>
      </c>
      <c r="R436" s="2">
        <v>1385</v>
      </c>
      <c r="S436" s="25" t="s">
        <v>167</v>
      </c>
      <c r="T436" s="12">
        <v>140</v>
      </c>
      <c r="U436" s="25">
        <v>0.12876935615321924</v>
      </c>
      <c r="V436" s="2">
        <v>66475</v>
      </c>
      <c r="W436" s="25" t="s">
        <v>167</v>
      </c>
      <c r="X436" s="2">
        <v>1236</v>
      </c>
      <c r="Y436" s="2">
        <v>63389</v>
      </c>
      <c r="Z436" s="25" t="s">
        <v>167</v>
      </c>
      <c r="AA436" s="12">
        <v>1071.52</v>
      </c>
      <c r="AB436" s="2">
        <v>69573</v>
      </c>
      <c r="AC436" s="25" t="s">
        <v>167</v>
      </c>
      <c r="AD436" s="12">
        <v>1105.45</v>
      </c>
      <c r="AE436" s="25">
        <v>4.7E-2</v>
      </c>
    </row>
    <row r="437" spans="1:31" x14ac:dyDescent="0.3">
      <c r="A437" t="s">
        <v>1751</v>
      </c>
      <c r="B437" s="2">
        <v>68</v>
      </c>
      <c r="C437" s="25">
        <v>0.12927756653992395</v>
      </c>
      <c r="D437" s="2"/>
      <c r="E437" s="2">
        <v>166</v>
      </c>
      <c r="F437" s="25">
        <v>0.30347349177330896</v>
      </c>
      <c r="G437" s="12"/>
      <c r="H437" s="2">
        <v>201</v>
      </c>
      <c r="I437" s="25">
        <v>0.39960238568588469</v>
      </c>
      <c r="J437" s="12"/>
      <c r="K437" s="25">
        <v>1.9558823529411766</v>
      </c>
      <c r="L437" s="2">
        <v>241</v>
      </c>
      <c r="M437" s="25">
        <v>0.19641401792991034</v>
      </c>
      <c r="N437" s="2">
        <v>73.3333333333333</v>
      </c>
      <c r="O437" s="2">
        <v>316</v>
      </c>
      <c r="P437" s="25">
        <v>0.24534161490683229</v>
      </c>
      <c r="Q437" s="12">
        <v>64.848484848484802</v>
      </c>
      <c r="R437" s="2">
        <v>451</v>
      </c>
      <c r="S437" s="25">
        <v>0.32563176895306861</v>
      </c>
      <c r="T437" s="12">
        <v>95.151510000000002</v>
      </c>
      <c r="U437" s="25">
        <v>0.87136929460580914</v>
      </c>
      <c r="V437" s="2">
        <v>11092</v>
      </c>
      <c r="W437" s="25">
        <v>0.16700000000000001</v>
      </c>
      <c r="X437" s="2">
        <v>514</v>
      </c>
      <c r="Y437" s="2">
        <v>11803</v>
      </c>
      <c r="Z437" s="25">
        <v>0.186</v>
      </c>
      <c r="AA437" s="12">
        <v>462.42</v>
      </c>
      <c r="AB437" s="2">
        <v>9939</v>
      </c>
      <c r="AC437" s="25">
        <v>0.14299999999999999</v>
      </c>
      <c r="AD437" s="12">
        <v>519.39</v>
      </c>
      <c r="AE437" s="25">
        <v>-0.104</v>
      </c>
    </row>
    <row r="438" spans="1:31" x14ac:dyDescent="0.3">
      <c r="A438" t="s">
        <v>1715</v>
      </c>
      <c r="B438" s="2">
        <v>13</v>
      </c>
      <c r="C438" s="25">
        <v>2.4714828897338403E-2</v>
      </c>
      <c r="D438" s="2"/>
      <c r="E438" s="2">
        <v>85</v>
      </c>
      <c r="F438" s="25">
        <v>0.15539305301645337</v>
      </c>
      <c r="G438" s="12"/>
      <c r="H438" s="2">
        <v>21</v>
      </c>
      <c r="I438" s="25">
        <v>4.1749502982107355E-2</v>
      </c>
      <c r="J438" s="12"/>
      <c r="K438" s="25">
        <v>0.61538461538461542</v>
      </c>
      <c r="L438" s="2">
        <v>85</v>
      </c>
      <c r="M438" s="25">
        <v>6.9274653626731866E-2</v>
      </c>
      <c r="N438" s="2">
        <v>41.818181818181799</v>
      </c>
      <c r="O438" s="2">
        <v>141</v>
      </c>
      <c r="P438" s="25">
        <v>0.10947204968944099</v>
      </c>
      <c r="Q438" s="12">
        <v>40.606060606060602</v>
      </c>
      <c r="R438" s="2">
        <v>109</v>
      </c>
      <c r="S438" s="25">
        <v>7.8700361010830319E-2</v>
      </c>
      <c r="T438" s="12">
        <v>56.969695999999999</v>
      </c>
      <c r="U438" s="25">
        <v>0.28235294117647058</v>
      </c>
      <c r="V438" s="2">
        <v>3944</v>
      </c>
      <c r="W438" s="25">
        <v>5.8999999999999997E-2</v>
      </c>
      <c r="X438" s="2">
        <v>245</v>
      </c>
      <c r="Y438" s="2">
        <v>3628</v>
      </c>
      <c r="Z438" s="25">
        <v>5.7000000000000002E-2</v>
      </c>
      <c r="AA438" s="12">
        <v>263.64</v>
      </c>
      <c r="AB438" s="2">
        <v>3766</v>
      </c>
      <c r="AC438" s="25">
        <v>5.3999999999999999E-2</v>
      </c>
      <c r="AD438" s="12">
        <v>295.76</v>
      </c>
      <c r="AE438" s="25">
        <v>-4.4999999999999998E-2</v>
      </c>
    </row>
    <row r="439" spans="1:31" x14ac:dyDescent="0.3">
      <c r="A439" t="s">
        <v>1769</v>
      </c>
      <c r="B439" s="2">
        <v>0</v>
      </c>
      <c r="C439" s="25">
        <v>0</v>
      </c>
      <c r="D439" s="2"/>
      <c r="E439" s="2">
        <v>80</v>
      </c>
      <c r="F439" s="25">
        <v>0.14625228519195613</v>
      </c>
      <c r="G439" s="12"/>
      <c r="H439" s="2">
        <v>19</v>
      </c>
      <c r="I439" s="25">
        <v>3.7773359840954271E-2</v>
      </c>
      <c r="J439" s="12"/>
      <c r="K439" s="25" t="s">
        <v>2479</v>
      </c>
      <c r="L439" s="2">
        <v>50</v>
      </c>
      <c r="M439" s="25">
        <v>4.0749796251018745E-2</v>
      </c>
      <c r="N439" s="2">
        <v>38.787878787878697</v>
      </c>
      <c r="O439" s="2">
        <v>136</v>
      </c>
      <c r="P439" s="25">
        <v>0.10559006211180125</v>
      </c>
      <c r="Q439" s="12">
        <v>40.606060606060602</v>
      </c>
      <c r="R439" s="2">
        <v>104</v>
      </c>
      <c r="S439" s="25">
        <v>7.5090252707581226E-2</v>
      </c>
      <c r="T439" s="12">
        <v>55.757576</v>
      </c>
      <c r="U439" s="25">
        <v>1.08</v>
      </c>
      <c r="V439" s="2">
        <v>2800</v>
      </c>
      <c r="W439" s="25">
        <v>4.2000000000000003E-2</v>
      </c>
      <c r="X439" s="2">
        <v>206</v>
      </c>
      <c r="Y439" s="2">
        <v>2629</v>
      </c>
      <c r="Z439" s="25">
        <v>4.1000000000000002E-2</v>
      </c>
      <c r="AA439" s="12">
        <v>227.88</v>
      </c>
      <c r="AB439" s="2">
        <v>2519</v>
      </c>
      <c r="AC439" s="25">
        <v>3.5999999999999997E-2</v>
      </c>
      <c r="AD439" s="12">
        <v>247.27</v>
      </c>
      <c r="AE439" s="25">
        <v>-0.1</v>
      </c>
    </row>
    <row r="440" spans="1:31" x14ac:dyDescent="0.3">
      <c r="A440" t="s">
        <v>1770</v>
      </c>
      <c r="B440" s="2">
        <v>0</v>
      </c>
      <c r="C440" s="25">
        <v>0</v>
      </c>
      <c r="D440" s="2"/>
      <c r="E440" s="2">
        <v>4</v>
      </c>
      <c r="F440" s="25" t="s">
        <v>2479</v>
      </c>
      <c r="G440" s="12"/>
      <c r="H440" s="2">
        <v>0</v>
      </c>
      <c r="I440" s="25" t="s">
        <v>2479</v>
      </c>
      <c r="J440" s="12"/>
      <c r="K440" s="25" t="s">
        <v>2479</v>
      </c>
      <c r="L440" s="2">
        <v>39</v>
      </c>
      <c r="M440" s="25">
        <v>3.1784841075794622E-2</v>
      </c>
      <c r="N440" s="2">
        <v>37.5757575757575</v>
      </c>
      <c r="O440" s="2">
        <v>4</v>
      </c>
      <c r="P440" s="25">
        <v>3.105590062111801E-3</v>
      </c>
      <c r="Q440" s="12">
        <v>3.63636363636363</v>
      </c>
      <c r="R440" s="2">
        <v>0</v>
      </c>
      <c r="S440" s="25">
        <v>0</v>
      </c>
      <c r="T440" s="12">
        <v>18.787877999999999</v>
      </c>
      <c r="U440" s="25">
        <v>-1</v>
      </c>
      <c r="V440" s="2">
        <v>417</v>
      </c>
      <c r="W440" s="25">
        <v>6.0000000000000001E-3</v>
      </c>
      <c r="X440" s="2">
        <v>98</v>
      </c>
      <c r="Y440" s="2">
        <v>235</v>
      </c>
      <c r="Z440" s="25">
        <v>4.0000000000000001E-3</v>
      </c>
      <c r="AA440" s="12">
        <v>57.58</v>
      </c>
      <c r="AB440" s="2">
        <v>186</v>
      </c>
      <c r="AC440" s="25">
        <v>3.0000000000000001E-3</v>
      </c>
      <c r="AD440" s="12">
        <v>60</v>
      </c>
      <c r="AE440" s="25">
        <v>-0.55400000000000005</v>
      </c>
    </row>
    <row r="441" spans="1:31" x14ac:dyDescent="0.3">
      <c r="A441" t="s">
        <v>1771</v>
      </c>
      <c r="B441" s="2">
        <v>0</v>
      </c>
      <c r="C441" s="25" t="s">
        <v>2479</v>
      </c>
      <c r="D441" s="2"/>
      <c r="E441" s="2">
        <v>50</v>
      </c>
      <c r="F441" s="25">
        <v>9.1407678244972576E-2</v>
      </c>
      <c r="G441" s="12"/>
      <c r="H441" s="2">
        <v>0</v>
      </c>
      <c r="I441" s="25" t="s">
        <v>2479</v>
      </c>
      <c r="J441" s="12"/>
      <c r="K441" s="25" t="s">
        <v>2479</v>
      </c>
      <c r="L441" s="2">
        <v>0</v>
      </c>
      <c r="M441" s="25">
        <v>0</v>
      </c>
      <c r="N441" s="2">
        <v>80</v>
      </c>
      <c r="O441" s="2">
        <v>69</v>
      </c>
      <c r="P441" s="25">
        <v>5.3571428571428568E-2</v>
      </c>
      <c r="Q441" s="12">
        <v>34.545454545454497</v>
      </c>
      <c r="R441" s="2">
        <v>0</v>
      </c>
      <c r="S441" s="25">
        <v>0</v>
      </c>
      <c r="T441" s="12">
        <v>18.787877999999999</v>
      </c>
      <c r="U441" s="25"/>
      <c r="V441" s="2">
        <v>1106</v>
      </c>
      <c r="W441" s="25">
        <v>1.7000000000000001E-2</v>
      </c>
      <c r="X441" s="2">
        <v>126</v>
      </c>
      <c r="Y441" s="2">
        <v>818</v>
      </c>
      <c r="Z441" s="25">
        <v>1.2999999999999999E-2</v>
      </c>
      <c r="AA441" s="12">
        <v>106.67</v>
      </c>
      <c r="AB441" s="2">
        <v>883</v>
      </c>
      <c r="AC441" s="25">
        <v>1.2999999999999999E-2</v>
      </c>
      <c r="AD441" s="12">
        <v>127.27</v>
      </c>
      <c r="AE441" s="25">
        <v>-0.20200000000000001</v>
      </c>
    </row>
    <row r="442" spans="1:31" x14ac:dyDescent="0.3">
      <c r="A442" t="s">
        <v>1772</v>
      </c>
      <c r="B442" s="2">
        <v>0</v>
      </c>
      <c r="C442" s="25">
        <v>0</v>
      </c>
      <c r="D442" s="2"/>
      <c r="E442" s="2">
        <v>26</v>
      </c>
      <c r="F442" s="25">
        <v>4.7531992687385741E-2</v>
      </c>
      <c r="G442" s="12"/>
      <c r="H442" s="2">
        <v>19</v>
      </c>
      <c r="I442" s="25">
        <v>3.7773359840954271E-2</v>
      </c>
      <c r="J442" s="12"/>
      <c r="K442" s="25" t="s">
        <v>2479</v>
      </c>
      <c r="L442" s="2">
        <v>11</v>
      </c>
      <c r="M442" s="25">
        <v>8.9649551752241236E-3</v>
      </c>
      <c r="N442" s="2">
        <v>12.1212121212121</v>
      </c>
      <c r="O442" s="2">
        <v>63</v>
      </c>
      <c r="P442" s="25">
        <v>4.8913043478260872E-2</v>
      </c>
      <c r="Q442" s="12">
        <v>21.2121212121212</v>
      </c>
      <c r="R442" s="2">
        <v>104</v>
      </c>
      <c r="S442" s="25">
        <v>7.5090252707581226E-2</v>
      </c>
      <c r="T442" s="12">
        <v>55.757576</v>
      </c>
      <c r="U442" s="25">
        <v>8.454545454545455</v>
      </c>
      <c r="V442" s="2">
        <v>1277</v>
      </c>
      <c r="W442" s="25">
        <v>1.9E-2</v>
      </c>
      <c r="X442" s="2">
        <v>139</v>
      </c>
      <c r="Y442" s="2">
        <v>1576</v>
      </c>
      <c r="Z442" s="25">
        <v>2.5000000000000001E-2</v>
      </c>
      <c r="AA442" s="12">
        <v>164.85</v>
      </c>
      <c r="AB442" s="2">
        <v>1450</v>
      </c>
      <c r="AC442" s="25">
        <v>2.1000000000000001E-2</v>
      </c>
      <c r="AD442" s="12">
        <v>190.3</v>
      </c>
      <c r="AE442" s="25">
        <v>0.13500000000000001</v>
      </c>
    </row>
    <row r="443" spans="1:31" x14ac:dyDescent="0.3">
      <c r="A443" t="s">
        <v>1773</v>
      </c>
      <c r="B443" s="2">
        <v>13</v>
      </c>
      <c r="C443" s="25">
        <v>2.4714828897338403E-2</v>
      </c>
      <c r="D443" s="2"/>
      <c r="E443" s="2">
        <v>5</v>
      </c>
      <c r="F443" s="25" t="s">
        <v>2479</v>
      </c>
      <c r="G443" s="12"/>
      <c r="H443" s="2">
        <v>2</v>
      </c>
      <c r="I443" s="25">
        <v>3.9761431411530811E-3</v>
      </c>
      <c r="J443" s="12"/>
      <c r="K443" s="25">
        <v>-0.84615384615384615</v>
      </c>
      <c r="L443" s="2">
        <v>35</v>
      </c>
      <c r="M443" s="25">
        <v>2.8524857375713121E-2</v>
      </c>
      <c r="N443" s="2">
        <v>16.363636363636299</v>
      </c>
      <c r="O443" s="2">
        <v>5</v>
      </c>
      <c r="P443" s="25">
        <v>3.8819875776397515E-3</v>
      </c>
      <c r="Q443" s="12">
        <v>3.63636363636363</v>
      </c>
      <c r="R443" s="2">
        <v>5</v>
      </c>
      <c r="S443" s="25">
        <v>3.6101083032490976E-3</v>
      </c>
      <c r="T443" s="12">
        <v>5.4545455</v>
      </c>
      <c r="U443" s="25">
        <v>-0.8571428571428571</v>
      </c>
      <c r="V443" s="2">
        <v>1144</v>
      </c>
      <c r="W443" s="25">
        <v>1.7000000000000001E-2</v>
      </c>
      <c r="X443" s="2">
        <v>127</v>
      </c>
      <c r="Y443" s="2">
        <v>999</v>
      </c>
      <c r="Z443" s="25">
        <v>1.6E-2</v>
      </c>
      <c r="AA443" s="12">
        <v>107.27</v>
      </c>
      <c r="AB443" s="2">
        <v>1247</v>
      </c>
      <c r="AC443" s="25">
        <v>1.7999999999999999E-2</v>
      </c>
      <c r="AD443" s="12">
        <v>172.73</v>
      </c>
      <c r="AE443" s="25">
        <v>0.09</v>
      </c>
    </row>
    <row r="444" spans="1:31" x14ac:dyDescent="0.3">
      <c r="A444" t="s">
        <v>1716</v>
      </c>
      <c r="B444" s="2">
        <v>55</v>
      </c>
      <c r="C444" s="25">
        <v>0.10456273764258556</v>
      </c>
      <c r="D444" s="2"/>
      <c r="E444" s="2">
        <v>81</v>
      </c>
      <c r="F444" s="25">
        <v>0.14808043875685559</v>
      </c>
      <c r="G444" s="12"/>
      <c r="H444" s="2">
        <v>180</v>
      </c>
      <c r="I444" s="25">
        <v>0.35785288270377735</v>
      </c>
      <c r="J444" s="12"/>
      <c r="K444" s="25">
        <v>2.2727272727272729</v>
      </c>
      <c r="L444" s="2">
        <v>156</v>
      </c>
      <c r="M444" s="25">
        <v>0.12713936430317849</v>
      </c>
      <c r="N444" s="2">
        <v>58.787878787878803</v>
      </c>
      <c r="O444" s="2">
        <v>175</v>
      </c>
      <c r="P444" s="25">
        <v>0.1358695652173913</v>
      </c>
      <c r="Q444" s="12">
        <v>46.6666666666666</v>
      </c>
      <c r="R444" s="2">
        <v>342</v>
      </c>
      <c r="S444" s="25">
        <v>0.24693140794223828</v>
      </c>
      <c r="T444" s="12">
        <v>91.515150000000006</v>
      </c>
      <c r="U444" s="25">
        <v>1.1923076923076923</v>
      </c>
      <c r="V444" s="2">
        <v>7148</v>
      </c>
      <c r="W444" s="25">
        <v>0.108</v>
      </c>
      <c r="X444" s="2">
        <v>472</v>
      </c>
      <c r="Y444" s="2">
        <v>8175</v>
      </c>
      <c r="Z444" s="25">
        <v>0.129</v>
      </c>
      <c r="AA444" s="12">
        <v>360.61</v>
      </c>
      <c r="AB444" s="2">
        <v>6173</v>
      </c>
      <c r="AC444" s="25">
        <v>8.8999999999999996E-2</v>
      </c>
      <c r="AD444" s="12">
        <v>385.45</v>
      </c>
      <c r="AE444" s="25">
        <v>-0.13600000000000001</v>
      </c>
    </row>
    <row r="445" spans="1:31" x14ac:dyDescent="0.3">
      <c r="A445" t="s">
        <v>1717</v>
      </c>
      <c r="B445" s="2">
        <v>43</v>
      </c>
      <c r="C445" s="25" t="s">
        <v>2479</v>
      </c>
      <c r="D445" s="2"/>
      <c r="E445" s="2">
        <v>33</v>
      </c>
      <c r="F445" s="25">
        <v>6.0329067641681902E-2</v>
      </c>
      <c r="G445" s="12"/>
      <c r="H445" s="2">
        <v>10</v>
      </c>
      <c r="I445" s="25">
        <v>1.9880715705765408E-2</v>
      </c>
      <c r="J445" s="12"/>
      <c r="K445" s="25">
        <v>-0.76744186046511631</v>
      </c>
      <c r="L445" s="2">
        <v>43</v>
      </c>
      <c r="M445" s="25">
        <v>3.5044824775876122E-2</v>
      </c>
      <c r="N445" s="2">
        <v>27.272727272727199</v>
      </c>
      <c r="O445" s="2">
        <v>40</v>
      </c>
      <c r="P445" s="25">
        <v>3.1055900621118012E-2</v>
      </c>
      <c r="Q445" s="12">
        <v>20</v>
      </c>
      <c r="R445" s="2">
        <v>42</v>
      </c>
      <c r="S445" s="25">
        <v>3.032490974729242E-2</v>
      </c>
      <c r="T445" s="12">
        <v>29.69697</v>
      </c>
      <c r="U445" s="25">
        <v>-2.3255813953488372E-2</v>
      </c>
      <c r="V445" s="2">
        <v>1498</v>
      </c>
      <c r="W445" s="25">
        <v>2.3E-2</v>
      </c>
      <c r="X445" s="2">
        <v>207</v>
      </c>
      <c r="Y445" s="2">
        <v>1861</v>
      </c>
      <c r="Z445" s="25">
        <v>2.9000000000000001E-2</v>
      </c>
      <c r="AA445" s="12">
        <v>164.85</v>
      </c>
      <c r="AB445" s="2">
        <v>1144</v>
      </c>
      <c r="AC445" s="25">
        <v>1.6E-2</v>
      </c>
      <c r="AD445" s="12">
        <v>140</v>
      </c>
      <c r="AE445" s="25">
        <v>-0.23599999999999999</v>
      </c>
    </row>
    <row r="446" spans="1:31" x14ac:dyDescent="0.3">
      <c r="A446" t="s">
        <v>1774</v>
      </c>
      <c r="B446" s="2">
        <v>7</v>
      </c>
      <c r="C446" s="25" t="s">
        <v>2479</v>
      </c>
      <c r="D446" s="2"/>
      <c r="E446" s="2">
        <v>33</v>
      </c>
      <c r="F446" s="25">
        <v>6.0329067641681902E-2</v>
      </c>
      <c r="G446" s="12"/>
      <c r="H446" s="2">
        <v>10</v>
      </c>
      <c r="I446" s="25">
        <v>1.9880715705765408E-2</v>
      </c>
      <c r="J446" s="12"/>
      <c r="K446" s="25">
        <v>0.4285714285714286</v>
      </c>
      <c r="L446" s="2">
        <v>7</v>
      </c>
      <c r="M446" s="25">
        <v>5.7049714751426246E-3</v>
      </c>
      <c r="N446" s="2">
        <v>4.8484848484848397</v>
      </c>
      <c r="O446" s="2">
        <v>40</v>
      </c>
      <c r="P446" s="25">
        <v>3.1055900621118012E-2</v>
      </c>
      <c r="Q446" s="12">
        <v>20</v>
      </c>
      <c r="R446" s="2">
        <v>42</v>
      </c>
      <c r="S446" s="25">
        <v>3.032490974729242E-2</v>
      </c>
      <c r="T446" s="12">
        <v>29.69697</v>
      </c>
      <c r="U446" s="25">
        <v>5</v>
      </c>
      <c r="V446" s="2">
        <v>1070</v>
      </c>
      <c r="W446" s="25">
        <v>1.6E-2</v>
      </c>
      <c r="X446" s="2">
        <v>165</v>
      </c>
      <c r="Y446" s="2">
        <v>1522</v>
      </c>
      <c r="Z446" s="25">
        <v>2.4E-2</v>
      </c>
      <c r="AA446" s="12">
        <v>138.18</v>
      </c>
      <c r="AB446" s="2">
        <v>914</v>
      </c>
      <c r="AC446" s="25">
        <v>1.2999999999999999E-2</v>
      </c>
      <c r="AD446" s="12">
        <v>133.94</v>
      </c>
      <c r="AE446" s="25">
        <v>-0.14599999999999999</v>
      </c>
    </row>
    <row r="447" spans="1:31" x14ac:dyDescent="0.3">
      <c r="A447" t="s">
        <v>1775</v>
      </c>
      <c r="B447" s="2">
        <v>3</v>
      </c>
      <c r="C447" s="25" t="s">
        <v>2479</v>
      </c>
      <c r="D447" s="2"/>
      <c r="E447" s="2">
        <v>18</v>
      </c>
      <c r="F447" s="25" t="s">
        <v>2479</v>
      </c>
      <c r="G447" s="12"/>
      <c r="H447" s="2">
        <v>0</v>
      </c>
      <c r="I447" s="25" t="s">
        <v>2479</v>
      </c>
      <c r="J447" s="12"/>
      <c r="K447" s="25">
        <v>-1</v>
      </c>
      <c r="L447" s="2">
        <v>3</v>
      </c>
      <c r="M447" s="25">
        <v>2.4449877750611247E-3</v>
      </c>
      <c r="N447" s="2">
        <v>2.4242424242424199</v>
      </c>
      <c r="O447" s="2">
        <v>18</v>
      </c>
      <c r="P447" s="25">
        <v>1.3975155279503106E-2</v>
      </c>
      <c r="Q447" s="12">
        <v>14.545454545454501</v>
      </c>
      <c r="R447" s="2">
        <v>0</v>
      </c>
      <c r="S447" s="25">
        <v>0</v>
      </c>
      <c r="T447" s="12">
        <v>18.787877999999999</v>
      </c>
      <c r="U447">
        <v>-1</v>
      </c>
      <c r="V447" s="2">
        <v>194</v>
      </c>
      <c r="W447" s="25">
        <v>3.0000000000000001E-3</v>
      </c>
      <c r="X447" s="2">
        <v>73</v>
      </c>
      <c r="Y447" s="2">
        <v>312</v>
      </c>
      <c r="Z447" s="25">
        <v>5.0000000000000001E-3</v>
      </c>
      <c r="AA447" s="12">
        <v>76.97</v>
      </c>
      <c r="AB447" s="2">
        <v>220</v>
      </c>
      <c r="AC447" s="25">
        <v>3.0000000000000001E-3</v>
      </c>
      <c r="AD447" s="12">
        <v>64.849999999999994</v>
      </c>
      <c r="AE447" s="25">
        <v>0.13400000000000001</v>
      </c>
    </row>
    <row r="448" spans="1:31" x14ac:dyDescent="0.3">
      <c r="A448" t="s">
        <v>1776</v>
      </c>
      <c r="B448" s="2">
        <v>4</v>
      </c>
      <c r="C448" s="25" t="s">
        <v>2479</v>
      </c>
      <c r="D448" s="2"/>
      <c r="E448" s="2">
        <v>3</v>
      </c>
      <c r="F448" s="25" t="s">
        <v>2479</v>
      </c>
      <c r="G448" s="12"/>
      <c r="H448" s="2">
        <v>3</v>
      </c>
      <c r="I448" s="25" t="s">
        <v>2479</v>
      </c>
      <c r="J448" s="12"/>
      <c r="K448" s="25">
        <v>-0.25</v>
      </c>
      <c r="L448" s="2">
        <v>4</v>
      </c>
      <c r="M448" s="25">
        <v>3.2599837000814994E-3</v>
      </c>
      <c r="N448" s="2">
        <v>3.63636363636363</v>
      </c>
      <c r="O448" s="2">
        <v>3</v>
      </c>
      <c r="P448" s="25">
        <v>2.329192546583851E-3</v>
      </c>
      <c r="Q448" s="12">
        <v>3.63636363636363</v>
      </c>
      <c r="R448" s="2">
        <v>3</v>
      </c>
      <c r="S448" s="25">
        <v>2.1660649819494585E-3</v>
      </c>
      <c r="T448" s="12">
        <v>2.4242425000000001</v>
      </c>
      <c r="U448">
        <v>-0.25</v>
      </c>
      <c r="V448" s="2">
        <v>181</v>
      </c>
      <c r="W448" s="25">
        <v>3.0000000000000001E-3</v>
      </c>
      <c r="X448" s="2">
        <v>45</v>
      </c>
      <c r="Y448" s="2">
        <v>408</v>
      </c>
      <c r="Z448" s="25">
        <v>6.0000000000000001E-3</v>
      </c>
      <c r="AA448" s="12">
        <v>73.94</v>
      </c>
      <c r="AB448" s="2">
        <v>233</v>
      </c>
      <c r="AC448" s="25">
        <v>3.0000000000000001E-3</v>
      </c>
      <c r="AD448" s="12">
        <v>76.97</v>
      </c>
      <c r="AE448" s="25">
        <v>0.28699999999999998</v>
      </c>
    </row>
    <row r="449" spans="1:31" x14ac:dyDescent="0.3">
      <c r="A449" t="s">
        <v>1777</v>
      </c>
      <c r="B449" s="2">
        <v>0</v>
      </c>
      <c r="C449" s="25" t="s">
        <v>2479</v>
      </c>
      <c r="D449" s="2"/>
      <c r="E449" s="2">
        <v>12</v>
      </c>
      <c r="F449" s="25">
        <v>2.1937842778793418E-2</v>
      </c>
      <c r="G449" s="12"/>
      <c r="H449" s="2">
        <v>7</v>
      </c>
      <c r="I449" s="25">
        <v>1.3916500994035786E-2</v>
      </c>
      <c r="J449" s="12"/>
      <c r="K449" s="25" t="s">
        <v>2479</v>
      </c>
      <c r="L449" s="2">
        <v>0</v>
      </c>
      <c r="M449" s="25">
        <v>0</v>
      </c>
      <c r="N449" s="2">
        <v>80</v>
      </c>
      <c r="O449" s="2">
        <v>19</v>
      </c>
      <c r="P449" s="25">
        <v>1.4751552795031056E-2</v>
      </c>
      <c r="Q449" s="12">
        <v>11.5151515151515</v>
      </c>
      <c r="R449" s="2">
        <v>39</v>
      </c>
      <c r="S449" s="25">
        <v>2.8158844765342961E-2</v>
      </c>
      <c r="T449" s="12">
        <v>29.69697</v>
      </c>
      <c r="U449" s="25"/>
      <c r="V449" s="2">
        <v>695</v>
      </c>
      <c r="W449" s="25">
        <v>0.01</v>
      </c>
      <c r="X449" s="2">
        <v>130</v>
      </c>
      <c r="Y449" s="2">
        <v>802</v>
      </c>
      <c r="Z449" s="25">
        <v>1.2999999999999999E-2</v>
      </c>
      <c r="AA449" s="12">
        <v>90.3</v>
      </c>
      <c r="AB449" s="2">
        <v>461</v>
      </c>
      <c r="AC449" s="25">
        <v>7.0000000000000001E-3</v>
      </c>
      <c r="AD449" s="12">
        <v>96.36</v>
      </c>
      <c r="AE449" s="25">
        <v>-0.33700000000000002</v>
      </c>
    </row>
    <row r="450" spans="1:31" x14ac:dyDescent="0.3">
      <c r="A450" t="s">
        <v>1778</v>
      </c>
      <c r="B450" s="2">
        <v>36</v>
      </c>
      <c r="C450" s="25" t="s">
        <v>2479</v>
      </c>
      <c r="D450" s="2"/>
      <c r="E450" s="2">
        <v>0</v>
      </c>
      <c r="F450" s="25" t="s">
        <v>2479</v>
      </c>
      <c r="G450" s="12"/>
      <c r="H450" s="2">
        <v>0</v>
      </c>
      <c r="I450" s="25" t="s">
        <v>2479</v>
      </c>
      <c r="J450" s="12"/>
      <c r="K450" s="25">
        <v>-1</v>
      </c>
      <c r="L450" s="2">
        <v>36</v>
      </c>
      <c r="M450" s="25">
        <v>2.9339853300733496E-2</v>
      </c>
      <c r="N450" s="2">
        <v>26.6666666666666</v>
      </c>
      <c r="O450" s="2">
        <v>0</v>
      </c>
      <c r="P450" s="25">
        <v>0</v>
      </c>
      <c r="Q450" s="12">
        <v>16.969696969696901</v>
      </c>
      <c r="R450" s="2">
        <v>0</v>
      </c>
      <c r="S450" s="25">
        <v>0</v>
      </c>
      <c r="T450" s="12">
        <v>18.787877999999999</v>
      </c>
      <c r="U450" s="25">
        <v>-1</v>
      </c>
      <c r="V450" s="2">
        <v>428</v>
      </c>
      <c r="W450" s="25">
        <v>6.0000000000000001E-3</v>
      </c>
      <c r="X450" s="2">
        <v>111</v>
      </c>
      <c r="Y450" s="2">
        <v>339</v>
      </c>
      <c r="Z450" s="25">
        <v>5.0000000000000001E-3</v>
      </c>
      <c r="AA450" s="12">
        <v>68.48</v>
      </c>
      <c r="AB450" s="2">
        <v>230</v>
      </c>
      <c r="AC450" s="25">
        <v>3.0000000000000001E-3</v>
      </c>
      <c r="AD450" s="12">
        <v>44.24</v>
      </c>
      <c r="AE450" s="25">
        <v>-0.46300000000000002</v>
      </c>
    </row>
    <row r="451" spans="1:31" x14ac:dyDescent="0.3">
      <c r="A451" t="s">
        <v>1718</v>
      </c>
      <c r="B451" s="2">
        <v>12</v>
      </c>
      <c r="C451" s="25">
        <v>2.2813688212927757E-2</v>
      </c>
      <c r="D451" s="2"/>
      <c r="E451" s="2">
        <v>48</v>
      </c>
      <c r="F451" s="25">
        <v>8.7751371115173671E-2</v>
      </c>
      <c r="G451" s="12"/>
      <c r="H451" s="2">
        <v>170</v>
      </c>
      <c r="I451" s="25">
        <v>0.33797216699801202</v>
      </c>
      <c r="J451" s="12"/>
      <c r="K451" s="25">
        <v>13.166666666666666</v>
      </c>
      <c r="L451" s="2">
        <v>113</v>
      </c>
      <c r="M451" s="25">
        <v>9.2094539527302358E-2</v>
      </c>
      <c r="N451" s="2">
        <v>48.484848484848399</v>
      </c>
      <c r="O451" s="2">
        <v>135</v>
      </c>
      <c r="P451" s="25">
        <v>0.1048136645962733</v>
      </c>
      <c r="Q451" s="12">
        <v>40.606060606060602</v>
      </c>
      <c r="R451" s="2">
        <v>300</v>
      </c>
      <c r="S451" s="25">
        <v>0.21660649819494585</v>
      </c>
      <c r="T451" s="12">
        <v>86.060609999999997</v>
      </c>
      <c r="U451" s="25">
        <v>1.654867256637168</v>
      </c>
      <c r="V451" s="2">
        <v>5650</v>
      </c>
      <c r="W451" s="25">
        <v>8.5000000000000006E-2</v>
      </c>
      <c r="X451" s="2">
        <v>398</v>
      </c>
      <c r="Y451" s="2">
        <v>6314</v>
      </c>
      <c r="Z451" s="25">
        <v>0.1</v>
      </c>
      <c r="AA451" s="12">
        <v>307.27</v>
      </c>
      <c r="AB451" s="2">
        <v>5029</v>
      </c>
      <c r="AC451" s="25">
        <v>7.1999999999999995E-2</v>
      </c>
      <c r="AD451" s="12">
        <v>340</v>
      </c>
      <c r="AE451" s="25">
        <v>-0.11</v>
      </c>
    </row>
    <row r="452" spans="1:31" x14ac:dyDescent="0.3">
      <c r="A452" t="s">
        <v>1774</v>
      </c>
      <c r="B452" s="2">
        <v>12</v>
      </c>
      <c r="C452" s="25">
        <v>2.2813688212927757E-2</v>
      </c>
      <c r="D452" s="2"/>
      <c r="E452" s="2">
        <v>40</v>
      </c>
      <c r="F452" s="25">
        <v>7.3126142595978064E-2</v>
      </c>
      <c r="G452" s="12"/>
      <c r="H452" s="2">
        <v>127</v>
      </c>
      <c r="I452" s="25">
        <v>0.25248508946322074</v>
      </c>
      <c r="J452" s="12"/>
      <c r="K452" s="25">
        <v>9.5833333333333339</v>
      </c>
      <c r="L452" s="2">
        <v>104</v>
      </c>
      <c r="M452" s="25">
        <v>8.4759576202118991E-2</v>
      </c>
      <c r="N452" s="2">
        <v>47.272727272727202</v>
      </c>
      <c r="O452" s="2">
        <v>113</v>
      </c>
      <c r="P452" s="25">
        <v>8.7732919254658384E-2</v>
      </c>
      <c r="Q452" s="12">
        <v>36.363636363636303</v>
      </c>
      <c r="R452" s="2">
        <v>257</v>
      </c>
      <c r="S452" s="25">
        <v>0.18555956678700361</v>
      </c>
      <c r="T452" s="12">
        <v>86.060609999999997</v>
      </c>
      <c r="U452" s="25">
        <v>1.4711538461538463</v>
      </c>
      <c r="V452" s="2">
        <v>4878</v>
      </c>
      <c r="W452" s="25">
        <v>7.2999999999999995E-2</v>
      </c>
      <c r="X452" s="2">
        <v>373</v>
      </c>
      <c r="Y452" s="2">
        <v>5315</v>
      </c>
      <c r="Z452" s="25">
        <v>8.4000000000000005E-2</v>
      </c>
      <c r="AA452" s="12">
        <v>272.73</v>
      </c>
      <c r="AB452" s="2">
        <v>4240</v>
      </c>
      <c r="AC452" s="25">
        <v>6.0999999999999999E-2</v>
      </c>
      <c r="AD452" s="12">
        <v>321.82</v>
      </c>
      <c r="AE452" s="25">
        <v>-0.13100000000000001</v>
      </c>
    </row>
    <row r="453" spans="1:31" x14ac:dyDescent="0.3">
      <c r="A453" t="s">
        <v>1775</v>
      </c>
      <c r="B453" s="2">
        <v>5</v>
      </c>
      <c r="C453" s="25" t="s">
        <v>2479</v>
      </c>
      <c r="D453" s="2"/>
      <c r="E453" s="2">
        <v>0</v>
      </c>
      <c r="F453" s="25" t="s">
        <v>2479</v>
      </c>
      <c r="G453" s="12"/>
      <c r="H453" s="2">
        <v>4</v>
      </c>
      <c r="I453" s="25" t="s">
        <v>2479</v>
      </c>
      <c r="J453" s="12"/>
      <c r="K453" s="25">
        <v>-0.19999999999999996</v>
      </c>
      <c r="L453" s="2">
        <v>5</v>
      </c>
      <c r="M453" s="25">
        <v>4.0749796251018742E-3</v>
      </c>
      <c r="N453" s="2">
        <v>5.4545454545454497</v>
      </c>
      <c r="O453" s="2">
        <v>0</v>
      </c>
      <c r="P453" s="25">
        <v>0</v>
      </c>
      <c r="Q453" s="12">
        <v>16.969696969696901</v>
      </c>
      <c r="R453" s="2">
        <v>4</v>
      </c>
      <c r="S453" s="25">
        <v>2.8880866425992778E-3</v>
      </c>
      <c r="T453" s="12">
        <v>4.2424239999999998</v>
      </c>
      <c r="U453" s="25">
        <v>-0.2</v>
      </c>
      <c r="V453" s="2">
        <v>894</v>
      </c>
      <c r="W453" s="25">
        <v>1.2999999999999999E-2</v>
      </c>
      <c r="X453" s="2">
        <v>137</v>
      </c>
      <c r="Y453" s="2">
        <v>758</v>
      </c>
      <c r="Z453" s="25">
        <v>1.2E-2</v>
      </c>
      <c r="AA453" s="12">
        <v>105</v>
      </c>
      <c r="AB453" s="2">
        <v>581</v>
      </c>
      <c r="AC453" s="25">
        <v>8.0000000000000002E-3</v>
      </c>
      <c r="AD453" s="12">
        <v>93.33</v>
      </c>
      <c r="AE453" s="25">
        <v>-0.35</v>
      </c>
    </row>
    <row r="454" spans="1:31" x14ac:dyDescent="0.3">
      <c r="A454" t="s">
        <v>1776</v>
      </c>
      <c r="B454" s="2">
        <v>7</v>
      </c>
      <c r="C454" s="25">
        <v>1.3307984790874524E-2</v>
      </c>
      <c r="D454" s="2"/>
      <c r="E454" s="2">
        <v>18</v>
      </c>
      <c r="F454" s="25">
        <v>3.2906764168190127E-2</v>
      </c>
      <c r="G454" s="12"/>
      <c r="H454" s="2">
        <v>87</v>
      </c>
      <c r="I454" s="25">
        <v>0.17296222664015903</v>
      </c>
      <c r="J454" s="12"/>
      <c r="K454" s="25">
        <v>11.428571428571429</v>
      </c>
      <c r="L454" s="2">
        <v>99</v>
      </c>
      <c r="M454" s="25">
        <v>8.0684596577017112E-2</v>
      </c>
      <c r="N454" s="2">
        <v>47.272727272727202</v>
      </c>
      <c r="O454" s="2">
        <v>67</v>
      </c>
      <c r="P454" s="25">
        <v>5.2018633540372672E-2</v>
      </c>
      <c r="Q454" s="12">
        <v>29.090909090909101</v>
      </c>
      <c r="R454" s="2">
        <v>138</v>
      </c>
      <c r="S454" s="25">
        <v>9.9638989169675091E-2</v>
      </c>
      <c r="T454" s="12">
        <v>60.606059999999999</v>
      </c>
      <c r="U454" s="25">
        <v>0.39393939393939392</v>
      </c>
      <c r="V454" s="2">
        <v>1725</v>
      </c>
      <c r="W454" s="25">
        <v>2.5999999999999999E-2</v>
      </c>
      <c r="X454" s="2">
        <v>210</v>
      </c>
      <c r="Y454" s="2">
        <v>1887</v>
      </c>
      <c r="Z454" s="25">
        <v>0.03</v>
      </c>
      <c r="AA454" s="12">
        <v>164.85</v>
      </c>
      <c r="AB454" s="2">
        <v>1261</v>
      </c>
      <c r="AC454" s="25">
        <v>1.7999999999999999E-2</v>
      </c>
      <c r="AD454" s="12">
        <v>158.79</v>
      </c>
      <c r="AE454" s="25">
        <v>-0.26900000000000002</v>
      </c>
    </row>
    <row r="455" spans="1:31" x14ac:dyDescent="0.3">
      <c r="A455" t="s">
        <v>1777</v>
      </c>
      <c r="B455" s="2">
        <v>0</v>
      </c>
      <c r="C455" s="25" t="s">
        <v>2479</v>
      </c>
      <c r="D455" s="2"/>
      <c r="E455" s="2">
        <v>22</v>
      </c>
      <c r="F455" s="25">
        <v>4.0219378427787937E-2</v>
      </c>
      <c r="G455" s="12"/>
      <c r="H455" s="2">
        <v>36</v>
      </c>
      <c r="I455" s="25">
        <v>7.1570576540755451E-2</v>
      </c>
      <c r="J455" s="12"/>
      <c r="K455" s="25" t="s">
        <v>2479</v>
      </c>
      <c r="L455" s="2">
        <v>0</v>
      </c>
      <c r="M455" s="25">
        <v>0</v>
      </c>
      <c r="N455" s="2">
        <v>80</v>
      </c>
      <c r="O455" s="2">
        <v>46</v>
      </c>
      <c r="P455" s="25">
        <v>3.5714285714285712E-2</v>
      </c>
      <c r="Q455" s="12">
        <v>19.393939393939299</v>
      </c>
      <c r="R455" s="2">
        <v>115</v>
      </c>
      <c r="S455" s="25">
        <v>8.3032490974729242E-2</v>
      </c>
      <c r="T455" s="12">
        <v>60</v>
      </c>
      <c r="U455" s="25"/>
      <c r="V455" s="2">
        <v>2259</v>
      </c>
      <c r="W455" s="25">
        <v>3.4000000000000002E-2</v>
      </c>
      <c r="X455" s="2">
        <v>255</v>
      </c>
      <c r="Y455" s="2">
        <v>2670</v>
      </c>
      <c r="Z455" s="25">
        <v>4.2000000000000003E-2</v>
      </c>
      <c r="AA455" s="12">
        <v>201.21</v>
      </c>
      <c r="AB455" s="2">
        <v>2398</v>
      </c>
      <c r="AC455" s="25">
        <v>3.4000000000000002E-2</v>
      </c>
      <c r="AD455" s="12">
        <v>244.85</v>
      </c>
      <c r="AE455" s="25">
        <v>6.2E-2</v>
      </c>
    </row>
    <row r="456" spans="1:31" x14ac:dyDescent="0.3">
      <c r="A456" t="s">
        <v>1778</v>
      </c>
      <c r="B456" s="2">
        <v>0</v>
      </c>
      <c r="C456" s="25">
        <v>0</v>
      </c>
      <c r="D456" s="2"/>
      <c r="E456" s="2">
        <v>8</v>
      </c>
      <c r="F456" s="25">
        <v>1.4625228519195612E-2</v>
      </c>
      <c r="G456" s="12"/>
      <c r="H456" s="2">
        <v>43</v>
      </c>
      <c r="I456" s="25" t="s">
        <v>2479</v>
      </c>
      <c r="J456" s="12"/>
      <c r="K456" s="25" t="s">
        <v>2479</v>
      </c>
      <c r="L456" s="2">
        <v>9</v>
      </c>
      <c r="M456" s="25">
        <v>7.3349633251833741E-3</v>
      </c>
      <c r="N456" s="2">
        <v>8.4848484848484809</v>
      </c>
      <c r="O456" s="2">
        <v>22</v>
      </c>
      <c r="P456" s="25">
        <v>1.7080745341614908E-2</v>
      </c>
      <c r="Q456" s="12">
        <v>14.545454545454501</v>
      </c>
      <c r="R456" s="2">
        <v>43</v>
      </c>
      <c r="S456" s="25">
        <v>3.1046931407942239E-2</v>
      </c>
      <c r="T456" s="12">
        <v>28.484848</v>
      </c>
      <c r="U456" s="25">
        <v>3.7777777777777777</v>
      </c>
      <c r="V456" s="2">
        <v>772</v>
      </c>
      <c r="W456" s="25">
        <v>1.2E-2</v>
      </c>
      <c r="X456" s="2">
        <v>122</v>
      </c>
      <c r="Y456" s="2">
        <v>999</v>
      </c>
      <c r="Z456" s="25">
        <v>1.6E-2</v>
      </c>
      <c r="AA456" s="12">
        <v>118.79</v>
      </c>
      <c r="AB456" s="2">
        <v>789</v>
      </c>
      <c r="AC456" s="25">
        <v>1.0999999999999999E-2</v>
      </c>
      <c r="AD456" s="12">
        <v>112.12</v>
      </c>
      <c r="AE456" s="25">
        <v>2.1999999999999999E-2</v>
      </c>
    </row>
    <row r="457" spans="1:31" x14ac:dyDescent="0.3">
      <c r="A457" t="s">
        <v>1767</v>
      </c>
      <c r="B457" s="2">
        <v>458</v>
      </c>
      <c r="C457" s="25">
        <v>0.87072243346007605</v>
      </c>
      <c r="D457" s="2"/>
      <c r="E457" s="2">
        <v>381</v>
      </c>
      <c r="F457" s="25">
        <v>0.69652650822669104</v>
      </c>
      <c r="G457" s="12"/>
      <c r="H457" s="2">
        <v>302</v>
      </c>
      <c r="I457" s="25">
        <v>0.6003976143141152</v>
      </c>
      <c r="J457" s="12"/>
      <c r="K457" s="25">
        <v>-0.34061135371179041</v>
      </c>
      <c r="L457" s="2">
        <v>986</v>
      </c>
      <c r="M457" s="25">
        <v>0.80358598207008969</v>
      </c>
      <c r="N457" s="2">
        <v>100</v>
      </c>
      <c r="O457" s="2">
        <v>972</v>
      </c>
      <c r="P457" s="25">
        <v>0.75465838509316774</v>
      </c>
      <c r="Q457" s="12">
        <v>119.39393939393899</v>
      </c>
      <c r="R457" s="2">
        <v>934</v>
      </c>
      <c r="S457" s="25">
        <v>0.67436823104693144</v>
      </c>
      <c r="T457" s="12">
        <v>114.545456</v>
      </c>
      <c r="U457" s="25">
        <v>-5.2738336713995942E-2</v>
      </c>
      <c r="V457" s="2">
        <v>55383</v>
      </c>
      <c r="W457" s="25">
        <v>0.83299999999999996</v>
      </c>
      <c r="X457" s="2">
        <v>1091</v>
      </c>
      <c r="Y457" s="2">
        <v>51586</v>
      </c>
      <c r="Z457" s="25">
        <v>0.81399999999999995</v>
      </c>
      <c r="AA457" s="12">
        <v>930</v>
      </c>
      <c r="AB457" s="2">
        <v>59634</v>
      </c>
      <c r="AC457" s="25">
        <v>0.85699999999999998</v>
      </c>
      <c r="AD457" s="12">
        <v>1029.7</v>
      </c>
      <c r="AE457" s="25">
        <v>7.6999999999999999E-2</v>
      </c>
    </row>
    <row r="458" spans="1:31" x14ac:dyDescent="0.3">
      <c r="A458" t="s">
        <v>1715</v>
      </c>
      <c r="B458" s="2">
        <v>227</v>
      </c>
      <c r="C458" s="25">
        <v>0.43155893536121676</v>
      </c>
      <c r="D458" s="2"/>
      <c r="E458" s="2">
        <v>261</v>
      </c>
      <c r="F458" s="25">
        <v>0.47714808043875684</v>
      </c>
      <c r="G458" s="12"/>
      <c r="H458" s="2">
        <v>188</v>
      </c>
      <c r="I458" s="25">
        <v>0.37375745526838977</v>
      </c>
      <c r="J458" s="12"/>
      <c r="K458" s="25">
        <v>-0.17180616740088106</v>
      </c>
      <c r="L458" s="2">
        <v>574</v>
      </c>
      <c r="M458" s="25">
        <v>0.46780766096169518</v>
      </c>
      <c r="N458" s="2">
        <v>87.272727272727195</v>
      </c>
      <c r="O458" s="2">
        <v>624</v>
      </c>
      <c r="P458" s="25">
        <v>0.48447204968944102</v>
      </c>
      <c r="Q458" s="12">
        <v>96.969696969696898</v>
      </c>
      <c r="R458" s="2">
        <v>646</v>
      </c>
      <c r="S458" s="25">
        <v>0.46642599277978342</v>
      </c>
      <c r="T458" s="12">
        <v>101.21212</v>
      </c>
      <c r="U458" s="25">
        <v>0.12543554006968641</v>
      </c>
      <c r="V458" s="2">
        <v>37226</v>
      </c>
      <c r="W458" s="25">
        <v>0.56000000000000005</v>
      </c>
      <c r="X458" s="2">
        <v>927</v>
      </c>
      <c r="Y458" s="2">
        <v>33974</v>
      </c>
      <c r="Z458" s="25">
        <v>0.53600000000000003</v>
      </c>
      <c r="AA458" s="12">
        <v>735.15</v>
      </c>
      <c r="AB458" s="2">
        <v>37052</v>
      </c>
      <c r="AC458" s="25">
        <v>0.53300000000000003</v>
      </c>
      <c r="AD458" s="12">
        <v>828.48</v>
      </c>
      <c r="AE458" s="25">
        <v>-5.0000000000000001E-3</v>
      </c>
    </row>
    <row r="459" spans="1:31" x14ac:dyDescent="0.3">
      <c r="A459" t="s">
        <v>1769</v>
      </c>
      <c r="B459" s="2">
        <v>116</v>
      </c>
      <c r="C459" s="25">
        <v>0.22053231939163498</v>
      </c>
      <c r="D459" s="2"/>
      <c r="E459" s="2">
        <v>92</v>
      </c>
      <c r="F459" s="25">
        <v>0.16819012797074959</v>
      </c>
      <c r="G459" s="12"/>
      <c r="H459" s="2">
        <v>32</v>
      </c>
      <c r="I459" s="25">
        <v>6.3618290258449325E-2</v>
      </c>
      <c r="J459" s="12"/>
      <c r="K459" s="25">
        <v>-0.72413793103448276</v>
      </c>
      <c r="L459" s="2">
        <v>234</v>
      </c>
      <c r="M459" s="25">
        <v>0.19070904645476772</v>
      </c>
      <c r="N459" s="2">
        <v>63.636363636363598</v>
      </c>
      <c r="O459" s="2">
        <v>308</v>
      </c>
      <c r="P459" s="25">
        <v>0.2391304347826087</v>
      </c>
      <c r="Q459" s="12">
        <v>58.181818181818201</v>
      </c>
      <c r="R459" s="2">
        <v>292</v>
      </c>
      <c r="S459" s="25">
        <v>0.21083032490974729</v>
      </c>
      <c r="T459" s="12">
        <v>80.606063800000001</v>
      </c>
      <c r="U459" s="25">
        <v>0.24786324786324787</v>
      </c>
      <c r="V459" s="2">
        <v>19830</v>
      </c>
      <c r="W459" s="25">
        <v>0.29799999999999999</v>
      </c>
      <c r="X459" s="2">
        <v>542</v>
      </c>
      <c r="Y459" s="2">
        <v>16177</v>
      </c>
      <c r="Z459" s="25">
        <v>0.255</v>
      </c>
      <c r="AA459" s="12">
        <v>562.41999999999996</v>
      </c>
      <c r="AB459" s="2">
        <v>17258</v>
      </c>
      <c r="AC459" s="25">
        <v>0.248</v>
      </c>
      <c r="AD459" s="12">
        <v>554.54999999999995</v>
      </c>
      <c r="AE459" s="25">
        <v>-0.13</v>
      </c>
    </row>
    <row r="460" spans="1:31" x14ac:dyDescent="0.3">
      <c r="A460" t="s">
        <v>1770</v>
      </c>
      <c r="B460" s="2">
        <v>0</v>
      </c>
      <c r="C460" s="25" t="s">
        <v>2479</v>
      </c>
      <c r="D460" s="2"/>
      <c r="E460" s="2">
        <v>5</v>
      </c>
      <c r="F460" s="25">
        <v>9.140767824497258E-3</v>
      </c>
      <c r="G460" s="12"/>
      <c r="H460" s="2">
        <v>0</v>
      </c>
      <c r="I460" s="25">
        <v>0</v>
      </c>
      <c r="J460" s="12"/>
      <c r="K460" s="25" t="s">
        <v>2479</v>
      </c>
      <c r="L460" s="2">
        <v>0</v>
      </c>
      <c r="M460" s="25">
        <v>0</v>
      </c>
      <c r="N460" s="2">
        <v>80</v>
      </c>
      <c r="O460" s="2">
        <v>20</v>
      </c>
      <c r="P460" s="25">
        <v>1.5527950310559006E-2</v>
      </c>
      <c r="Q460" s="12">
        <v>11.5151515151515</v>
      </c>
      <c r="R460" s="2">
        <v>111</v>
      </c>
      <c r="S460" s="25">
        <v>8.0144404332129965E-2</v>
      </c>
      <c r="T460" s="12">
        <v>56.969695999999999</v>
      </c>
      <c r="U460" s="25"/>
      <c r="V460" s="2">
        <v>2935</v>
      </c>
      <c r="W460" s="25">
        <v>4.3999999999999997E-2</v>
      </c>
      <c r="X460" s="2">
        <v>225</v>
      </c>
      <c r="Y460" s="2">
        <v>2206</v>
      </c>
      <c r="Z460" s="25">
        <v>3.5000000000000003E-2</v>
      </c>
      <c r="AA460" s="12">
        <v>181.21</v>
      </c>
      <c r="AB460" s="2">
        <v>2350</v>
      </c>
      <c r="AC460" s="25">
        <v>3.4000000000000002E-2</v>
      </c>
      <c r="AD460" s="12">
        <v>203.03</v>
      </c>
      <c r="AE460" s="25">
        <v>-0.19900000000000001</v>
      </c>
    </row>
    <row r="461" spans="1:31" x14ac:dyDescent="0.3">
      <c r="A461" t="s">
        <v>1771</v>
      </c>
      <c r="B461" s="2">
        <v>8</v>
      </c>
      <c r="C461" s="25">
        <v>1.5209125475285171E-2</v>
      </c>
      <c r="D461" s="2"/>
      <c r="E461" s="2">
        <v>46</v>
      </c>
      <c r="F461" s="25">
        <v>8.4095063985374766E-2</v>
      </c>
      <c r="G461" s="12"/>
      <c r="H461" s="2">
        <v>15</v>
      </c>
      <c r="I461" s="25">
        <v>2.982107355864811E-2</v>
      </c>
      <c r="J461" s="12"/>
      <c r="K461" s="25">
        <v>0.875</v>
      </c>
      <c r="L461" s="2">
        <v>70</v>
      </c>
      <c r="M461" s="25">
        <v>5.7049714751426242E-2</v>
      </c>
      <c r="N461" s="2">
        <v>44.2424242424242</v>
      </c>
      <c r="O461" s="2">
        <v>122</v>
      </c>
      <c r="P461" s="25">
        <v>9.4720496894409936E-2</v>
      </c>
      <c r="Q461" s="12">
        <v>36.363636363636303</v>
      </c>
      <c r="R461" s="2">
        <v>78</v>
      </c>
      <c r="S461" s="25">
        <v>5.6317689530685923E-2</v>
      </c>
      <c r="T461" s="12">
        <v>30.909089999999999</v>
      </c>
      <c r="U461" s="25">
        <v>0.11428571428571428</v>
      </c>
      <c r="V461" s="2">
        <v>4548</v>
      </c>
      <c r="W461" s="25">
        <v>6.8000000000000005E-2</v>
      </c>
      <c r="X461" s="2">
        <v>259</v>
      </c>
      <c r="Y461" s="2">
        <v>3646</v>
      </c>
      <c r="Z461" s="25">
        <v>5.8000000000000003E-2</v>
      </c>
      <c r="AA461" s="12">
        <v>263.64</v>
      </c>
      <c r="AB461" s="2">
        <v>3565</v>
      </c>
      <c r="AC461" s="25">
        <v>5.0999999999999997E-2</v>
      </c>
      <c r="AD461" s="12">
        <v>266.67</v>
      </c>
      <c r="AE461" s="25">
        <v>-0.216</v>
      </c>
    </row>
    <row r="462" spans="1:31" x14ac:dyDescent="0.3">
      <c r="A462" t="s">
        <v>1772</v>
      </c>
      <c r="B462" s="2">
        <v>108</v>
      </c>
      <c r="C462" s="25">
        <v>0.20532319391634982</v>
      </c>
      <c r="D462" s="2"/>
      <c r="E462" s="2">
        <v>41</v>
      </c>
      <c r="F462" s="25">
        <v>7.4954296160877509E-2</v>
      </c>
      <c r="G462" s="12"/>
      <c r="H462" s="2">
        <v>17</v>
      </c>
      <c r="I462" s="25">
        <v>3.3797216699801187E-2</v>
      </c>
      <c r="J462" s="12"/>
      <c r="K462" s="25">
        <v>-0.84259259259259256</v>
      </c>
      <c r="L462" s="2">
        <v>164</v>
      </c>
      <c r="M462" s="25">
        <v>0.13365933170334149</v>
      </c>
      <c r="N462" s="2">
        <v>47.272727272727202</v>
      </c>
      <c r="O462" s="2">
        <v>166</v>
      </c>
      <c r="P462" s="25">
        <v>0.12888198757763975</v>
      </c>
      <c r="Q462" s="12">
        <v>41.818181818181799</v>
      </c>
      <c r="R462" s="2">
        <v>103</v>
      </c>
      <c r="S462" s="25">
        <v>7.436823104693141E-2</v>
      </c>
      <c r="T462" s="12">
        <v>39.393940000000001</v>
      </c>
      <c r="U462" s="25">
        <v>-0.37195121951219512</v>
      </c>
      <c r="V462" s="2">
        <v>12347</v>
      </c>
      <c r="W462" s="25">
        <v>0.186</v>
      </c>
      <c r="X462" s="2">
        <v>439</v>
      </c>
      <c r="Y462" s="2">
        <v>10325</v>
      </c>
      <c r="Z462" s="25">
        <v>0.16300000000000001</v>
      </c>
      <c r="AA462" s="12">
        <v>431.52</v>
      </c>
      <c r="AB462" s="2">
        <v>11343</v>
      </c>
      <c r="AC462" s="25">
        <v>0.16300000000000001</v>
      </c>
      <c r="AD462" s="12">
        <v>410.3</v>
      </c>
      <c r="AE462" s="25">
        <v>-8.1000000000000003E-2</v>
      </c>
    </row>
    <row r="463" spans="1:31" x14ac:dyDescent="0.3">
      <c r="A463" t="s">
        <v>1773</v>
      </c>
      <c r="B463" s="2">
        <v>111</v>
      </c>
      <c r="C463" s="25">
        <v>0.21102661596958175</v>
      </c>
      <c r="D463" s="2"/>
      <c r="E463" s="2">
        <v>169</v>
      </c>
      <c r="F463" s="25">
        <v>0.30895795246800734</v>
      </c>
      <c r="G463" s="12"/>
      <c r="H463" s="2">
        <v>156</v>
      </c>
      <c r="I463" s="25">
        <v>0.31013916500994049</v>
      </c>
      <c r="J463" s="12"/>
      <c r="K463" s="25">
        <v>0.40540540540540548</v>
      </c>
      <c r="L463" s="2">
        <v>340</v>
      </c>
      <c r="M463" s="25">
        <v>0.27709861450692747</v>
      </c>
      <c r="N463" s="2">
        <v>55.151515151515099</v>
      </c>
      <c r="O463" s="2">
        <v>316</v>
      </c>
      <c r="P463" s="25">
        <v>0.24534161490683229</v>
      </c>
      <c r="Q463" s="12">
        <v>69.090909090909093</v>
      </c>
      <c r="R463" s="2">
        <v>354</v>
      </c>
      <c r="S463" s="25">
        <v>0.25559566787003613</v>
      </c>
      <c r="T463" s="12">
        <v>58.181820000000002</v>
      </c>
      <c r="U463" s="25">
        <v>4.1176470588235294E-2</v>
      </c>
      <c r="V463" s="2">
        <v>17396</v>
      </c>
      <c r="W463" s="25">
        <v>0.26200000000000001</v>
      </c>
      <c r="X463" s="2">
        <v>587</v>
      </c>
      <c r="Y463" s="2">
        <v>17797</v>
      </c>
      <c r="Z463" s="25">
        <v>0.28100000000000003</v>
      </c>
      <c r="AA463" s="12">
        <v>452.12</v>
      </c>
      <c r="AB463" s="2">
        <v>19794</v>
      </c>
      <c r="AC463" s="25">
        <v>0.28499999999999998</v>
      </c>
      <c r="AD463" s="12">
        <v>547.88</v>
      </c>
      <c r="AE463" s="25">
        <v>0.13800000000000001</v>
      </c>
    </row>
    <row r="464" spans="1:31" x14ac:dyDescent="0.3">
      <c r="A464" t="s">
        <v>1716</v>
      </c>
      <c r="B464" s="2">
        <v>231</v>
      </c>
      <c r="C464" s="25">
        <v>0.43916349809885924</v>
      </c>
      <c r="D464" s="2"/>
      <c r="E464" s="2">
        <v>120</v>
      </c>
      <c r="F464" s="25">
        <v>0.21937842778793418</v>
      </c>
      <c r="G464" s="12"/>
      <c r="H464" s="2">
        <v>114</v>
      </c>
      <c r="I464" s="25">
        <v>0.22664015904572565</v>
      </c>
      <c r="J464" s="12"/>
      <c r="K464" s="25">
        <v>-0.50649350649350655</v>
      </c>
      <c r="L464" s="2">
        <v>412</v>
      </c>
      <c r="M464" s="25">
        <v>0.33577832110839445</v>
      </c>
      <c r="N464" s="2">
        <v>66.060606060606005</v>
      </c>
      <c r="O464" s="2">
        <v>348</v>
      </c>
      <c r="P464" s="25">
        <v>0.27018633540372672</v>
      </c>
      <c r="Q464" s="12">
        <v>75.757575757575694</v>
      </c>
      <c r="R464" s="2">
        <v>288</v>
      </c>
      <c r="S464" s="25">
        <v>0.20794223826714803</v>
      </c>
      <c r="T464" s="12">
        <v>50.9090919</v>
      </c>
      <c r="U464" s="25">
        <v>-0.30097087378640774</v>
      </c>
      <c r="V464" s="2">
        <v>18157</v>
      </c>
      <c r="W464" s="25">
        <v>0.27300000000000002</v>
      </c>
      <c r="X464" s="2">
        <v>593</v>
      </c>
      <c r="Y464" s="2">
        <v>17612</v>
      </c>
      <c r="Z464" s="25">
        <v>0.27800000000000002</v>
      </c>
      <c r="AA464" s="12">
        <v>499.39</v>
      </c>
      <c r="AB464" s="2">
        <v>22582</v>
      </c>
      <c r="AC464" s="25">
        <v>0.32500000000000001</v>
      </c>
      <c r="AD464" s="12">
        <v>641.21</v>
      </c>
      <c r="AE464" s="25">
        <v>0.24399999999999999</v>
      </c>
    </row>
    <row r="465" spans="1:31" x14ac:dyDescent="0.3">
      <c r="A465" t="s">
        <v>1717</v>
      </c>
      <c r="B465" s="2">
        <v>94</v>
      </c>
      <c r="C465" s="25">
        <v>0.17870722433460076</v>
      </c>
      <c r="D465" s="2"/>
      <c r="E465" s="2">
        <v>44</v>
      </c>
      <c r="F465" s="25">
        <v>8.0438756855575874E-2</v>
      </c>
      <c r="G465" s="12"/>
      <c r="H465" s="2">
        <v>30</v>
      </c>
      <c r="I465" s="25">
        <v>5.9642147117296235E-2</v>
      </c>
      <c r="J465" s="12"/>
      <c r="K465" s="25">
        <v>-0.68085106382978722</v>
      </c>
      <c r="L465" s="2">
        <v>167</v>
      </c>
      <c r="M465" s="25">
        <v>0.1361043194784026</v>
      </c>
      <c r="N465" s="2">
        <v>40</v>
      </c>
      <c r="O465" s="2">
        <v>127</v>
      </c>
      <c r="P465" s="25">
        <v>9.8602484472049695E-2</v>
      </c>
      <c r="Q465" s="12">
        <v>40.606060606060602</v>
      </c>
      <c r="R465" s="2">
        <v>95</v>
      </c>
      <c r="S465" s="25">
        <v>6.8592057761732855E-2</v>
      </c>
      <c r="T465" s="12">
        <v>29.090910000000001</v>
      </c>
      <c r="U465" s="25">
        <v>-0.43113772455089822</v>
      </c>
      <c r="V465" s="2">
        <v>6273</v>
      </c>
      <c r="W465" s="25">
        <v>9.4E-2</v>
      </c>
      <c r="X465" s="2">
        <v>325</v>
      </c>
      <c r="Y465" s="2">
        <v>5632</v>
      </c>
      <c r="Z465" s="25">
        <v>8.8999999999999996E-2</v>
      </c>
      <c r="AA465" s="12">
        <v>310.3</v>
      </c>
      <c r="AB465" s="2">
        <v>8506</v>
      </c>
      <c r="AC465" s="25">
        <v>0.122</v>
      </c>
      <c r="AD465" s="12">
        <v>364.85</v>
      </c>
      <c r="AE465" s="25">
        <v>0.35599999999999998</v>
      </c>
    </row>
    <row r="466" spans="1:31" x14ac:dyDescent="0.3">
      <c r="A466" t="s">
        <v>1774</v>
      </c>
      <c r="B466" s="2">
        <v>57</v>
      </c>
      <c r="C466" s="25">
        <v>0.10836501901140684</v>
      </c>
      <c r="D466" s="2"/>
      <c r="E466" s="2">
        <v>35</v>
      </c>
      <c r="F466" s="25">
        <v>6.3985374771480807E-2</v>
      </c>
      <c r="G466" s="12"/>
      <c r="H466" s="2">
        <v>15</v>
      </c>
      <c r="I466" s="25">
        <v>2.982107355864811E-2</v>
      </c>
      <c r="J466" s="12"/>
      <c r="K466" s="25">
        <v>-0.73684210526315796</v>
      </c>
      <c r="L466" s="2">
        <v>116</v>
      </c>
      <c r="M466" s="25">
        <v>9.4539527302363494E-2</v>
      </c>
      <c r="N466" s="2">
        <v>35.757575757575701</v>
      </c>
      <c r="O466" s="2">
        <v>109</v>
      </c>
      <c r="P466" s="25">
        <v>8.4627329192546577E-2</v>
      </c>
      <c r="Q466" s="12">
        <v>40</v>
      </c>
      <c r="R466" s="2">
        <v>32</v>
      </c>
      <c r="S466" s="25">
        <v>2.3104693140794223E-2</v>
      </c>
      <c r="T466" s="12">
        <v>14.545455</v>
      </c>
      <c r="U466" s="25">
        <v>-0.72413793103448276</v>
      </c>
      <c r="V466" s="2">
        <v>3191</v>
      </c>
      <c r="W466" s="25">
        <v>4.8000000000000001E-2</v>
      </c>
      <c r="X466" s="2">
        <v>213</v>
      </c>
      <c r="Y466" s="2">
        <v>3145</v>
      </c>
      <c r="Z466" s="25">
        <v>0.05</v>
      </c>
      <c r="AA466" s="12">
        <v>262.42</v>
      </c>
      <c r="AB466" s="2">
        <v>4257</v>
      </c>
      <c r="AC466" s="25">
        <v>6.0999999999999999E-2</v>
      </c>
      <c r="AD466" s="12">
        <v>296.97000000000003</v>
      </c>
      <c r="AE466" s="25">
        <v>0.33400000000000002</v>
      </c>
    </row>
    <row r="467" spans="1:31" x14ac:dyDescent="0.3">
      <c r="A467" t="s">
        <v>1775</v>
      </c>
      <c r="B467" s="2">
        <v>34</v>
      </c>
      <c r="C467" s="25">
        <v>6.4638783269961975E-2</v>
      </c>
      <c r="D467" s="2"/>
      <c r="E467" s="2">
        <v>9</v>
      </c>
      <c r="F467" s="25">
        <v>1.6453382084095063E-2</v>
      </c>
      <c r="G467" s="12"/>
      <c r="H467" s="2">
        <v>0</v>
      </c>
      <c r="I467" s="25">
        <v>0</v>
      </c>
      <c r="J467" s="12"/>
      <c r="K467" s="25">
        <v>-1</v>
      </c>
      <c r="L467" s="2">
        <v>44</v>
      </c>
      <c r="M467" s="25">
        <v>3.5859820700896494E-2</v>
      </c>
      <c r="N467" s="2">
        <v>26.060606060605998</v>
      </c>
      <c r="O467" s="2">
        <v>72</v>
      </c>
      <c r="P467" s="25">
        <v>5.5900621118012424E-2</v>
      </c>
      <c r="Q467" s="12">
        <v>38.181818181818102</v>
      </c>
      <c r="R467" s="2">
        <v>1</v>
      </c>
      <c r="S467" s="25">
        <v>7.2202166064981946E-4</v>
      </c>
      <c r="T467" s="12">
        <v>1.8181818700000001</v>
      </c>
      <c r="U467" s="25">
        <v>-0.97727272727272729</v>
      </c>
      <c r="V467" s="2">
        <v>605</v>
      </c>
      <c r="W467" s="25">
        <v>8.9999999999999993E-3</v>
      </c>
      <c r="X467" s="2">
        <v>105</v>
      </c>
      <c r="Y467" s="2">
        <v>767</v>
      </c>
      <c r="Z467" s="25">
        <v>1.2E-2</v>
      </c>
      <c r="AA467" s="12">
        <v>132.12</v>
      </c>
      <c r="AB467" s="2">
        <v>657</v>
      </c>
      <c r="AC467" s="25">
        <v>8.9999999999999993E-3</v>
      </c>
      <c r="AD467" s="12">
        <v>107.27</v>
      </c>
      <c r="AE467" s="25">
        <v>8.5999999999999993E-2</v>
      </c>
    </row>
    <row r="468" spans="1:31" x14ac:dyDescent="0.3">
      <c r="A468" t="s">
        <v>1776</v>
      </c>
      <c r="B468" s="2">
        <v>2</v>
      </c>
      <c r="C468" s="25" t="s">
        <v>2479</v>
      </c>
      <c r="D468" s="2"/>
      <c r="E468" s="2">
        <v>4</v>
      </c>
      <c r="F468" s="25" t="s">
        <v>2479</v>
      </c>
      <c r="G468" s="12"/>
      <c r="H468" s="2">
        <v>3</v>
      </c>
      <c r="I468" s="25">
        <v>5.9642147117296221E-3</v>
      </c>
      <c r="J468" s="12"/>
      <c r="K468" s="25">
        <v>0.5</v>
      </c>
      <c r="L468" s="2">
        <v>2</v>
      </c>
      <c r="M468" s="25">
        <v>1.6299918500407497E-3</v>
      </c>
      <c r="N468" s="2">
        <v>3.0303030303030298</v>
      </c>
      <c r="O468" s="2">
        <v>4</v>
      </c>
      <c r="P468" s="25">
        <v>3.105590062111801E-3</v>
      </c>
      <c r="Q468" s="12">
        <v>3.0303030303030298</v>
      </c>
      <c r="R468" s="2">
        <v>19</v>
      </c>
      <c r="S468" s="25">
        <v>1.3718411552346571E-2</v>
      </c>
      <c r="T468" s="12">
        <v>13.333333</v>
      </c>
      <c r="U468" s="25">
        <v>8.5</v>
      </c>
      <c r="V468" s="2">
        <v>537</v>
      </c>
      <c r="W468" s="25">
        <v>8.0000000000000002E-3</v>
      </c>
      <c r="X468" s="2">
        <v>93</v>
      </c>
      <c r="Y468" s="2">
        <v>605</v>
      </c>
      <c r="Z468" s="25">
        <v>0.01</v>
      </c>
      <c r="AA468" s="12">
        <v>109.09</v>
      </c>
      <c r="AB468" s="2">
        <v>659</v>
      </c>
      <c r="AC468" s="25">
        <v>8.9999999999999993E-3</v>
      </c>
      <c r="AD468" s="12">
        <v>121.21</v>
      </c>
      <c r="AE468" s="25">
        <v>0.22700000000000001</v>
      </c>
    </row>
    <row r="469" spans="1:31" x14ac:dyDescent="0.3">
      <c r="A469" t="s">
        <v>1777</v>
      </c>
      <c r="B469" s="2">
        <v>21</v>
      </c>
      <c r="C469" s="25">
        <v>3.9923954372623575E-2</v>
      </c>
      <c r="D469" s="2"/>
      <c r="E469" s="2">
        <v>22</v>
      </c>
      <c r="F469" s="25">
        <v>4.0219378427787937E-2</v>
      </c>
      <c r="G469" s="12"/>
      <c r="H469" s="2">
        <v>12</v>
      </c>
      <c r="I469" s="25" t="s">
        <v>2479</v>
      </c>
      <c r="J469" s="12"/>
      <c r="K469" s="25">
        <v>-0.4285714285714286</v>
      </c>
      <c r="L469" s="2">
        <v>70</v>
      </c>
      <c r="M469" s="25">
        <v>5.7049714751426242E-2</v>
      </c>
      <c r="N469" s="2">
        <v>28.484848484848399</v>
      </c>
      <c r="O469" s="2">
        <v>33</v>
      </c>
      <c r="P469" s="25">
        <v>2.562111801242236E-2</v>
      </c>
      <c r="Q469" s="12">
        <v>13.3333333333333</v>
      </c>
      <c r="R469" s="2">
        <v>12</v>
      </c>
      <c r="S469" s="25">
        <v>8.6642599277978339E-3</v>
      </c>
      <c r="T469" s="12">
        <v>6.0606059999999999</v>
      </c>
      <c r="U469" s="25">
        <v>-0.82857142857142863</v>
      </c>
      <c r="V469" s="2">
        <v>2049</v>
      </c>
      <c r="W469" s="25">
        <v>3.1E-2</v>
      </c>
      <c r="X469" s="2">
        <v>175</v>
      </c>
      <c r="Y469" s="2">
        <v>1773</v>
      </c>
      <c r="Z469" s="25">
        <v>2.8000000000000001E-2</v>
      </c>
      <c r="AA469" s="12">
        <v>184.85</v>
      </c>
      <c r="AB469" s="2">
        <v>2941</v>
      </c>
      <c r="AC469" s="25">
        <v>4.2000000000000003E-2</v>
      </c>
      <c r="AD469" s="12">
        <v>258.18</v>
      </c>
      <c r="AE469" s="25">
        <v>0.435</v>
      </c>
    </row>
    <row r="470" spans="1:31" x14ac:dyDescent="0.3">
      <c r="A470" t="s">
        <v>1778</v>
      </c>
      <c r="B470" s="2">
        <v>37</v>
      </c>
      <c r="C470" s="25">
        <v>7.0342205323193921E-2</v>
      </c>
      <c r="D470" s="2"/>
      <c r="E470" s="2">
        <v>9</v>
      </c>
      <c r="F470" s="25">
        <v>1.6453382084095063E-2</v>
      </c>
      <c r="G470" s="12"/>
      <c r="H470" s="2">
        <v>15</v>
      </c>
      <c r="I470" s="25">
        <v>2.982107355864811E-2</v>
      </c>
      <c r="J470" s="12"/>
      <c r="K470" s="25">
        <v>-0.59459459459459452</v>
      </c>
      <c r="L470" s="2">
        <v>51</v>
      </c>
      <c r="M470" s="25">
        <v>4.1564792176039117E-2</v>
      </c>
      <c r="N470" s="2">
        <v>23.030303030302999</v>
      </c>
      <c r="O470" s="2">
        <v>18</v>
      </c>
      <c r="P470" s="25">
        <v>1.3975155279503106E-2</v>
      </c>
      <c r="Q470" s="12">
        <v>10.909090909090899</v>
      </c>
      <c r="R470" s="2">
        <v>63</v>
      </c>
      <c r="S470" s="25">
        <v>4.5487364620938629E-2</v>
      </c>
      <c r="T470" s="12">
        <v>25.454546000000001</v>
      </c>
      <c r="U470" s="25">
        <v>0.23529411764705882</v>
      </c>
      <c r="V470" s="2">
        <v>3082</v>
      </c>
      <c r="W470" s="25">
        <v>4.5999999999999999E-2</v>
      </c>
      <c r="X470" s="2">
        <v>239</v>
      </c>
      <c r="Y470" s="2">
        <v>2487</v>
      </c>
      <c r="Z470" s="25">
        <v>3.9E-2</v>
      </c>
      <c r="AA470" s="12">
        <v>210.91</v>
      </c>
      <c r="AB470" s="2">
        <v>4249</v>
      </c>
      <c r="AC470" s="25">
        <v>6.0999999999999999E-2</v>
      </c>
      <c r="AD470" s="12">
        <v>266.06</v>
      </c>
      <c r="AE470" s="25">
        <v>0.379</v>
      </c>
    </row>
    <row r="471" spans="1:31" x14ac:dyDescent="0.3">
      <c r="A471" t="s">
        <v>1718</v>
      </c>
      <c r="B471" s="2">
        <v>137</v>
      </c>
      <c r="C471" s="25">
        <v>0.26045627376425862</v>
      </c>
      <c r="D471" s="2"/>
      <c r="E471" s="2">
        <v>76</v>
      </c>
      <c r="F471" s="25">
        <v>0.13893967093235832</v>
      </c>
      <c r="G471" s="12"/>
      <c r="H471" s="2">
        <v>84</v>
      </c>
      <c r="I471" s="25">
        <v>0.16699801192842942</v>
      </c>
      <c r="J471" s="12"/>
      <c r="K471" s="25">
        <v>-0.38686131386861311</v>
      </c>
      <c r="L471" s="2">
        <v>245</v>
      </c>
      <c r="M471" s="25">
        <v>0.19967400162999185</v>
      </c>
      <c r="N471" s="2">
        <v>53.3333333333333</v>
      </c>
      <c r="O471" s="2">
        <v>221</v>
      </c>
      <c r="P471" s="25">
        <v>0.17158385093167702</v>
      </c>
      <c r="Q471" s="12">
        <v>56.363636363636303</v>
      </c>
      <c r="R471" s="2">
        <v>193</v>
      </c>
      <c r="S471" s="25">
        <v>0.13935018050541517</v>
      </c>
      <c r="T471" s="12">
        <v>46.6666679</v>
      </c>
      <c r="U471" s="25">
        <v>-0.21224489795918366</v>
      </c>
      <c r="V471" s="2">
        <v>11884</v>
      </c>
      <c r="W471" s="25">
        <v>0.17899999999999999</v>
      </c>
      <c r="X471" s="2">
        <v>467</v>
      </c>
      <c r="Y471" s="2">
        <v>11980</v>
      </c>
      <c r="Z471" s="25">
        <v>0.189</v>
      </c>
      <c r="AA471" s="12">
        <v>422.42</v>
      </c>
      <c r="AB471" s="2">
        <v>14076</v>
      </c>
      <c r="AC471" s="25">
        <v>0.20200000000000001</v>
      </c>
      <c r="AD471" s="12">
        <v>529.09</v>
      </c>
      <c r="AE471" s="25">
        <v>0.184</v>
      </c>
    </row>
    <row r="472" spans="1:31" x14ac:dyDescent="0.3">
      <c r="A472" t="s">
        <v>1774</v>
      </c>
      <c r="B472" s="2">
        <v>126</v>
      </c>
      <c r="C472" s="25">
        <v>0.23954372623574149</v>
      </c>
      <c r="D472" s="2"/>
      <c r="E472" s="2">
        <v>52</v>
      </c>
      <c r="F472" s="25">
        <v>9.5063985374771481E-2</v>
      </c>
      <c r="G472" s="12"/>
      <c r="H472" s="2">
        <v>47</v>
      </c>
      <c r="I472" s="25">
        <v>9.3439363817097415E-2</v>
      </c>
      <c r="J472" s="12"/>
      <c r="K472" s="25">
        <v>-0.62698412698412698</v>
      </c>
      <c r="L472" s="2">
        <v>234</v>
      </c>
      <c r="M472" s="25">
        <v>0.19070904645476772</v>
      </c>
      <c r="N472" s="2">
        <v>52.727272727272698</v>
      </c>
      <c r="O472" s="2">
        <v>121</v>
      </c>
      <c r="P472" s="25">
        <v>9.3944099378881984E-2</v>
      </c>
      <c r="Q472" s="12">
        <v>43.030303030303003</v>
      </c>
      <c r="R472" s="2">
        <v>124</v>
      </c>
      <c r="S472" s="25">
        <v>8.9530685920577613E-2</v>
      </c>
      <c r="T472" s="12">
        <v>36.969695999999999</v>
      </c>
      <c r="U472" s="25">
        <v>-0.47008547008547008</v>
      </c>
      <c r="V472" s="2">
        <v>7547</v>
      </c>
      <c r="W472" s="25">
        <v>0.114</v>
      </c>
      <c r="X472" s="2">
        <v>359</v>
      </c>
      <c r="Y472" s="2">
        <v>6697</v>
      </c>
      <c r="Z472" s="25">
        <v>0.106</v>
      </c>
      <c r="AA472" s="12">
        <v>320.61</v>
      </c>
      <c r="AB472" s="2">
        <v>7239</v>
      </c>
      <c r="AC472" s="25">
        <v>0.104</v>
      </c>
      <c r="AD472" s="12">
        <v>404.85</v>
      </c>
      <c r="AE472" s="25">
        <v>-4.1000000000000002E-2</v>
      </c>
    </row>
    <row r="473" spans="1:31" x14ac:dyDescent="0.3">
      <c r="A473" t="s">
        <v>1775</v>
      </c>
      <c r="B473" s="2">
        <v>3</v>
      </c>
      <c r="C473" s="25" t="s">
        <v>2479</v>
      </c>
      <c r="D473" s="2"/>
      <c r="E473" s="2">
        <v>2</v>
      </c>
      <c r="F473" s="25">
        <v>3.6563071297989031E-3</v>
      </c>
      <c r="G473" s="12"/>
      <c r="H473" s="2">
        <v>27</v>
      </c>
      <c r="I473" s="25">
        <v>5.3677932405566599E-2</v>
      </c>
      <c r="J473" s="12"/>
      <c r="K473" s="25">
        <v>8</v>
      </c>
      <c r="L473" s="2">
        <v>3</v>
      </c>
      <c r="M473" s="25">
        <v>2.4449877750611247E-3</v>
      </c>
      <c r="N473" s="2">
        <v>3.0303030303030298</v>
      </c>
      <c r="O473" s="2">
        <v>31</v>
      </c>
      <c r="P473" s="25">
        <v>2.406832298136646E-2</v>
      </c>
      <c r="Q473" s="12">
        <v>26.6666666666666</v>
      </c>
      <c r="R473" s="2">
        <v>37</v>
      </c>
      <c r="S473" s="25">
        <v>2.6714801444043323E-2</v>
      </c>
      <c r="T473" s="12">
        <v>24.848483999999999</v>
      </c>
      <c r="U473" s="25">
        <v>11.333333333333334</v>
      </c>
      <c r="V473" s="2">
        <v>953</v>
      </c>
      <c r="W473" s="25">
        <v>1.4E-2</v>
      </c>
      <c r="X473" s="2">
        <v>115</v>
      </c>
      <c r="Y473" s="2">
        <v>1162</v>
      </c>
      <c r="Z473" s="25">
        <v>1.7999999999999999E-2</v>
      </c>
      <c r="AA473" s="12">
        <v>139.38999999999999</v>
      </c>
      <c r="AB473" s="2">
        <v>932</v>
      </c>
      <c r="AC473" s="25">
        <v>1.2999999999999999E-2</v>
      </c>
      <c r="AD473" s="12">
        <v>145.44999999999999</v>
      </c>
      <c r="AE473" s="25">
        <v>-2.1999999999999999E-2</v>
      </c>
    </row>
    <row r="474" spans="1:31" x14ac:dyDescent="0.3">
      <c r="A474" t="s">
        <v>1776</v>
      </c>
      <c r="B474" s="2">
        <v>18</v>
      </c>
      <c r="C474" s="25">
        <v>3.4220532319391636E-2</v>
      </c>
      <c r="D474" s="2"/>
      <c r="E474" s="2">
        <v>16</v>
      </c>
      <c r="F474" s="25" t="s">
        <v>2479</v>
      </c>
      <c r="G474" s="12"/>
      <c r="H474" s="2">
        <v>3</v>
      </c>
      <c r="I474" s="25" t="s">
        <v>2479</v>
      </c>
      <c r="J474" s="12"/>
      <c r="K474" s="25">
        <v>-0.83333333333333337</v>
      </c>
      <c r="L474" s="2">
        <v>44</v>
      </c>
      <c r="M474" s="25">
        <v>3.5859820700896494E-2</v>
      </c>
      <c r="N474" s="2">
        <v>26.060606060605998</v>
      </c>
      <c r="O474" s="2">
        <v>16</v>
      </c>
      <c r="P474" s="25">
        <v>1.2422360248447204E-2</v>
      </c>
      <c r="Q474" s="12">
        <v>6.6666666666666599</v>
      </c>
      <c r="R474" s="2">
        <v>3</v>
      </c>
      <c r="S474" s="25">
        <v>2.1660649819494585E-3</v>
      </c>
      <c r="T474" s="12">
        <v>3.030303</v>
      </c>
      <c r="U474" s="25">
        <v>-0.93181818181818177</v>
      </c>
      <c r="V474" s="2">
        <v>1379</v>
      </c>
      <c r="W474" s="25">
        <v>2.1000000000000001E-2</v>
      </c>
      <c r="X474" s="2">
        <v>136</v>
      </c>
      <c r="Y474" s="2">
        <v>1065</v>
      </c>
      <c r="Z474" s="25">
        <v>1.7000000000000001E-2</v>
      </c>
      <c r="AA474" s="12">
        <v>121.21</v>
      </c>
      <c r="AB474" s="2">
        <v>1156</v>
      </c>
      <c r="AC474" s="25">
        <v>1.7000000000000001E-2</v>
      </c>
      <c r="AD474" s="12">
        <v>140</v>
      </c>
      <c r="AE474" s="25">
        <v>-0.16200000000000001</v>
      </c>
    </row>
    <row r="475" spans="1:31" x14ac:dyDescent="0.3">
      <c r="A475" t="s">
        <v>1777</v>
      </c>
      <c r="B475" s="2">
        <v>105</v>
      </c>
      <c r="C475" s="25">
        <v>0.19961977186311788</v>
      </c>
      <c r="D475" s="2"/>
      <c r="E475" s="2">
        <v>34</v>
      </c>
      <c r="F475" s="25">
        <v>6.2157221206581355E-2</v>
      </c>
      <c r="G475" s="12"/>
      <c r="H475" s="2">
        <v>17</v>
      </c>
      <c r="I475" s="25">
        <v>3.3797216699801187E-2</v>
      </c>
      <c r="J475" s="12"/>
      <c r="K475" s="25">
        <v>-0.83809523809523812</v>
      </c>
      <c r="L475" s="2">
        <v>187</v>
      </c>
      <c r="M475" s="25">
        <v>0.15240423797881011</v>
      </c>
      <c r="N475" s="2">
        <v>50.303030303030297</v>
      </c>
      <c r="O475" s="2">
        <v>74</v>
      </c>
      <c r="P475" s="25">
        <v>5.745341614906832E-2</v>
      </c>
      <c r="Q475" s="12">
        <v>32.727272727272698</v>
      </c>
      <c r="R475" s="2">
        <v>84</v>
      </c>
      <c r="S475" s="25">
        <v>6.0649819494584839E-2</v>
      </c>
      <c r="T475" s="12">
        <v>31.515152</v>
      </c>
      <c r="U475" s="25">
        <v>-0.55080213903743314</v>
      </c>
      <c r="V475" s="2">
        <v>5215</v>
      </c>
      <c r="W475" s="25">
        <v>7.8E-2</v>
      </c>
      <c r="X475" s="2">
        <v>304</v>
      </c>
      <c r="Y475" s="2">
        <v>4470</v>
      </c>
      <c r="Z475" s="25">
        <v>7.0999999999999994E-2</v>
      </c>
      <c r="AA475" s="12">
        <v>263.64</v>
      </c>
      <c r="AB475" s="2">
        <v>5151</v>
      </c>
      <c r="AC475" s="25">
        <v>7.3999999999999996E-2</v>
      </c>
      <c r="AD475" s="12">
        <v>335.76</v>
      </c>
      <c r="AE475" s="25">
        <v>-1.2E-2</v>
      </c>
    </row>
    <row r="476" spans="1:31" x14ac:dyDescent="0.3">
      <c r="A476" t="s">
        <v>1778</v>
      </c>
      <c r="B476" s="2">
        <v>11</v>
      </c>
      <c r="C476" s="25" t="s">
        <v>2479</v>
      </c>
      <c r="D476" s="2"/>
      <c r="E476" s="2">
        <v>24</v>
      </c>
      <c r="F476" s="25">
        <v>4.3875685557586835E-2</v>
      </c>
      <c r="G476" s="12"/>
      <c r="H476" s="2">
        <v>37</v>
      </c>
      <c r="I476" s="25">
        <v>7.3558648111332003E-2</v>
      </c>
      <c r="J476" s="12"/>
      <c r="K476" s="25">
        <v>2.3636363636363638</v>
      </c>
      <c r="L476" s="2">
        <v>11</v>
      </c>
      <c r="M476" s="25">
        <v>8.9649551752241236E-3</v>
      </c>
      <c r="N476" s="2">
        <v>7.8787878787878798</v>
      </c>
      <c r="O476" s="2">
        <v>100</v>
      </c>
      <c r="P476" s="25">
        <v>7.7639751552795025E-2</v>
      </c>
      <c r="Q476" s="12">
        <v>32.121212121212103</v>
      </c>
      <c r="R476" s="2">
        <v>69</v>
      </c>
      <c r="S476" s="25">
        <v>4.9819494584837545E-2</v>
      </c>
      <c r="T476" s="12">
        <v>33.3333321</v>
      </c>
      <c r="U476" s="25">
        <v>5.2727272727272725</v>
      </c>
      <c r="V476" s="2">
        <v>4337</v>
      </c>
      <c r="W476" s="25">
        <v>6.5000000000000002E-2</v>
      </c>
      <c r="X476" s="2">
        <v>244</v>
      </c>
      <c r="Y476" s="2">
        <v>5283</v>
      </c>
      <c r="Z476" s="25">
        <v>8.3000000000000004E-2</v>
      </c>
      <c r="AA476" s="12">
        <v>298</v>
      </c>
      <c r="AB476" s="2">
        <v>6837</v>
      </c>
      <c r="AC476" s="25">
        <v>9.8000000000000004E-2</v>
      </c>
      <c r="AD476" s="12">
        <v>331.52</v>
      </c>
      <c r="AE476" s="25">
        <v>0.57599999999999996</v>
      </c>
    </row>
    <row r="477" spans="1:31"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row>
    <row r="478" spans="1:31" x14ac:dyDescent="0.3">
      <c r="A478" s="103" t="s">
        <v>1782</v>
      </c>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c r="AA478" s="103"/>
      <c r="AB478" s="103"/>
      <c r="AC478" s="103"/>
      <c r="AD478" s="103"/>
      <c r="AE478" s="103"/>
    </row>
    <row r="479" spans="1:31" x14ac:dyDescent="0.3">
      <c r="B479" s="188"/>
      <c r="C479" s="188"/>
      <c r="D479" s="188"/>
      <c r="E479" s="188"/>
      <c r="F479" s="188"/>
      <c r="G479" s="188"/>
      <c r="H479" s="188"/>
      <c r="I479" s="188"/>
      <c r="J479" s="188"/>
      <c r="L479" s="188" t="s">
        <v>1653</v>
      </c>
      <c r="M479" s="188"/>
      <c r="N479" s="188" t="s">
        <v>1654</v>
      </c>
      <c r="O479" s="188" t="s">
        <v>1653</v>
      </c>
      <c r="P479" s="188"/>
      <c r="Q479" s="188" t="s">
        <v>1654</v>
      </c>
      <c r="R479" s="188" t="s">
        <v>1653</v>
      </c>
      <c r="S479" s="188"/>
      <c r="T479" s="188" t="s">
        <v>1654</v>
      </c>
      <c r="U479" t="s">
        <v>167</v>
      </c>
      <c r="V479" s="188" t="s">
        <v>1653</v>
      </c>
      <c r="W479" s="188"/>
      <c r="X479" s="188" t="s">
        <v>1654</v>
      </c>
      <c r="Y479" s="188" t="s">
        <v>1653</v>
      </c>
      <c r="Z479" s="188"/>
      <c r="AA479" s="188" t="s">
        <v>1654</v>
      </c>
      <c r="AB479" s="188" t="s">
        <v>1653</v>
      </c>
      <c r="AC479" s="188"/>
      <c r="AD479" s="188" t="s">
        <v>1654</v>
      </c>
      <c r="AE479" t="s">
        <v>167</v>
      </c>
    </row>
    <row r="480" spans="1:31" x14ac:dyDescent="0.3">
      <c r="A480" t="s">
        <v>169</v>
      </c>
      <c r="B480" s="2">
        <v>773</v>
      </c>
      <c r="C480" s="25" t="s">
        <v>2479</v>
      </c>
      <c r="D480" s="2"/>
      <c r="E480" s="2">
        <v>682</v>
      </c>
      <c r="F480" s="25" t="s">
        <v>2479</v>
      </c>
      <c r="G480" s="12"/>
      <c r="H480" s="2">
        <v>767</v>
      </c>
      <c r="I480" s="25" t="s">
        <v>2479</v>
      </c>
      <c r="J480" s="12"/>
      <c r="K480" s="25">
        <v>-7.7619663648124115E-3</v>
      </c>
      <c r="L480" s="2">
        <v>2965</v>
      </c>
      <c r="M480" s="25" t="s">
        <v>167</v>
      </c>
      <c r="N480" s="2">
        <v>126.06060606060601</v>
      </c>
      <c r="O480" s="2">
        <v>3442</v>
      </c>
      <c r="P480" s="25" t="s">
        <v>167</v>
      </c>
      <c r="Q480" s="12">
        <v>145.45454545454501</v>
      </c>
      <c r="R480" s="2">
        <v>3658</v>
      </c>
      <c r="S480" s="25" t="s">
        <v>167</v>
      </c>
      <c r="T480" s="12">
        <v>201.81817599999999</v>
      </c>
      <c r="U480" s="25">
        <v>0.23372681281618887</v>
      </c>
      <c r="V480" s="2">
        <v>1122706</v>
      </c>
      <c r="W480" s="25" t="s">
        <v>167</v>
      </c>
      <c r="X480" s="2">
        <v>3142</v>
      </c>
      <c r="Y480" s="2">
        <v>1236758</v>
      </c>
      <c r="Z480" s="25" t="s">
        <v>167</v>
      </c>
      <c r="AA480" s="12">
        <v>3473.33</v>
      </c>
      <c r="AB480" s="2">
        <v>1379441</v>
      </c>
      <c r="AC480" s="25" t="s">
        <v>167</v>
      </c>
      <c r="AD480" s="12">
        <v>3968.48</v>
      </c>
      <c r="AE480" s="25">
        <v>0.22900000000000001</v>
      </c>
    </row>
    <row r="481" spans="1:31" x14ac:dyDescent="0.3">
      <c r="A481" t="s">
        <v>1751</v>
      </c>
      <c r="B481" s="2">
        <v>90</v>
      </c>
      <c r="C481" s="25">
        <v>0.11642949547218628</v>
      </c>
      <c r="D481" s="2"/>
      <c r="E481" s="2">
        <v>91</v>
      </c>
      <c r="F481" s="25">
        <v>0.13343108504398826</v>
      </c>
      <c r="G481" s="12"/>
      <c r="H481" s="2">
        <v>47</v>
      </c>
      <c r="I481" s="25">
        <v>6.1277705345501955E-2</v>
      </c>
      <c r="J481" s="12"/>
      <c r="K481" s="25">
        <v>-0.47777777777777775</v>
      </c>
      <c r="L481" s="2">
        <v>366</v>
      </c>
      <c r="M481" s="25">
        <v>0.12344013490725127</v>
      </c>
      <c r="N481" s="2">
        <v>76.969696969696898</v>
      </c>
      <c r="O481" s="2">
        <v>517</v>
      </c>
      <c r="P481" s="25">
        <v>0.15020337013364324</v>
      </c>
      <c r="Q481" s="12">
        <v>120</v>
      </c>
      <c r="R481" s="2">
        <v>587</v>
      </c>
      <c r="S481" s="25">
        <v>0.16047020229633679</v>
      </c>
      <c r="T481" s="12">
        <v>129.090912</v>
      </c>
      <c r="U481" s="25">
        <v>0.60382513661202186</v>
      </c>
      <c r="V481" s="2">
        <v>87644</v>
      </c>
      <c r="W481" s="25">
        <v>7.8E-2</v>
      </c>
      <c r="X481" s="2">
        <v>1265</v>
      </c>
      <c r="Y481" s="2">
        <v>104566</v>
      </c>
      <c r="Z481" s="25">
        <v>8.5000000000000006E-2</v>
      </c>
      <c r="AA481" s="12">
        <v>1078.79</v>
      </c>
      <c r="AB481" s="2">
        <v>96657</v>
      </c>
      <c r="AC481" s="25">
        <v>7.0000000000000007E-2</v>
      </c>
      <c r="AD481" s="12">
        <v>1280.6099999999999</v>
      </c>
      <c r="AE481" s="25">
        <v>0.10299999999999999</v>
      </c>
    </row>
    <row r="482" spans="1:31" x14ac:dyDescent="0.3">
      <c r="A482" t="s">
        <v>1715</v>
      </c>
      <c r="B482" s="2">
        <v>70</v>
      </c>
      <c r="C482" s="25">
        <v>9.0556274256144889E-2</v>
      </c>
      <c r="D482" s="2"/>
      <c r="E482" s="2">
        <v>33</v>
      </c>
      <c r="F482" s="25">
        <v>4.8387096774193547E-2</v>
      </c>
      <c r="G482" s="12"/>
      <c r="H482" s="2">
        <v>44</v>
      </c>
      <c r="I482" s="25">
        <v>5.736636245110821E-2</v>
      </c>
      <c r="J482" s="12"/>
      <c r="K482" s="25">
        <v>-0.37142857142857144</v>
      </c>
      <c r="L482" s="2">
        <v>184</v>
      </c>
      <c r="M482" s="25">
        <v>6.2057335581787519E-2</v>
      </c>
      <c r="N482" s="2">
        <v>53.3333333333333</v>
      </c>
      <c r="O482" s="2">
        <v>357</v>
      </c>
      <c r="P482" s="25">
        <v>0.10371876815804765</v>
      </c>
      <c r="Q482" s="12">
        <v>112.121212121212</v>
      </c>
      <c r="R482" s="2">
        <v>282</v>
      </c>
      <c r="S482" s="25">
        <v>7.7091306724986333E-2</v>
      </c>
      <c r="T482" s="12">
        <v>79.393936199999999</v>
      </c>
      <c r="U482" s="25">
        <v>0.53260869565217395</v>
      </c>
      <c r="V482" s="2">
        <v>52229</v>
      </c>
      <c r="W482" s="25">
        <v>4.7E-2</v>
      </c>
      <c r="X482" s="2">
        <v>1000</v>
      </c>
      <c r="Y482" s="2">
        <v>61603</v>
      </c>
      <c r="Z482" s="25">
        <v>0.05</v>
      </c>
      <c r="AA482" s="12">
        <v>900.61</v>
      </c>
      <c r="AB482" s="2">
        <v>59389</v>
      </c>
      <c r="AC482" s="25">
        <v>4.2999999999999997E-2</v>
      </c>
      <c r="AD482" s="12">
        <v>1142.42</v>
      </c>
      <c r="AE482" s="25">
        <v>0.13700000000000001</v>
      </c>
    </row>
    <row r="483" spans="1:31" x14ac:dyDescent="0.3">
      <c r="A483" t="s">
        <v>1769</v>
      </c>
      <c r="B483" s="2">
        <v>68</v>
      </c>
      <c r="C483" s="25">
        <v>8.7968952134540757E-2</v>
      </c>
      <c r="D483" s="2"/>
      <c r="E483" s="2">
        <v>24</v>
      </c>
      <c r="F483" s="25">
        <v>3.519061583577713E-2</v>
      </c>
      <c r="G483" s="12"/>
      <c r="H483" s="2">
        <v>44</v>
      </c>
      <c r="I483" s="25">
        <v>5.736636245110821E-2</v>
      </c>
      <c r="J483" s="12"/>
      <c r="K483" s="25">
        <v>-0.3529411764705882</v>
      </c>
      <c r="L483" s="2">
        <v>169</v>
      </c>
      <c r="M483" s="25">
        <v>5.6998313659359187E-2</v>
      </c>
      <c r="N483" s="2">
        <v>51.515151515151501</v>
      </c>
      <c r="O483" s="2">
        <v>212</v>
      </c>
      <c r="P483" s="25">
        <v>6.1592097617664147E-2</v>
      </c>
      <c r="Q483" s="12">
        <v>58.787878787878803</v>
      </c>
      <c r="R483" s="2">
        <v>150</v>
      </c>
      <c r="S483" s="25">
        <v>4.100601421541826E-2</v>
      </c>
      <c r="T483" s="12">
        <v>66.666664100000006</v>
      </c>
      <c r="U483" s="25">
        <v>-0.11242603550295859</v>
      </c>
      <c r="V483" s="2">
        <v>30789</v>
      </c>
      <c r="W483" s="25">
        <v>2.7E-2</v>
      </c>
      <c r="X483" s="2">
        <v>735</v>
      </c>
      <c r="Y483" s="2">
        <v>33623</v>
      </c>
      <c r="Z483" s="25">
        <v>2.7E-2</v>
      </c>
      <c r="AA483" s="12">
        <v>711.52</v>
      </c>
      <c r="AB483" s="2">
        <v>29823</v>
      </c>
      <c r="AC483" s="25">
        <v>2.1999999999999999E-2</v>
      </c>
      <c r="AD483" s="12">
        <v>864.85</v>
      </c>
      <c r="AE483" s="25">
        <v>-3.1E-2</v>
      </c>
    </row>
    <row r="484" spans="1:31" x14ac:dyDescent="0.3">
      <c r="A484" t="s">
        <v>1770</v>
      </c>
      <c r="B484" s="2">
        <v>0</v>
      </c>
      <c r="C484" s="25">
        <v>0</v>
      </c>
      <c r="D484" s="2"/>
      <c r="E484" s="2">
        <v>0</v>
      </c>
      <c r="F484" s="25">
        <v>0</v>
      </c>
      <c r="G484" s="12"/>
      <c r="H484" s="2">
        <v>0</v>
      </c>
      <c r="I484" s="25">
        <v>0</v>
      </c>
      <c r="J484" s="12"/>
      <c r="K484" s="25" t="s">
        <v>2479</v>
      </c>
      <c r="L484" s="2">
        <v>17</v>
      </c>
      <c r="M484" s="25">
        <v>5.7335581787521083E-3</v>
      </c>
      <c r="N484" s="2">
        <v>11.5151515151515</v>
      </c>
      <c r="O484" s="2">
        <v>30</v>
      </c>
      <c r="P484" s="25">
        <v>8.7158628704241715E-3</v>
      </c>
      <c r="Q484" s="12">
        <v>21.2121212121212</v>
      </c>
      <c r="R484" s="2">
        <v>6</v>
      </c>
      <c r="S484" s="25">
        <v>1.6402405686167304E-3</v>
      </c>
      <c r="T484" s="12">
        <v>9.0909089999999999</v>
      </c>
      <c r="U484" s="25">
        <v>-0.6470588235294118</v>
      </c>
      <c r="V484" s="2">
        <v>4568</v>
      </c>
      <c r="W484" s="25">
        <v>4.0000000000000001E-3</v>
      </c>
      <c r="X484" s="2">
        <v>275</v>
      </c>
      <c r="Y484" s="2">
        <v>5584</v>
      </c>
      <c r="Z484" s="25">
        <v>5.0000000000000001E-3</v>
      </c>
      <c r="AA484" s="12">
        <v>295.14999999999998</v>
      </c>
      <c r="AB484" s="2">
        <v>5281</v>
      </c>
      <c r="AC484" s="25">
        <v>4.0000000000000001E-3</v>
      </c>
      <c r="AD484" s="12">
        <v>381.21</v>
      </c>
      <c r="AE484" s="25">
        <v>0.156</v>
      </c>
    </row>
    <row r="485" spans="1:31" x14ac:dyDescent="0.3">
      <c r="A485" t="s">
        <v>1771</v>
      </c>
      <c r="B485" s="2">
        <v>6</v>
      </c>
      <c r="C485" s="25">
        <v>7.7619663648124193E-3</v>
      </c>
      <c r="D485" s="2"/>
      <c r="E485" s="2">
        <v>19</v>
      </c>
      <c r="F485" s="25">
        <v>2.7859237536656891E-2</v>
      </c>
      <c r="G485" s="12"/>
      <c r="H485" s="2">
        <v>0</v>
      </c>
      <c r="I485" s="25" t="s">
        <v>2479</v>
      </c>
      <c r="J485" s="12"/>
      <c r="K485" s="25">
        <v>-1</v>
      </c>
      <c r="L485" s="2">
        <v>39</v>
      </c>
      <c r="M485" s="25">
        <v>1.315345699831366E-2</v>
      </c>
      <c r="N485" s="2">
        <v>22.424242424242401</v>
      </c>
      <c r="O485" s="2">
        <v>62</v>
      </c>
      <c r="P485" s="25">
        <v>1.801278326554329E-2</v>
      </c>
      <c r="Q485" s="12">
        <v>29.696969696969699</v>
      </c>
      <c r="R485" s="2">
        <v>0</v>
      </c>
      <c r="S485" s="25">
        <v>0</v>
      </c>
      <c r="T485" s="12">
        <v>18.787877999999999</v>
      </c>
      <c r="U485" s="25">
        <v>-1</v>
      </c>
      <c r="V485" s="2">
        <v>6890</v>
      </c>
      <c r="W485" s="25">
        <v>6.0000000000000001E-3</v>
      </c>
      <c r="X485" s="2">
        <v>338</v>
      </c>
      <c r="Y485" s="2">
        <v>7325</v>
      </c>
      <c r="Z485" s="25">
        <v>6.0000000000000001E-3</v>
      </c>
      <c r="AA485" s="12">
        <v>322.42</v>
      </c>
      <c r="AB485" s="2">
        <v>6690</v>
      </c>
      <c r="AC485" s="25">
        <v>5.0000000000000001E-3</v>
      </c>
      <c r="AD485" s="12">
        <v>417.58</v>
      </c>
      <c r="AE485" s="25">
        <v>-2.9000000000000001E-2</v>
      </c>
    </row>
    <row r="486" spans="1:31" x14ac:dyDescent="0.3">
      <c r="A486" t="s">
        <v>1772</v>
      </c>
      <c r="B486" s="2">
        <v>62</v>
      </c>
      <c r="C486" s="25">
        <v>8.0206985769728331E-2</v>
      </c>
      <c r="D486" s="2"/>
      <c r="E486" s="2">
        <v>5</v>
      </c>
      <c r="F486" s="25">
        <v>7.331378299120235E-3</v>
      </c>
      <c r="G486" s="12"/>
      <c r="H486" s="2">
        <v>44</v>
      </c>
      <c r="I486" s="25">
        <v>5.736636245110821E-2</v>
      </c>
      <c r="J486" s="12"/>
      <c r="K486" s="25">
        <v>-0.29032258064516125</v>
      </c>
      <c r="L486" s="2">
        <v>113</v>
      </c>
      <c r="M486" s="25">
        <v>3.8111298482293422E-2</v>
      </c>
      <c r="N486" s="2">
        <v>45.454545454545404</v>
      </c>
      <c r="O486" s="2">
        <v>120</v>
      </c>
      <c r="P486" s="25">
        <v>3.4863451481696686E-2</v>
      </c>
      <c r="Q486" s="12">
        <v>51.515151515151501</v>
      </c>
      <c r="R486" s="2">
        <v>144</v>
      </c>
      <c r="S486" s="25">
        <v>3.9365773646801529E-2</v>
      </c>
      <c r="T486" s="12">
        <v>66.060609999999997</v>
      </c>
      <c r="U486" s="25">
        <v>0.27433628318584069</v>
      </c>
      <c r="V486" s="2">
        <v>19331</v>
      </c>
      <c r="W486" s="25">
        <v>1.7000000000000001E-2</v>
      </c>
      <c r="X486" s="2">
        <v>631</v>
      </c>
      <c r="Y486" s="2">
        <v>20714</v>
      </c>
      <c r="Z486" s="25">
        <v>1.7000000000000001E-2</v>
      </c>
      <c r="AA486" s="12">
        <v>571.52</v>
      </c>
      <c r="AB486" s="2">
        <v>17852</v>
      </c>
      <c r="AC486" s="25">
        <v>1.2999999999999999E-2</v>
      </c>
      <c r="AD486" s="12">
        <v>596.97</v>
      </c>
      <c r="AE486" s="25">
        <v>-7.6999999999999999E-2</v>
      </c>
    </row>
    <row r="487" spans="1:31" x14ac:dyDescent="0.3">
      <c r="A487" t="s">
        <v>1773</v>
      </c>
      <c r="B487" s="2">
        <v>2</v>
      </c>
      <c r="C487" s="25">
        <v>2.5873221216041399E-3</v>
      </c>
      <c r="D487" s="2"/>
      <c r="E487" s="2">
        <v>9</v>
      </c>
      <c r="F487" s="25">
        <v>1.3196480938416423E-2</v>
      </c>
      <c r="G487" s="12"/>
      <c r="H487" s="2">
        <v>0</v>
      </c>
      <c r="I487" s="25">
        <v>0</v>
      </c>
      <c r="J487" s="12"/>
      <c r="K487" s="25">
        <v>-1</v>
      </c>
      <c r="L487" s="2">
        <v>15</v>
      </c>
      <c r="M487" s="25">
        <v>5.0590219224283303E-3</v>
      </c>
      <c r="N487" s="2">
        <v>12.1212121212121</v>
      </c>
      <c r="O487" s="2">
        <v>145</v>
      </c>
      <c r="P487" s="25">
        <v>4.21266705403835E-2</v>
      </c>
      <c r="Q487" s="12">
        <v>78.181818181818201</v>
      </c>
      <c r="R487" s="2">
        <v>132</v>
      </c>
      <c r="S487" s="25">
        <v>3.6085292509568073E-2</v>
      </c>
      <c r="T487" s="12">
        <v>35.757576</v>
      </c>
      <c r="U487" s="25">
        <v>7.8</v>
      </c>
      <c r="V487" s="2">
        <v>21440</v>
      </c>
      <c r="W487" s="25">
        <v>1.9E-2</v>
      </c>
      <c r="X487" s="2">
        <v>562</v>
      </c>
      <c r="Y487" s="2">
        <v>27980</v>
      </c>
      <c r="Z487" s="25">
        <v>2.3E-2</v>
      </c>
      <c r="AA487" s="12">
        <v>673.33</v>
      </c>
      <c r="AB487" s="2">
        <v>29566</v>
      </c>
      <c r="AC487" s="25">
        <v>2.1000000000000001E-2</v>
      </c>
      <c r="AD487" s="12">
        <v>901.82</v>
      </c>
      <c r="AE487" s="25">
        <v>0.379</v>
      </c>
    </row>
    <row r="488" spans="1:31" x14ac:dyDescent="0.3">
      <c r="A488" t="s">
        <v>1716</v>
      </c>
      <c r="B488" s="2">
        <v>20</v>
      </c>
      <c r="C488" s="25">
        <v>2.5873221216041398E-2</v>
      </c>
      <c r="D488" s="2"/>
      <c r="E488" s="2">
        <v>58</v>
      </c>
      <c r="F488" s="25">
        <v>8.5043988269794715E-2</v>
      </c>
      <c r="G488" s="12"/>
      <c r="H488" s="2">
        <v>3</v>
      </c>
      <c r="I488" s="25">
        <v>3.9113428943937422E-3</v>
      </c>
      <c r="J488" s="12"/>
      <c r="K488" s="25">
        <v>-0.85</v>
      </c>
      <c r="L488" s="2">
        <v>182</v>
      </c>
      <c r="M488" s="25">
        <v>6.1382799325463741E-2</v>
      </c>
      <c r="N488" s="2">
        <v>56.969696969696898</v>
      </c>
      <c r="O488" s="2">
        <v>160</v>
      </c>
      <c r="P488" s="25">
        <v>4.6484601975595584E-2</v>
      </c>
      <c r="Q488" s="12">
        <v>71.515151515151501</v>
      </c>
      <c r="R488" s="2">
        <v>305</v>
      </c>
      <c r="S488" s="25">
        <v>8.3378895571350461E-2</v>
      </c>
      <c r="T488" s="12">
        <v>102.42424</v>
      </c>
      <c r="U488" s="25">
        <v>0.67582417582417587</v>
      </c>
      <c r="V488" s="2">
        <v>35415</v>
      </c>
      <c r="W488" s="25">
        <v>3.2000000000000001E-2</v>
      </c>
      <c r="X488" s="2">
        <v>856</v>
      </c>
      <c r="Y488" s="2">
        <v>42963</v>
      </c>
      <c r="Z488" s="25">
        <v>3.5000000000000003E-2</v>
      </c>
      <c r="AA488" s="12">
        <v>770.91</v>
      </c>
      <c r="AB488" s="2">
        <v>37268</v>
      </c>
      <c r="AC488" s="25">
        <v>2.7E-2</v>
      </c>
      <c r="AD488" s="12">
        <v>953.33</v>
      </c>
      <c r="AE488" s="25">
        <v>5.1999999999999998E-2</v>
      </c>
    </row>
    <row r="489" spans="1:31" x14ac:dyDescent="0.3">
      <c r="A489" t="s">
        <v>1717</v>
      </c>
      <c r="B489" s="2">
        <v>8</v>
      </c>
      <c r="C489" s="25">
        <v>1.034928848641656E-2</v>
      </c>
      <c r="D489" s="2"/>
      <c r="E489" s="2">
        <v>0</v>
      </c>
      <c r="F489" s="25">
        <v>0</v>
      </c>
      <c r="G489" s="12"/>
      <c r="H489" s="2">
        <v>3</v>
      </c>
      <c r="I489" s="25">
        <v>3.9113428943937422E-3</v>
      </c>
      <c r="J489" s="12"/>
      <c r="K489" s="25">
        <v>-0.625</v>
      </c>
      <c r="L489" s="2">
        <v>74</v>
      </c>
      <c r="M489" s="25">
        <v>2.4957841483979764E-2</v>
      </c>
      <c r="N489" s="2">
        <v>36.363636363636303</v>
      </c>
      <c r="O489" s="2">
        <v>29</v>
      </c>
      <c r="P489" s="25">
        <v>8.4253341080767E-3</v>
      </c>
      <c r="Q489" s="12">
        <v>41.212121212121197</v>
      </c>
      <c r="R489" s="2">
        <v>26</v>
      </c>
      <c r="S489" s="25">
        <v>7.1077091306724982E-3</v>
      </c>
      <c r="T489" s="12">
        <v>22.424242</v>
      </c>
      <c r="U489" s="25">
        <v>-0.64864864864864868</v>
      </c>
      <c r="V489" s="2">
        <v>8490</v>
      </c>
      <c r="W489" s="25">
        <v>8.0000000000000002E-3</v>
      </c>
      <c r="X489" s="2">
        <v>344</v>
      </c>
      <c r="Y489" s="2">
        <v>10898</v>
      </c>
      <c r="Z489" s="25">
        <v>8.9999999999999993E-3</v>
      </c>
      <c r="AA489" s="12">
        <v>400</v>
      </c>
      <c r="AB489" s="2">
        <v>9442</v>
      </c>
      <c r="AC489" s="25">
        <v>7.0000000000000001E-3</v>
      </c>
      <c r="AD489" s="12">
        <v>435.76</v>
      </c>
      <c r="AE489" s="25">
        <v>0.112</v>
      </c>
    </row>
    <row r="490" spans="1:31" x14ac:dyDescent="0.3">
      <c r="A490" t="s">
        <v>1774</v>
      </c>
      <c r="B490" s="2">
        <v>0</v>
      </c>
      <c r="C490" s="25">
        <v>0</v>
      </c>
      <c r="D490" s="2"/>
      <c r="E490" s="2">
        <v>0</v>
      </c>
      <c r="F490" s="25">
        <v>0</v>
      </c>
      <c r="G490" s="12"/>
      <c r="H490" s="2">
        <v>3</v>
      </c>
      <c r="I490" s="25">
        <v>3.9113428943937422E-3</v>
      </c>
      <c r="J490" s="12"/>
      <c r="K490" s="25" t="s">
        <v>2479</v>
      </c>
      <c r="L490" s="2">
        <v>66</v>
      </c>
      <c r="M490" s="25">
        <v>2.2259696458684655E-2</v>
      </c>
      <c r="N490" s="2">
        <v>34.545454545454497</v>
      </c>
      <c r="O490" s="2">
        <v>23</v>
      </c>
      <c r="P490" s="25">
        <v>6.6821615339918653E-3</v>
      </c>
      <c r="Q490" s="12">
        <v>41.212121212121197</v>
      </c>
      <c r="R490" s="2">
        <v>26</v>
      </c>
      <c r="S490" s="25">
        <v>7.1077091306724982E-3</v>
      </c>
      <c r="T490" s="12">
        <v>22.424242</v>
      </c>
      <c r="U490" s="25">
        <v>-0.60606060606060608</v>
      </c>
      <c r="V490" s="2">
        <v>4452</v>
      </c>
      <c r="W490" s="25">
        <v>4.0000000000000001E-3</v>
      </c>
      <c r="X490" s="2">
        <v>274</v>
      </c>
      <c r="Y490" s="2">
        <v>5730</v>
      </c>
      <c r="Z490" s="25">
        <v>5.0000000000000001E-3</v>
      </c>
      <c r="AA490" s="12">
        <v>292.73</v>
      </c>
      <c r="AB490" s="2">
        <v>4171</v>
      </c>
      <c r="AC490" s="25">
        <v>3.0000000000000001E-3</v>
      </c>
      <c r="AD490" s="12">
        <v>311.52</v>
      </c>
      <c r="AE490" s="25">
        <v>-6.3E-2</v>
      </c>
    </row>
    <row r="491" spans="1:31" x14ac:dyDescent="0.3">
      <c r="A491" t="s">
        <v>1775</v>
      </c>
      <c r="B491" s="2">
        <v>0</v>
      </c>
      <c r="C491" s="25">
        <v>0</v>
      </c>
      <c r="D491" s="2"/>
      <c r="E491" s="2">
        <v>0</v>
      </c>
      <c r="F491" s="25" t="s">
        <v>2479</v>
      </c>
      <c r="G491" s="12"/>
      <c r="H491" s="2">
        <v>0</v>
      </c>
      <c r="I491" s="25" t="s">
        <v>2479</v>
      </c>
      <c r="J491" s="12"/>
      <c r="K491" s="25" t="s">
        <v>2479</v>
      </c>
      <c r="L491" s="2">
        <v>29</v>
      </c>
      <c r="M491" s="25">
        <v>9.7807757166947732E-3</v>
      </c>
      <c r="N491" s="2">
        <v>26.060606060605998</v>
      </c>
      <c r="O491" s="2">
        <v>0</v>
      </c>
      <c r="P491" s="25">
        <v>0</v>
      </c>
      <c r="Q491" s="12">
        <v>16.969696969696901</v>
      </c>
      <c r="R491" s="2">
        <v>0</v>
      </c>
      <c r="S491" s="25">
        <v>0</v>
      </c>
      <c r="T491" s="12">
        <v>18.787877999999999</v>
      </c>
      <c r="U491" s="25">
        <v>-1</v>
      </c>
      <c r="V491" s="2">
        <v>837</v>
      </c>
      <c r="W491" s="25">
        <v>1E-3</v>
      </c>
      <c r="X491" s="2">
        <v>121</v>
      </c>
      <c r="Y491" s="2">
        <v>977</v>
      </c>
      <c r="Z491" s="25">
        <v>1E-3</v>
      </c>
      <c r="AA491" s="12">
        <v>124.85</v>
      </c>
      <c r="AB491" s="2">
        <v>571</v>
      </c>
      <c r="AC491" s="25">
        <v>0</v>
      </c>
      <c r="AD491" s="12">
        <v>138.79</v>
      </c>
      <c r="AE491" s="25">
        <v>-0.318</v>
      </c>
    </row>
    <row r="492" spans="1:31" x14ac:dyDescent="0.3">
      <c r="A492" t="s">
        <v>1776</v>
      </c>
      <c r="B492" s="2">
        <v>0</v>
      </c>
      <c r="C492" s="25">
        <v>0</v>
      </c>
      <c r="D492" s="2"/>
      <c r="E492" s="2">
        <v>0</v>
      </c>
      <c r="F492" s="25" t="s">
        <v>2479</v>
      </c>
      <c r="G492" s="12"/>
      <c r="H492" s="2">
        <v>3</v>
      </c>
      <c r="I492" s="25" t="s">
        <v>2479</v>
      </c>
      <c r="J492" s="12"/>
      <c r="K492" s="25" t="s">
        <v>2479</v>
      </c>
      <c r="L492" s="2">
        <v>9</v>
      </c>
      <c r="M492" s="25">
        <v>3.0354131534569982E-3</v>
      </c>
      <c r="N492" s="2">
        <v>9.6969696969696901</v>
      </c>
      <c r="O492" s="2">
        <v>0</v>
      </c>
      <c r="P492" s="25">
        <v>0</v>
      </c>
      <c r="Q492" s="12">
        <v>16.969696969696901</v>
      </c>
      <c r="R492" s="2">
        <v>3</v>
      </c>
      <c r="S492" s="25">
        <v>8.2012028430836518E-4</v>
      </c>
      <c r="T492" s="12">
        <v>3.030303</v>
      </c>
      <c r="U492" s="25">
        <v>-0.66666666666666663</v>
      </c>
      <c r="V492" s="2">
        <v>850</v>
      </c>
      <c r="W492" s="25">
        <v>1E-3</v>
      </c>
      <c r="X492" s="2">
        <v>151</v>
      </c>
      <c r="Y492" s="2">
        <v>1018</v>
      </c>
      <c r="Z492" s="25">
        <v>1E-3</v>
      </c>
      <c r="AA492" s="12">
        <v>130.30000000000001</v>
      </c>
      <c r="AB492" s="2">
        <v>694</v>
      </c>
      <c r="AC492" s="25">
        <v>1E-3</v>
      </c>
      <c r="AD492" s="12">
        <v>106.67</v>
      </c>
      <c r="AE492" s="25">
        <v>-0.184</v>
      </c>
    </row>
    <row r="493" spans="1:31" x14ac:dyDescent="0.3">
      <c r="A493" t="s">
        <v>1777</v>
      </c>
      <c r="B493" s="2">
        <v>0</v>
      </c>
      <c r="C493" s="25">
        <v>0</v>
      </c>
      <c r="D493" s="2"/>
      <c r="E493" s="2">
        <v>0</v>
      </c>
      <c r="F493" s="25">
        <v>0</v>
      </c>
      <c r="G493" s="12"/>
      <c r="H493" s="2">
        <v>0</v>
      </c>
      <c r="I493" s="25">
        <v>0</v>
      </c>
      <c r="J493" s="12"/>
      <c r="K493" s="25" t="s">
        <v>2479</v>
      </c>
      <c r="L493" s="2">
        <v>28</v>
      </c>
      <c r="M493" s="25">
        <v>9.4435075885328842E-3</v>
      </c>
      <c r="N493" s="2">
        <v>17.5757575757575</v>
      </c>
      <c r="O493" s="2">
        <v>23</v>
      </c>
      <c r="P493" s="25">
        <v>6.6821615339918653E-3</v>
      </c>
      <c r="Q493" s="12">
        <v>41.212121212121197</v>
      </c>
      <c r="R493" s="2">
        <v>23</v>
      </c>
      <c r="S493" s="25">
        <v>6.2875888463641335E-3</v>
      </c>
      <c r="T493" s="12">
        <v>20.606059999999999</v>
      </c>
      <c r="U493" s="25">
        <v>-0.17857142857142858</v>
      </c>
      <c r="V493" s="2">
        <v>2765</v>
      </c>
      <c r="W493" s="25">
        <v>2E-3</v>
      </c>
      <c r="X493" s="2">
        <v>232</v>
      </c>
      <c r="Y493" s="2">
        <v>3735</v>
      </c>
      <c r="Z493" s="25">
        <v>3.0000000000000001E-3</v>
      </c>
      <c r="AA493" s="12">
        <v>243.03</v>
      </c>
      <c r="AB493" s="2">
        <v>2906</v>
      </c>
      <c r="AC493" s="25">
        <v>2E-3</v>
      </c>
      <c r="AD493" s="12">
        <v>254.55</v>
      </c>
      <c r="AE493" s="25">
        <v>5.0999999999999997E-2</v>
      </c>
    </row>
    <row r="494" spans="1:31" x14ac:dyDescent="0.3">
      <c r="A494" t="s">
        <v>1778</v>
      </c>
      <c r="B494" s="2">
        <v>8</v>
      </c>
      <c r="C494" s="25" t="s">
        <v>2479</v>
      </c>
      <c r="D494" s="2"/>
      <c r="E494" s="2">
        <v>0</v>
      </c>
      <c r="F494" s="25">
        <v>0</v>
      </c>
      <c r="G494" s="12"/>
      <c r="H494" s="2">
        <v>0</v>
      </c>
      <c r="I494" s="25" t="s">
        <v>2479</v>
      </c>
      <c r="J494" s="12"/>
      <c r="K494" s="25">
        <v>-1</v>
      </c>
      <c r="L494" s="2">
        <v>8</v>
      </c>
      <c r="M494" s="25">
        <v>2.6981450252951096E-3</v>
      </c>
      <c r="N494" s="2">
        <v>9.6969696969696901</v>
      </c>
      <c r="O494" s="2">
        <v>6</v>
      </c>
      <c r="P494" s="25">
        <v>1.7431725740848344E-3</v>
      </c>
      <c r="Q494" s="12">
        <v>6.0606060606060597</v>
      </c>
      <c r="R494" s="2">
        <v>0</v>
      </c>
      <c r="S494" s="25">
        <v>0</v>
      </c>
      <c r="T494" s="12">
        <v>18.787877999999999</v>
      </c>
      <c r="U494" s="25">
        <v>-1</v>
      </c>
      <c r="V494" s="2">
        <v>4038</v>
      </c>
      <c r="W494" s="25">
        <v>4.0000000000000001E-3</v>
      </c>
      <c r="X494" s="2">
        <v>256</v>
      </c>
      <c r="Y494" s="2">
        <v>5168</v>
      </c>
      <c r="Z494" s="25">
        <v>4.0000000000000001E-3</v>
      </c>
      <c r="AA494" s="12">
        <v>315.14999999999998</v>
      </c>
      <c r="AB494" s="2">
        <v>5271</v>
      </c>
      <c r="AC494" s="25">
        <v>4.0000000000000001E-3</v>
      </c>
      <c r="AD494" s="12">
        <v>334.55</v>
      </c>
      <c r="AE494" s="25">
        <v>0.30499999999999999</v>
      </c>
    </row>
    <row r="495" spans="1:31" x14ac:dyDescent="0.3">
      <c r="A495" t="s">
        <v>1718</v>
      </c>
      <c r="B495" s="2">
        <v>12</v>
      </c>
      <c r="C495" s="25">
        <v>1.5523932729624839E-2</v>
      </c>
      <c r="D495" s="2"/>
      <c r="E495" s="2">
        <v>58</v>
      </c>
      <c r="F495" s="25">
        <v>8.5043988269794715E-2</v>
      </c>
      <c r="G495" s="12"/>
      <c r="H495" s="2">
        <v>0</v>
      </c>
      <c r="I495" s="25">
        <v>0</v>
      </c>
      <c r="J495" s="12"/>
      <c r="K495" s="25">
        <v>-1</v>
      </c>
      <c r="L495" s="2">
        <v>108</v>
      </c>
      <c r="M495" s="25">
        <v>3.6424957841483981E-2</v>
      </c>
      <c r="N495" s="2">
        <v>43.636363636363598</v>
      </c>
      <c r="O495" s="2">
        <v>131</v>
      </c>
      <c r="P495" s="25">
        <v>3.8059267867518884E-2</v>
      </c>
      <c r="Q495" s="12">
        <v>53.3333333333333</v>
      </c>
      <c r="R495" s="2">
        <v>279</v>
      </c>
      <c r="S495" s="25">
        <v>7.6271186440677971E-2</v>
      </c>
      <c r="T495" s="12">
        <v>100.606064</v>
      </c>
      <c r="U495" s="25">
        <v>1.5833333333333333</v>
      </c>
      <c r="V495" s="2">
        <v>26925</v>
      </c>
      <c r="W495" s="25">
        <v>2.4E-2</v>
      </c>
      <c r="X495" s="2">
        <v>835</v>
      </c>
      <c r="Y495" s="2">
        <v>32065</v>
      </c>
      <c r="Z495" s="25">
        <v>2.5999999999999999E-2</v>
      </c>
      <c r="AA495" s="12">
        <v>649.09</v>
      </c>
      <c r="AB495" s="2">
        <v>27826</v>
      </c>
      <c r="AC495" s="25">
        <v>0.02</v>
      </c>
      <c r="AD495" s="12">
        <v>777.58</v>
      </c>
      <c r="AE495" s="25">
        <v>3.3000000000000002E-2</v>
      </c>
    </row>
    <row r="496" spans="1:31" x14ac:dyDescent="0.3">
      <c r="A496" t="s">
        <v>1774</v>
      </c>
      <c r="B496" s="2">
        <v>12</v>
      </c>
      <c r="C496" s="25">
        <v>1.5523932729624839E-2</v>
      </c>
      <c r="D496" s="2"/>
      <c r="E496" s="2">
        <v>58</v>
      </c>
      <c r="F496" s="25">
        <v>8.504398826979466E-2</v>
      </c>
      <c r="G496" s="12"/>
      <c r="H496" s="2">
        <v>0</v>
      </c>
      <c r="I496" s="25">
        <v>0</v>
      </c>
      <c r="J496" s="12"/>
      <c r="K496" s="25">
        <v>-1</v>
      </c>
      <c r="L496" s="2">
        <v>108</v>
      </c>
      <c r="M496" s="25">
        <v>3.6424957841483981E-2</v>
      </c>
      <c r="N496" s="2">
        <v>43.636363636363598</v>
      </c>
      <c r="O496" s="2">
        <v>109</v>
      </c>
      <c r="P496" s="25">
        <v>3.1667635095874488E-2</v>
      </c>
      <c r="Q496" s="12">
        <v>41.818181818181799</v>
      </c>
      <c r="R496" s="2">
        <v>196</v>
      </c>
      <c r="S496" s="25">
        <v>5.358119190814653E-2</v>
      </c>
      <c r="T496" s="12">
        <v>83.636359999999996</v>
      </c>
      <c r="U496" s="25">
        <v>0.81481481481481477</v>
      </c>
      <c r="V496" s="2">
        <v>18926</v>
      </c>
      <c r="W496" s="25">
        <v>1.7000000000000001E-2</v>
      </c>
      <c r="X496" s="2">
        <v>726</v>
      </c>
      <c r="Y496" s="2">
        <v>21418</v>
      </c>
      <c r="Z496" s="25">
        <v>1.7000000000000001E-2</v>
      </c>
      <c r="AA496" s="12">
        <v>541.82000000000005</v>
      </c>
      <c r="AB496" s="2">
        <v>18402</v>
      </c>
      <c r="AC496" s="25">
        <v>1.2999999999999999E-2</v>
      </c>
      <c r="AD496" s="12">
        <v>656.97</v>
      </c>
      <c r="AE496" s="25">
        <v>-2.8000000000000001E-2</v>
      </c>
    </row>
    <row r="497" spans="1:31" x14ac:dyDescent="0.3">
      <c r="A497" t="s">
        <v>1775</v>
      </c>
      <c r="B497" s="2">
        <v>0</v>
      </c>
      <c r="C497" s="25">
        <v>0</v>
      </c>
      <c r="D497" s="2"/>
      <c r="E497" s="2">
        <v>0</v>
      </c>
      <c r="F497" s="25" t="s">
        <v>2479</v>
      </c>
      <c r="G497" s="12"/>
      <c r="H497" s="2">
        <v>0</v>
      </c>
      <c r="I497" s="25">
        <v>0</v>
      </c>
      <c r="J497" s="12"/>
      <c r="K497" s="25" t="s">
        <v>2479</v>
      </c>
      <c r="L497" s="2">
        <v>11</v>
      </c>
      <c r="M497" s="25">
        <v>3.7099494097807759E-3</v>
      </c>
      <c r="N497" s="2">
        <v>10.909090909090899</v>
      </c>
      <c r="O497" s="2">
        <v>0</v>
      </c>
      <c r="P497" s="25">
        <v>0</v>
      </c>
      <c r="Q497" s="12">
        <v>16.969696969696901</v>
      </c>
      <c r="R497" s="2">
        <v>8</v>
      </c>
      <c r="S497" s="25">
        <v>2.1869874248223072E-3</v>
      </c>
      <c r="T497" s="12">
        <v>7.2727274900000003</v>
      </c>
      <c r="U497" s="25">
        <v>-0.27272727272727271</v>
      </c>
      <c r="V497" s="2">
        <v>3120</v>
      </c>
      <c r="W497" s="25">
        <v>3.0000000000000001E-3</v>
      </c>
      <c r="X497" s="2">
        <v>239</v>
      </c>
      <c r="Y497" s="2">
        <v>3229</v>
      </c>
      <c r="Z497" s="25">
        <v>3.0000000000000001E-3</v>
      </c>
      <c r="AA497" s="12">
        <v>228</v>
      </c>
      <c r="AB497" s="2">
        <v>2421</v>
      </c>
      <c r="AC497" s="25">
        <v>2E-3</v>
      </c>
      <c r="AD497" s="12">
        <v>213.33</v>
      </c>
      <c r="AE497" s="25">
        <v>-0.224</v>
      </c>
    </row>
    <row r="498" spans="1:31" x14ac:dyDescent="0.3">
      <c r="A498" t="s">
        <v>1776</v>
      </c>
      <c r="B498" s="2">
        <v>9</v>
      </c>
      <c r="C498" s="25">
        <v>1.1642949547218629E-2</v>
      </c>
      <c r="D498" s="2"/>
      <c r="E498" s="2">
        <v>58</v>
      </c>
      <c r="F498" s="25">
        <v>8.5043988269794715E-2</v>
      </c>
      <c r="G498" s="12"/>
      <c r="H498" s="2">
        <v>0</v>
      </c>
      <c r="I498" s="25">
        <v>0</v>
      </c>
      <c r="J498" s="12"/>
      <c r="K498" s="25">
        <v>-1</v>
      </c>
      <c r="L498" s="2">
        <v>16</v>
      </c>
      <c r="M498" s="25">
        <v>5.3962900505902193E-3</v>
      </c>
      <c r="N498" s="2">
        <v>10.909090909090899</v>
      </c>
      <c r="O498" s="2">
        <v>85</v>
      </c>
      <c r="P498" s="25">
        <v>2.4694944799535153E-2</v>
      </c>
      <c r="Q498" s="12">
        <v>40</v>
      </c>
      <c r="R498" s="2">
        <v>10</v>
      </c>
      <c r="S498" s="25">
        <v>2.7337342810278839E-3</v>
      </c>
      <c r="T498" s="12">
        <v>10.909091</v>
      </c>
      <c r="U498" s="25">
        <v>-0.375</v>
      </c>
      <c r="V498" s="2">
        <v>2884</v>
      </c>
      <c r="W498" s="25">
        <v>3.0000000000000001E-3</v>
      </c>
      <c r="X498" s="2">
        <v>239</v>
      </c>
      <c r="Y498" s="2">
        <v>3937</v>
      </c>
      <c r="Z498" s="25">
        <v>3.0000000000000001E-3</v>
      </c>
      <c r="AA498" s="12">
        <v>250.3</v>
      </c>
      <c r="AB498" s="2">
        <v>3319</v>
      </c>
      <c r="AC498" s="25">
        <v>2E-3</v>
      </c>
      <c r="AD498" s="12">
        <v>290.91000000000003</v>
      </c>
      <c r="AE498" s="25">
        <v>0.151</v>
      </c>
    </row>
    <row r="499" spans="1:31" x14ac:dyDescent="0.3">
      <c r="A499" t="s">
        <v>1777</v>
      </c>
      <c r="B499" s="2">
        <v>3</v>
      </c>
      <c r="C499" s="25">
        <v>3.8809831824062097E-3</v>
      </c>
      <c r="D499" s="2"/>
      <c r="E499" s="2">
        <v>0</v>
      </c>
      <c r="F499" s="25">
        <v>0</v>
      </c>
      <c r="G499" s="12"/>
      <c r="H499" s="2">
        <v>0</v>
      </c>
      <c r="I499" s="25">
        <v>0</v>
      </c>
      <c r="J499" s="12"/>
      <c r="K499" s="25">
        <v>-1</v>
      </c>
      <c r="L499" s="2">
        <v>81</v>
      </c>
      <c r="M499" s="25">
        <v>2.7318718381112984E-2</v>
      </c>
      <c r="N499" s="2">
        <v>41.212121212121197</v>
      </c>
      <c r="O499" s="2">
        <v>24</v>
      </c>
      <c r="P499" s="25">
        <v>6.9726902963393378E-3</v>
      </c>
      <c r="Q499" s="12">
        <v>15.757575757575699</v>
      </c>
      <c r="R499" s="2">
        <v>178</v>
      </c>
      <c r="S499" s="25">
        <v>4.8660470202296337E-2</v>
      </c>
      <c r="T499" s="12">
        <v>84.242424</v>
      </c>
      <c r="U499" s="25">
        <v>1.1975308641975309</v>
      </c>
      <c r="V499" s="2">
        <v>12922</v>
      </c>
      <c r="W499" s="25">
        <v>1.2E-2</v>
      </c>
      <c r="X499" s="2">
        <v>567</v>
      </c>
      <c r="Y499" s="2">
        <v>14252</v>
      </c>
      <c r="Z499" s="25">
        <v>1.2E-2</v>
      </c>
      <c r="AA499" s="12">
        <v>467.88</v>
      </c>
      <c r="AB499" s="2">
        <v>12662</v>
      </c>
      <c r="AC499" s="25">
        <v>8.9999999999999993E-3</v>
      </c>
      <c r="AD499" s="12">
        <v>512.73</v>
      </c>
      <c r="AE499" s="25">
        <v>-0.02</v>
      </c>
    </row>
    <row r="500" spans="1:31" x14ac:dyDescent="0.3">
      <c r="A500" t="s">
        <v>1778</v>
      </c>
      <c r="B500" s="2">
        <v>0</v>
      </c>
      <c r="C500" s="25" t="s">
        <v>2479</v>
      </c>
      <c r="D500" s="2"/>
      <c r="E500" s="2">
        <v>0</v>
      </c>
      <c r="F500" s="25">
        <v>0</v>
      </c>
      <c r="G500" s="12"/>
      <c r="H500" s="2">
        <v>0</v>
      </c>
      <c r="I500" s="25">
        <v>0</v>
      </c>
      <c r="J500" s="12"/>
      <c r="K500" s="25" t="s">
        <v>2479</v>
      </c>
      <c r="L500" s="2">
        <v>0</v>
      </c>
      <c r="M500" s="25">
        <v>0</v>
      </c>
      <c r="N500" s="2">
        <v>80</v>
      </c>
      <c r="O500" s="2">
        <v>22</v>
      </c>
      <c r="P500" s="25">
        <v>6.3916327716443929E-3</v>
      </c>
      <c r="Q500" s="12">
        <v>22.424242424242401</v>
      </c>
      <c r="R500" s="2">
        <v>83</v>
      </c>
      <c r="S500" s="25">
        <v>2.2689994532531437E-2</v>
      </c>
      <c r="T500" s="12">
        <v>46.060607900000001</v>
      </c>
      <c r="U500" s="25"/>
      <c r="V500" s="2">
        <v>7999</v>
      </c>
      <c r="W500" s="25">
        <v>7.0000000000000001E-3</v>
      </c>
      <c r="X500" s="2">
        <v>368</v>
      </c>
      <c r="Y500" s="2">
        <v>10647</v>
      </c>
      <c r="Z500" s="25">
        <v>8.9999999999999993E-3</v>
      </c>
      <c r="AA500" s="12">
        <v>400.61</v>
      </c>
      <c r="AB500" s="2">
        <v>9424</v>
      </c>
      <c r="AC500" s="25">
        <v>7.0000000000000001E-3</v>
      </c>
      <c r="AD500" s="12">
        <v>411.52</v>
      </c>
      <c r="AE500" s="25">
        <v>0.17799999999999999</v>
      </c>
    </row>
    <row r="501" spans="1:31" x14ac:dyDescent="0.3">
      <c r="A501" t="s">
        <v>1767</v>
      </c>
      <c r="B501" s="2">
        <v>683</v>
      </c>
      <c r="C501" s="25">
        <v>0.88357050452781372</v>
      </c>
      <c r="D501" s="2"/>
      <c r="E501" s="2">
        <v>591</v>
      </c>
      <c r="F501" s="25">
        <v>0.86656891495601174</v>
      </c>
      <c r="G501" s="12"/>
      <c r="H501" s="2">
        <v>720</v>
      </c>
      <c r="I501" s="25">
        <v>0.93872229465449808</v>
      </c>
      <c r="J501" s="12"/>
      <c r="K501" s="25">
        <v>5.4172767203513938E-2</v>
      </c>
      <c r="L501" s="2">
        <v>2599</v>
      </c>
      <c r="M501" s="25">
        <v>0.87655986509274875</v>
      </c>
      <c r="N501" s="2">
        <v>140</v>
      </c>
      <c r="O501" s="2">
        <v>2925</v>
      </c>
      <c r="P501" s="25">
        <v>0.84979662986635673</v>
      </c>
      <c r="Q501" s="12">
        <v>186.06060606060601</v>
      </c>
      <c r="R501" s="2">
        <v>3071</v>
      </c>
      <c r="S501" s="25">
        <v>0.83952979770366321</v>
      </c>
      <c r="T501" s="12">
        <v>206.060608</v>
      </c>
      <c r="U501" s="25">
        <v>0.18160831088880339</v>
      </c>
      <c r="V501" s="2">
        <v>1035062</v>
      </c>
      <c r="W501" s="25">
        <v>0.92200000000000004</v>
      </c>
      <c r="X501" s="2">
        <v>3094</v>
      </c>
      <c r="Y501" s="2">
        <v>1132192</v>
      </c>
      <c r="Z501" s="25">
        <v>0.91500000000000004</v>
      </c>
      <c r="AA501" s="12">
        <v>3358.18</v>
      </c>
      <c r="AB501" s="2">
        <v>1282784</v>
      </c>
      <c r="AC501" s="25">
        <v>0.93</v>
      </c>
      <c r="AD501" s="12">
        <v>4167.2700000000004</v>
      </c>
      <c r="AE501" s="25">
        <v>0.23899999999999999</v>
      </c>
    </row>
    <row r="502" spans="1:31" x14ac:dyDescent="0.3">
      <c r="A502" t="s">
        <v>1715</v>
      </c>
      <c r="B502" s="2">
        <v>501</v>
      </c>
      <c r="C502" s="25">
        <v>0.64812419146183697</v>
      </c>
      <c r="D502" s="2"/>
      <c r="E502" s="2">
        <v>378</v>
      </c>
      <c r="F502" s="25">
        <v>0.55425219941348969</v>
      </c>
      <c r="G502" s="12"/>
      <c r="H502" s="2">
        <v>600</v>
      </c>
      <c r="I502" s="25">
        <v>0.78226857887874879</v>
      </c>
      <c r="J502" s="12"/>
      <c r="K502" s="25">
        <v>0.19760479041916157</v>
      </c>
      <c r="L502" s="2">
        <v>2184</v>
      </c>
      <c r="M502" s="25">
        <v>0.73659359190556495</v>
      </c>
      <c r="N502" s="2">
        <v>142.42424242424201</v>
      </c>
      <c r="O502" s="2">
        <v>2067</v>
      </c>
      <c r="P502" s="25">
        <v>0.60052295177222548</v>
      </c>
      <c r="Q502" s="12">
        <v>190.30303030303</v>
      </c>
      <c r="R502" s="2">
        <v>2415</v>
      </c>
      <c r="S502" s="25">
        <v>0.66019682886823405</v>
      </c>
      <c r="T502" s="12">
        <v>197.57576</v>
      </c>
      <c r="U502" s="25">
        <v>0.10576923076923077</v>
      </c>
      <c r="V502" s="2">
        <v>832812</v>
      </c>
      <c r="W502" s="25">
        <v>0.74199999999999999</v>
      </c>
      <c r="X502" s="2">
        <v>3516</v>
      </c>
      <c r="Y502" s="2">
        <v>909780</v>
      </c>
      <c r="Z502" s="25">
        <v>0.73599999999999999</v>
      </c>
      <c r="AA502" s="12">
        <v>3381.21</v>
      </c>
      <c r="AB502" s="2">
        <v>1035590</v>
      </c>
      <c r="AC502" s="25">
        <v>0.751</v>
      </c>
      <c r="AD502" s="12">
        <v>4364.24</v>
      </c>
      <c r="AE502" s="25">
        <v>0.24299999999999999</v>
      </c>
    </row>
    <row r="503" spans="1:31" x14ac:dyDescent="0.3">
      <c r="A503" t="s">
        <v>1769</v>
      </c>
      <c r="B503" s="2">
        <v>239</v>
      </c>
      <c r="C503" s="25">
        <v>0.30918499353169471</v>
      </c>
      <c r="D503" s="2"/>
      <c r="E503" s="2">
        <v>157</v>
      </c>
      <c r="F503" s="25">
        <v>0.23020527859237536</v>
      </c>
      <c r="G503" s="12"/>
      <c r="H503" s="2">
        <v>142</v>
      </c>
      <c r="I503" s="25">
        <v>0.18513689700130367</v>
      </c>
      <c r="J503" s="12"/>
      <c r="K503" s="25">
        <v>-0.40585774058577406</v>
      </c>
      <c r="L503" s="2">
        <v>1309</v>
      </c>
      <c r="M503" s="25">
        <v>0.44148397976391229</v>
      </c>
      <c r="N503" s="2">
        <v>118.787878787878</v>
      </c>
      <c r="O503" s="2">
        <v>1111</v>
      </c>
      <c r="P503" s="25">
        <v>0.32277745496804183</v>
      </c>
      <c r="Q503" s="12">
        <v>125.454545454545</v>
      </c>
      <c r="R503" s="2">
        <v>1090</v>
      </c>
      <c r="S503" s="25">
        <v>0.29797703663203934</v>
      </c>
      <c r="T503" s="12">
        <v>148.484848</v>
      </c>
      <c r="U503" s="25">
        <v>-0.16730328495034377</v>
      </c>
      <c r="V503" s="2">
        <v>448888</v>
      </c>
      <c r="W503" s="25">
        <v>0.4</v>
      </c>
      <c r="X503" s="2">
        <v>2780</v>
      </c>
      <c r="Y503" s="2">
        <v>469119</v>
      </c>
      <c r="Z503" s="25">
        <v>0.379</v>
      </c>
      <c r="AA503" s="12">
        <v>2690</v>
      </c>
      <c r="AB503" s="2">
        <v>505838</v>
      </c>
      <c r="AC503" s="25">
        <v>0.36699999999999999</v>
      </c>
      <c r="AD503" s="12">
        <v>3067.88</v>
      </c>
      <c r="AE503" s="25">
        <v>0.127</v>
      </c>
    </row>
    <row r="504" spans="1:31" x14ac:dyDescent="0.3">
      <c r="A504" t="s">
        <v>1770</v>
      </c>
      <c r="B504" s="2">
        <v>3</v>
      </c>
      <c r="C504" s="25">
        <v>3.8809831824062097E-3</v>
      </c>
      <c r="D504" s="2"/>
      <c r="E504" s="2">
        <v>20</v>
      </c>
      <c r="F504" s="25">
        <v>2.932551319648094E-2</v>
      </c>
      <c r="G504" s="12"/>
      <c r="H504" s="2">
        <v>53</v>
      </c>
      <c r="I504" s="25">
        <v>6.9100391134289438E-2</v>
      </c>
      <c r="J504" s="12"/>
      <c r="K504" s="25">
        <v>16.666666666666668</v>
      </c>
      <c r="L504" s="2">
        <v>109</v>
      </c>
      <c r="M504" s="25">
        <v>3.6762225969645866E-2</v>
      </c>
      <c r="N504" s="2">
        <v>36.363636363636303</v>
      </c>
      <c r="O504" s="2">
        <v>146</v>
      </c>
      <c r="P504" s="25">
        <v>4.2417199302730968E-2</v>
      </c>
      <c r="Q504" s="12">
        <v>44.848484848484802</v>
      </c>
      <c r="R504" s="2">
        <v>225</v>
      </c>
      <c r="S504" s="25">
        <v>6.150902132312739E-2</v>
      </c>
      <c r="T504" s="12">
        <v>69.090909999999994</v>
      </c>
      <c r="U504" s="25">
        <v>1.0642201834862386</v>
      </c>
      <c r="V504" s="2">
        <v>101320</v>
      </c>
      <c r="W504" s="25">
        <v>0.09</v>
      </c>
      <c r="X504" s="2">
        <v>1358</v>
      </c>
      <c r="Y504" s="2">
        <v>102175</v>
      </c>
      <c r="Z504" s="25">
        <v>8.3000000000000004E-2</v>
      </c>
      <c r="AA504" s="12">
        <v>1235.76</v>
      </c>
      <c r="AB504" s="2">
        <v>106951</v>
      </c>
      <c r="AC504" s="25">
        <v>7.8E-2</v>
      </c>
      <c r="AD504" s="12">
        <v>1728.48</v>
      </c>
      <c r="AE504" s="25">
        <v>5.6000000000000001E-2</v>
      </c>
    </row>
    <row r="505" spans="1:31" x14ac:dyDescent="0.3">
      <c r="A505" t="s">
        <v>1771</v>
      </c>
      <c r="B505" s="2">
        <v>50</v>
      </c>
      <c r="C505" s="25">
        <v>6.4683053040103453E-2</v>
      </c>
      <c r="D505" s="2"/>
      <c r="E505" s="2">
        <v>37</v>
      </c>
      <c r="F505" s="25">
        <v>5.4252199413489736E-2</v>
      </c>
      <c r="G505" s="12"/>
      <c r="H505" s="2">
        <v>28</v>
      </c>
      <c r="I505" s="25">
        <v>3.6505867014341616E-2</v>
      </c>
      <c r="J505" s="12"/>
      <c r="K505" s="25">
        <v>-0.43999999999999995</v>
      </c>
      <c r="L505" s="2">
        <v>379</v>
      </c>
      <c r="M505" s="25">
        <v>0.12782462057335581</v>
      </c>
      <c r="N505" s="2">
        <v>67.878787878787804</v>
      </c>
      <c r="O505" s="2">
        <v>272</v>
      </c>
      <c r="P505" s="25">
        <v>7.9023823358512491E-2</v>
      </c>
      <c r="Q505" s="12">
        <v>62.424242424242401</v>
      </c>
      <c r="R505" s="2">
        <v>323</v>
      </c>
      <c r="S505" s="25">
        <v>8.8299617277200662E-2</v>
      </c>
      <c r="T505" s="12">
        <v>96.363640000000004</v>
      </c>
      <c r="U505" s="25">
        <v>-0.14775725593667546</v>
      </c>
      <c r="V505" s="2">
        <v>79913</v>
      </c>
      <c r="W505" s="25">
        <v>7.0999999999999994E-2</v>
      </c>
      <c r="X505" s="2">
        <v>987</v>
      </c>
      <c r="Y505" s="2">
        <v>81531</v>
      </c>
      <c r="Z505" s="25">
        <v>6.6000000000000003E-2</v>
      </c>
      <c r="AA505" s="12">
        <v>1120</v>
      </c>
      <c r="AB505" s="2">
        <v>83278</v>
      </c>
      <c r="AC505" s="25">
        <v>0.06</v>
      </c>
      <c r="AD505" s="12">
        <v>1343.64</v>
      </c>
      <c r="AE505" s="25">
        <v>4.2000000000000003E-2</v>
      </c>
    </row>
    <row r="506" spans="1:31" x14ac:dyDescent="0.3">
      <c r="A506" t="s">
        <v>1772</v>
      </c>
      <c r="B506" s="2">
        <v>186</v>
      </c>
      <c r="C506" s="25">
        <v>0.24062095730918501</v>
      </c>
      <c r="D506" s="2"/>
      <c r="E506" s="2">
        <v>100</v>
      </c>
      <c r="F506" s="25">
        <v>0.1466275659824047</v>
      </c>
      <c r="G506" s="12"/>
      <c r="H506" s="2">
        <v>61</v>
      </c>
      <c r="I506" s="25">
        <v>7.9530638852672697E-2</v>
      </c>
      <c r="J506" s="12"/>
      <c r="K506" s="25">
        <v>-0.67204301075268824</v>
      </c>
      <c r="L506" s="2">
        <v>821</v>
      </c>
      <c r="M506" s="25">
        <v>0.27689713322091064</v>
      </c>
      <c r="N506" s="2">
        <v>109.69696969696901</v>
      </c>
      <c r="O506" s="2">
        <v>693</v>
      </c>
      <c r="P506" s="25">
        <v>0.20133643230679837</v>
      </c>
      <c r="Q506" s="12">
        <v>105.454545454545</v>
      </c>
      <c r="R506" s="2">
        <v>542</v>
      </c>
      <c r="S506" s="25">
        <v>0.14816839803171131</v>
      </c>
      <c r="T506" s="12">
        <v>99.393936199999999</v>
      </c>
      <c r="U506" s="25">
        <v>-0.33982947624847748</v>
      </c>
      <c r="V506" s="2">
        <v>267655</v>
      </c>
      <c r="W506" s="25">
        <v>0.23799999999999999</v>
      </c>
      <c r="X506" s="2">
        <v>2145</v>
      </c>
      <c r="Y506" s="2">
        <v>285413</v>
      </c>
      <c r="Z506" s="25">
        <v>0.23100000000000001</v>
      </c>
      <c r="AA506" s="12">
        <v>1888.48</v>
      </c>
      <c r="AB506" s="2">
        <v>315609</v>
      </c>
      <c r="AC506" s="25">
        <v>0.22900000000000001</v>
      </c>
      <c r="AD506" s="12">
        <v>2284.85</v>
      </c>
      <c r="AE506" s="25">
        <v>0.17899999999999999</v>
      </c>
    </row>
    <row r="507" spans="1:31" x14ac:dyDescent="0.3">
      <c r="A507" t="s">
        <v>1773</v>
      </c>
      <c r="B507" s="2">
        <v>262</v>
      </c>
      <c r="C507" s="25">
        <v>0.33893919793014232</v>
      </c>
      <c r="D507" s="2"/>
      <c r="E507" s="2">
        <v>221</v>
      </c>
      <c r="F507" s="25">
        <v>0.32404692082111414</v>
      </c>
      <c r="G507" s="12"/>
      <c r="H507" s="2">
        <v>458</v>
      </c>
      <c r="I507" s="25">
        <v>0.59713168187744492</v>
      </c>
      <c r="J507" s="12"/>
      <c r="K507" s="25">
        <v>0.74809160305343503</v>
      </c>
      <c r="L507" s="2">
        <v>875</v>
      </c>
      <c r="M507" s="25">
        <v>0.2951096121416526</v>
      </c>
      <c r="N507" s="2">
        <v>78.787878787878796</v>
      </c>
      <c r="O507" s="2">
        <v>956</v>
      </c>
      <c r="P507" s="25">
        <v>0.27774549680418359</v>
      </c>
      <c r="Q507" s="12">
        <v>119.39393939393899</v>
      </c>
      <c r="R507" s="2">
        <v>1325</v>
      </c>
      <c r="S507" s="25">
        <v>0.36221979223619466</v>
      </c>
      <c r="T507" s="12">
        <v>205.454544</v>
      </c>
      <c r="U507" s="25">
        <v>0.51428571428571423</v>
      </c>
      <c r="V507" s="2">
        <v>383924</v>
      </c>
      <c r="W507" s="25">
        <v>0.34200000000000003</v>
      </c>
      <c r="X507" s="2">
        <v>2124</v>
      </c>
      <c r="Y507" s="2">
        <v>440661</v>
      </c>
      <c r="Z507" s="25">
        <v>0.35599999999999998</v>
      </c>
      <c r="AA507" s="12">
        <v>2233.33</v>
      </c>
      <c r="AB507" s="2">
        <v>529752</v>
      </c>
      <c r="AC507" s="25">
        <v>0.38400000000000001</v>
      </c>
      <c r="AD507" s="12">
        <v>3095.15</v>
      </c>
      <c r="AE507" s="25">
        <v>0.38</v>
      </c>
    </row>
    <row r="508" spans="1:31" x14ac:dyDescent="0.3">
      <c r="A508" t="s">
        <v>1716</v>
      </c>
      <c r="B508" s="2">
        <v>182</v>
      </c>
      <c r="C508" s="25">
        <v>0.23544631306597658</v>
      </c>
      <c r="D508" s="2"/>
      <c r="E508" s="2">
        <v>213</v>
      </c>
      <c r="F508" s="25">
        <v>0.31231671554252199</v>
      </c>
      <c r="G508" s="12"/>
      <c r="H508" s="2">
        <v>120</v>
      </c>
      <c r="I508" s="25">
        <v>0.15645371577574968</v>
      </c>
      <c r="J508" s="12"/>
      <c r="K508" s="25">
        <v>-0.34065934065934067</v>
      </c>
      <c r="L508" s="2">
        <v>415</v>
      </c>
      <c r="M508" s="25">
        <v>0.1399662731871838</v>
      </c>
      <c r="N508" s="2">
        <v>61.212121212121197</v>
      </c>
      <c r="O508" s="2">
        <v>858</v>
      </c>
      <c r="P508" s="25">
        <v>0.24927367809413131</v>
      </c>
      <c r="Q508" s="12">
        <v>111.515151515151</v>
      </c>
      <c r="R508" s="2">
        <v>656</v>
      </c>
      <c r="S508" s="25">
        <v>0.17933296883542921</v>
      </c>
      <c r="T508" s="12">
        <v>109.696968</v>
      </c>
      <c r="U508" s="25">
        <v>0.58072289156626511</v>
      </c>
      <c r="V508" s="2">
        <v>202250</v>
      </c>
      <c r="W508" s="25">
        <v>0.18</v>
      </c>
      <c r="X508" s="2">
        <v>1851</v>
      </c>
      <c r="Y508" s="2">
        <v>222412</v>
      </c>
      <c r="Z508" s="25">
        <v>0.18</v>
      </c>
      <c r="AA508" s="12">
        <v>1706.67</v>
      </c>
      <c r="AB508" s="2">
        <v>247194</v>
      </c>
      <c r="AC508" s="25">
        <v>0.17899999999999999</v>
      </c>
      <c r="AD508" s="12">
        <v>2046.06</v>
      </c>
      <c r="AE508" s="25">
        <v>0.222</v>
      </c>
    </row>
    <row r="509" spans="1:31" x14ac:dyDescent="0.3">
      <c r="A509" t="s">
        <v>1717</v>
      </c>
      <c r="B509" s="2">
        <v>66</v>
      </c>
      <c r="C509" s="25">
        <v>8.538163001293661E-2</v>
      </c>
      <c r="D509" s="2"/>
      <c r="E509" s="2">
        <v>70</v>
      </c>
      <c r="F509" s="25">
        <v>0.10263929618768329</v>
      </c>
      <c r="G509" s="12"/>
      <c r="H509" s="2">
        <v>26</v>
      </c>
      <c r="I509" s="25">
        <v>3.3898305084745763E-2</v>
      </c>
      <c r="J509" s="12"/>
      <c r="K509" s="25">
        <v>-0.60606060606060608</v>
      </c>
      <c r="L509" s="2">
        <v>183</v>
      </c>
      <c r="M509" s="25">
        <v>6.1720067453625634E-2</v>
      </c>
      <c r="N509" s="2">
        <v>37.5757575757575</v>
      </c>
      <c r="O509" s="2">
        <v>214</v>
      </c>
      <c r="P509" s="25">
        <v>6.2173155142359091E-2</v>
      </c>
      <c r="Q509" s="12">
        <v>52.121212121212103</v>
      </c>
      <c r="R509" s="2">
        <v>203</v>
      </c>
      <c r="S509" s="25">
        <v>5.5494805904866044E-2</v>
      </c>
      <c r="T509" s="12">
        <v>61.212119999999999</v>
      </c>
      <c r="U509" s="25">
        <v>0.10928961748633879</v>
      </c>
      <c r="V509" s="2">
        <v>70793</v>
      </c>
      <c r="W509" s="25">
        <v>6.3E-2</v>
      </c>
      <c r="X509" s="2">
        <v>1122</v>
      </c>
      <c r="Y509" s="2">
        <v>76812</v>
      </c>
      <c r="Z509" s="25">
        <v>6.2E-2</v>
      </c>
      <c r="AA509" s="12">
        <v>1082.42</v>
      </c>
      <c r="AB509" s="2">
        <v>86327</v>
      </c>
      <c r="AC509" s="25">
        <v>6.3E-2</v>
      </c>
      <c r="AD509" s="12">
        <v>1368.48</v>
      </c>
      <c r="AE509" s="25">
        <v>0.219</v>
      </c>
    </row>
    <row r="510" spans="1:31" x14ac:dyDescent="0.3">
      <c r="A510" t="s">
        <v>1774</v>
      </c>
      <c r="B510" s="2">
        <v>41</v>
      </c>
      <c r="C510" s="25">
        <v>5.3040103492884863E-2</v>
      </c>
      <c r="D510" s="2"/>
      <c r="E510" s="2">
        <v>24</v>
      </c>
      <c r="F510" s="25">
        <v>3.519061583577713E-2</v>
      </c>
      <c r="G510" s="12"/>
      <c r="H510" s="2">
        <v>12</v>
      </c>
      <c r="I510" s="25">
        <v>1.5645371577574969E-2</v>
      </c>
      <c r="J510" s="12"/>
      <c r="K510" s="25">
        <v>-0.70731707317073167</v>
      </c>
      <c r="L510" s="2">
        <v>138</v>
      </c>
      <c r="M510" s="25">
        <v>4.6543001686340638E-2</v>
      </c>
      <c r="N510" s="2">
        <v>34.545454545454497</v>
      </c>
      <c r="O510" s="2">
        <v>129</v>
      </c>
      <c r="P510" s="25">
        <v>3.7478210342823941E-2</v>
      </c>
      <c r="Q510" s="12">
        <v>38.787878787878697</v>
      </c>
      <c r="R510" s="2">
        <v>100</v>
      </c>
      <c r="S510" s="25">
        <v>2.7337342810278841E-2</v>
      </c>
      <c r="T510" s="12">
        <v>40</v>
      </c>
      <c r="U510" s="25">
        <v>-0.27536231884057971</v>
      </c>
      <c r="V510" s="2">
        <v>25359</v>
      </c>
      <c r="W510" s="25">
        <v>2.3E-2</v>
      </c>
      <c r="X510" s="2">
        <v>683</v>
      </c>
      <c r="Y510" s="2">
        <v>25735</v>
      </c>
      <c r="Z510" s="25">
        <v>2.1000000000000001E-2</v>
      </c>
      <c r="AA510" s="12">
        <v>587.88</v>
      </c>
      <c r="AB510" s="2">
        <v>27500</v>
      </c>
      <c r="AC510" s="25">
        <v>0.02</v>
      </c>
      <c r="AD510" s="12">
        <v>864.85</v>
      </c>
      <c r="AE510" s="25">
        <v>8.4000000000000005E-2</v>
      </c>
    </row>
    <row r="511" spans="1:31" x14ac:dyDescent="0.3">
      <c r="A511" t="s">
        <v>1775</v>
      </c>
      <c r="B511" s="2">
        <v>6</v>
      </c>
      <c r="C511" s="25">
        <v>7.7619663648124193E-3</v>
      </c>
      <c r="D511" s="2"/>
      <c r="E511" s="2">
        <v>0</v>
      </c>
      <c r="F511" s="25">
        <v>0</v>
      </c>
      <c r="G511" s="12"/>
      <c r="H511" s="2">
        <v>0</v>
      </c>
      <c r="I511" s="25">
        <v>0</v>
      </c>
      <c r="J511" s="12"/>
      <c r="K511" s="25">
        <v>-1</v>
      </c>
      <c r="L511" s="2">
        <v>26</v>
      </c>
      <c r="M511" s="25">
        <v>8.7689713322091061E-3</v>
      </c>
      <c r="N511" s="2">
        <v>18.7878787878787</v>
      </c>
      <c r="O511" s="2">
        <v>15</v>
      </c>
      <c r="P511" s="25">
        <v>4.3579314352120858E-3</v>
      </c>
      <c r="Q511" s="12">
        <v>12.7272727272727</v>
      </c>
      <c r="R511" s="2">
        <v>24</v>
      </c>
      <c r="S511" s="25">
        <v>6.5609622744669215E-3</v>
      </c>
      <c r="T511" s="12">
        <v>16.363636</v>
      </c>
      <c r="U511" s="25">
        <v>-7.6923076923076927E-2</v>
      </c>
      <c r="V511" s="2">
        <v>4696</v>
      </c>
      <c r="W511" s="25">
        <v>4.0000000000000001E-3</v>
      </c>
      <c r="X511" s="2">
        <v>291</v>
      </c>
      <c r="Y511" s="2">
        <v>5187</v>
      </c>
      <c r="Z511" s="25">
        <v>4.0000000000000001E-3</v>
      </c>
      <c r="AA511" s="12">
        <v>278.18</v>
      </c>
      <c r="AB511" s="2">
        <v>5527</v>
      </c>
      <c r="AC511" s="25">
        <v>4.0000000000000001E-3</v>
      </c>
      <c r="AD511" s="12">
        <v>366.67</v>
      </c>
      <c r="AE511" s="25">
        <v>0.17699999999999999</v>
      </c>
    </row>
    <row r="512" spans="1:31" x14ac:dyDescent="0.3">
      <c r="A512" t="s">
        <v>1776</v>
      </c>
      <c r="B512" s="2">
        <v>30</v>
      </c>
      <c r="C512" s="25">
        <v>3.8809831824062092E-2</v>
      </c>
      <c r="D512" s="2"/>
      <c r="E512" s="2">
        <v>24</v>
      </c>
      <c r="F512" s="25">
        <v>3.519061583577713E-2</v>
      </c>
      <c r="G512" s="12"/>
      <c r="H512" s="2">
        <v>0</v>
      </c>
      <c r="I512" s="25" t="s">
        <v>2479</v>
      </c>
      <c r="J512" s="12"/>
      <c r="K512" s="25">
        <v>-1</v>
      </c>
      <c r="L512" s="2">
        <v>35</v>
      </c>
      <c r="M512" s="25">
        <v>1.1804384485666104E-2</v>
      </c>
      <c r="N512" s="2">
        <v>14.545454545454501</v>
      </c>
      <c r="O512" s="2">
        <v>75</v>
      </c>
      <c r="P512" s="25">
        <v>2.1789657176060431E-2</v>
      </c>
      <c r="Q512" s="12">
        <v>33.3333333333333</v>
      </c>
      <c r="R512" s="2">
        <v>0</v>
      </c>
      <c r="S512" s="25">
        <v>0</v>
      </c>
      <c r="T512" s="12">
        <v>18.787877999999999</v>
      </c>
      <c r="U512" s="25">
        <v>-1</v>
      </c>
      <c r="V512" s="2">
        <v>3355</v>
      </c>
      <c r="W512" s="25">
        <v>3.0000000000000001E-3</v>
      </c>
      <c r="X512" s="2">
        <v>249</v>
      </c>
      <c r="Y512" s="2">
        <v>3262</v>
      </c>
      <c r="Z512" s="25">
        <v>3.0000000000000001E-3</v>
      </c>
      <c r="AA512" s="12">
        <v>226.06</v>
      </c>
      <c r="AB512" s="2">
        <v>3278</v>
      </c>
      <c r="AC512" s="25">
        <v>2E-3</v>
      </c>
      <c r="AD512" s="12">
        <v>271.52</v>
      </c>
      <c r="AE512" s="25">
        <v>-2.3E-2</v>
      </c>
    </row>
    <row r="513" spans="1:31" x14ac:dyDescent="0.3">
      <c r="A513" t="s">
        <v>1777</v>
      </c>
      <c r="B513" s="2">
        <v>5</v>
      </c>
      <c r="C513" s="25">
        <v>6.4683053040103496E-3</v>
      </c>
      <c r="D513" s="2"/>
      <c r="E513" s="2">
        <v>0</v>
      </c>
      <c r="F513" s="25">
        <v>0</v>
      </c>
      <c r="G513" s="12"/>
      <c r="H513" s="2">
        <v>12</v>
      </c>
      <c r="I513" s="25">
        <v>1.5645371577574969E-2</v>
      </c>
      <c r="J513" s="12"/>
      <c r="K513" s="25">
        <v>1.4</v>
      </c>
      <c r="L513" s="2">
        <v>77</v>
      </c>
      <c r="M513" s="25">
        <v>2.5969645868465431E-2</v>
      </c>
      <c r="N513" s="2">
        <v>27.272727272727199</v>
      </c>
      <c r="O513" s="2">
        <v>39</v>
      </c>
      <c r="P513" s="25">
        <v>1.1330621731551424E-2</v>
      </c>
      <c r="Q513" s="12">
        <v>20</v>
      </c>
      <c r="R513" s="2">
        <v>76</v>
      </c>
      <c r="S513" s="25">
        <v>2.077638053581192E-2</v>
      </c>
      <c r="T513" s="12">
        <v>35.757576</v>
      </c>
      <c r="U513" s="25">
        <v>-1.2987012987012988E-2</v>
      </c>
      <c r="V513" s="2">
        <v>17308</v>
      </c>
      <c r="W513" s="25">
        <v>1.4999999999999999E-2</v>
      </c>
      <c r="X513" s="2">
        <v>558</v>
      </c>
      <c r="Y513" s="2">
        <v>17286</v>
      </c>
      <c r="Z513" s="25">
        <v>1.4E-2</v>
      </c>
      <c r="AA513" s="12">
        <v>535.15</v>
      </c>
      <c r="AB513" s="2">
        <v>18695</v>
      </c>
      <c r="AC513" s="25">
        <v>1.4E-2</v>
      </c>
      <c r="AD513" s="12">
        <v>579.39</v>
      </c>
      <c r="AE513" s="25">
        <v>0.08</v>
      </c>
    </row>
    <row r="514" spans="1:31" x14ac:dyDescent="0.3">
      <c r="A514" t="s">
        <v>1778</v>
      </c>
      <c r="B514" s="2">
        <v>25</v>
      </c>
      <c r="C514" s="25">
        <v>3.2341526520051747E-2</v>
      </c>
      <c r="D514" s="2"/>
      <c r="E514" s="2">
        <v>46</v>
      </c>
      <c r="F514" s="25">
        <v>6.7448680351906154E-2</v>
      </c>
      <c r="G514" s="12"/>
      <c r="H514" s="2">
        <v>14</v>
      </c>
      <c r="I514" s="25">
        <v>1.8252933507170794E-2</v>
      </c>
      <c r="J514" s="12"/>
      <c r="K514" s="25">
        <v>-0.43999999999999995</v>
      </c>
      <c r="L514" s="2">
        <v>45</v>
      </c>
      <c r="M514" s="25">
        <v>1.5177065767284991E-2</v>
      </c>
      <c r="N514" s="2">
        <v>20.606060606060598</v>
      </c>
      <c r="O514" s="2">
        <v>85</v>
      </c>
      <c r="P514" s="25">
        <v>2.4694944799535153E-2</v>
      </c>
      <c r="Q514" s="12">
        <v>35.151515151515099</v>
      </c>
      <c r="R514" s="2">
        <v>103</v>
      </c>
      <c r="S514" s="25">
        <v>2.8157463094587207E-2</v>
      </c>
      <c r="T514" s="12">
        <v>53.3333321</v>
      </c>
      <c r="U514" s="25">
        <v>1.288888888888889</v>
      </c>
      <c r="V514" s="2">
        <v>45434</v>
      </c>
      <c r="W514" s="25">
        <v>0.04</v>
      </c>
      <c r="X514" s="2">
        <v>943</v>
      </c>
      <c r="Y514" s="2">
        <v>51077</v>
      </c>
      <c r="Z514" s="25">
        <v>4.1000000000000002E-2</v>
      </c>
      <c r="AA514" s="12">
        <v>826.06</v>
      </c>
      <c r="AB514" s="2">
        <v>58827</v>
      </c>
      <c r="AC514" s="25">
        <v>4.2999999999999997E-2</v>
      </c>
      <c r="AD514" s="12">
        <v>1122.42</v>
      </c>
      <c r="AE514" s="25">
        <v>0.29499999999999998</v>
      </c>
    </row>
    <row r="515" spans="1:31" x14ac:dyDescent="0.3">
      <c r="A515" t="s">
        <v>1718</v>
      </c>
      <c r="B515" s="2">
        <v>116</v>
      </c>
      <c r="C515" s="25">
        <v>0.15006468305304019</v>
      </c>
      <c r="D515" s="2"/>
      <c r="E515" s="2">
        <v>143</v>
      </c>
      <c r="F515" s="25">
        <v>0.20967741935483872</v>
      </c>
      <c r="G515" s="12"/>
      <c r="H515" s="2">
        <v>94</v>
      </c>
      <c r="I515" s="25">
        <v>0.12255541069100391</v>
      </c>
      <c r="J515" s="12"/>
      <c r="K515" s="25">
        <v>-0.18965517241379315</v>
      </c>
      <c r="L515" s="2">
        <v>232</v>
      </c>
      <c r="M515" s="25">
        <v>7.8246205733558186E-2</v>
      </c>
      <c r="N515" s="2">
        <v>49.696969696969703</v>
      </c>
      <c r="O515" s="2">
        <v>644</v>
      </c>
      <c r="P515" s="25">
        <v>0.18710052295177224</v>
      </c>
      <c r="Q515" s="12">
        <v>106.06060606060601</v>
      </c>
      <c r="R515" s="2">
        <v>453</v>
      </c>
      <c r="S515" s="25">
        <v>0.12383816293056316</v>
      </c>
      <c r="T515" s="12">
        <v>93.333335899999994</v>
      </c>
      <c r="U515" s="25">
        <v>0.95258620689655171</v>
      </c>
      <c r="V515" s="2">
        <v>131457</v>
      </c>
      <c r="W515" s="25">
        <v>0.11700000000000001</v>
      </c>
      <c r="X515" s="2">
        <v>1358</v>
      </c>
      <c r="Y515" s="2">
        <v>145600</v>
      </c>
      <c r="Z515" s="25">
        <v>0.11799999999999999</v>
      </c>
      <c r="AA515" s="12">
        <v>1510.3</v>
      </c>
      <c r="AB515" s="2">
        <v>160867</v>
      </c>
      <c r="AC515" s="25">
        <v>0.11700000000000001</v>
      </c>
      <c r="AD515" s="12">
        <v>1626.67</v>
      </c>
      <c r="AE515" s="25">
        <v>0.224</v>
      </c>
    </row>
    <row r="516" spans="1:31" x14ac:dyDescent="0.3">
      <c r="A516" t="s">
        <v>1774</v>
      </c>
      <c r="B516" s="2">
        <v>27</v>
      </c>
      <c r="C516" s="25">
        <v>3.4928848641655887E-2</v>
      </c>
      <c r="D516" s="2"/>
      <c r="E516" s="2">
        <v>46</v>
      </c>
      <c r="F516" s="25">
        <v>6.7448680351906154E-2</v>
      </c>
      <c r="G516" s="12"/>
      <c r="H516" s="2">
        <v>24</v>
      </c>
      <c r="I516" s="25">
        <v>3.1290743155149937E-2</v>
      </c>
      <c r="J516" s="12"/>
      <c r="K516" s="25">
        <v>-0.11111111111111116</v>
      </c>
      <c r="L516" s="2">
        <v>104</v>
      </c>
      <c r="M516" s="25">
        <v>3.5075885328836424E-2</v>
      </c>
      <c r="N516" s="2">
        <v>36.363636363636303</v>
      </c>
      <c r="O516" s="2">
        <v>399</v>
      </c>
      <c r="P516" s="25">
        <v>0.11592097617664149</v>
      </c>
      <c r="Q516" s="12">
        <v>89.696969696969703</v>
      </c>
      <c r="R516" s="2">
        <v>233</v>
      </c>
      <c r="S516" s="25">
        <v>6.3696008747949701E-2</v>
      </c>
      <c r="T516" s="12">
        <v>73.939390000000003</v>
      </c>
      <c r="U516" s="25">
        <v>1.2403846153846154</v>
      </c>
      <c r="V516" s="2">
        <v>60530</v>
      </c>
      <c r="W516" s="25">
        <v>5.3999999999999999E-2</v>
      </c>
      <c r="X516" s="2">
        <v>1099</v>
      </c>
      <c r="Y516" s="2">
        <v>61800</v>
      </c>
      <c r="Z516" s="25">
        <v>0.05</v>
      </c>
      <c r="AA516" s="12">
        <v>995.15</v>
      </c>
      <c r="AB516" s="2">
        <v>58094</v>
      </c>
      <c r="AC516" s="25">
        <v>4.2000000000000003E-2</v>
      </c>
      <c r="AD516" s="12">
        <v>952.12</v>
      </c>
      <c r="AE516" s="25">
        <v>-0.04</v>
      </c>
    </row>
    <row r="517" spans="1:31" x14ac:dyDescent="0.3">
      <c r="A517" t="s">
        <v>1775</v>
      </c>
      <c r="B517" s="2">
        <v>0</v>
      </c>
      <c r="C517" s="25" t="s">
        <v>2479</v>
      </c>
      <c r="D517" s="2"/>
      <c r="E517" s="2">
        <v>0</v>
      </c>
      <c r="F517" s="25" t="s">
        <v>2479</v>
      </c>
      <c r="G517" s="12"/>
      <c r="H517" s="2">
        <v>0</v>
      </c>
      <c r="I517" s="25">
        <v>0</v>
      </c>
      <c r="J517" s="12"/>
      <c r="K517" s="25" t="s">
        <v>2479</v>
      </c>
      <c r="L517" s="2">
        <v>0</v>
      </c>
      <c r="M517" s="25">
        <v>0</v>
      </c>
      <c r="N517" s="2">
        <v>80</v>
      </c>
      <c r="O517" s="2">
        <v>0</v>
      </c>
      <c r="P517" s="25">
        <v>0</v>
      </c>
      <c r="Q517" s="12">
        <v>16.969696969696901</v>
      </c>
      <c r="R517" s="2">
        <v>3</v>
      </c>
      <c r="S517" s="25">
        <v>8.2012028430836518E-4</v>
      </c>
      <c r="T517" s="12">
        <v>5.4545455</v>
      </c>
      <c r="U517" s="25"/>
      <c r="V517" s="2">
        <v>8899</v>
      </c>
      <c r="W517" s="25">
        <v>8.0000000000000002E-3</v>
      </c>
      <c r="X517" s="2">
        <v>449</v>
      </c>
      <c r="Y517" s="2">
        <v>9072</v>
      </c>
      <c r="Z517" s="25">
        <v>7.0000000000000001E-3</v>
      </c>
      <c r="AA517" s="12">
        <v>447</v>
      </c>
      <c r="AB517" s="2">
        <v>7387</v>
      </c>
      <c r="AC517" s="25">
        <v>5.0000000000000001E-3</v>
      </c>
      <c r="AD517" s="12">
        <v>375.76</v>
      </c>
      <c r="AE517" s="25">
        <v>-0.17</v>
      </c>
    </row>
    <row r="518" spans="1:31" x14ac:dyDescent="0.3">
      <c r="A518" t="s">
        <v>1776</v>
      </c>
      <c r="B518" s="2">
        <v>12</v>
      </c>
      <c r="C518" s="25">
        <v>1.5523932729624839E-2</v>
      </c>
      <c r="D518" s="2"/>
      <c r="E518" s="2">
        <v>38</v>
      </c>
      <c r="F518" s="25">
        <v>5.5718475073313782E-2</v>
      </c>
      <c r="G518" s="12"/>
      <c r="H518" s="2">
        <v>0</v>
      </c>
      <c r="I518" s="25">
        <v>0</v>
      </c>
      <c r="J518" s="12"/>
      <c r="K518" s="25">
        <v>-1</v>
      </c>
      <c r="L518" s="2">
        <v>37</v>
      </c>
      <c r="M518" s="25">
        <v>1.2478920741989882E-2</v>
      </c>
      <c r="N518" s="2">
        <v>20.606060606060598</v>
      </c>
      <c r="O518" s="2">
        <v>91</v>
      </c>
      <c r="P518" s="25">
        <v>2.643811737361999E-2</v>
      </c>
      <c r="Q518" s="12">
        <v>43.030303030303003</v>
      </c>
      <c r="R518" s="2">
        <v>25</v>
      </c>
      <c r="S518" s="25">
        <v>6.8343357025697103E-3</v>
      </c>
      <c r="T518" s="12">
        <v>16.363636</v>
      </c>
      <c r="U518" s="25">
        <v>-0.32432432432432434</v>
      </c>
      <c r="V518" s="2">
        <v>6287</v>
      </c>
      <c r="W518" s="25">
        <v>6.0000000000000001E-3</v>
      </c>
      <c r="X518" s="2">
        <v>338</v>
      </c>
      <c r="Y518" s="2">
        <v>6985</v>
      </c>
      <c r="Z518" s="25">
        <v>6.0000000000000001E-3</v>
      </c>
      <c r="AA518" s="12">
        <v>320.61</v>
      </c>
      <c r="AB518" s="2">
        <v>7085</v>
      </c>
      <c r="AC518" s="25">
        <v>5.0000000000000001E-3</v>
      </c>
      <c r="AD518" s="12">
        <v>399.39</v>
      </c>
      <c r="AE518" s="25">
        <v>0.127</v>
      </c>
    </row>
    <row r="519" spans="1:31" x14ac:dyDescent="0.3">
      <c r="A519" t="s">
        <v>1777</v>
      </c>
      <c r="B519" s="2">
        <v>15</v>
      </c>
      <c r="C519" s="25">
        <v>1.9404915912031046E-2</v>
      </c>
      <c r="D519" s="2"/>
      <c r="E519" s="2">
        <v>8</v>
      </c>
      <c r="F519" s="25">
        <v>1.1730205278592375E-2</v>
      </c>
      <c r="G519" s="12"/>
      <c r="H519" s="2">
        <v>24</v>
      </c>
      <c r="I519" s="25">
        <v>3.1290743155149937E-2</v>
      </c>
      <c r="J519" s="12"/>
      <c r="K519" s="25">
        <v>0.60000000000000009</v>
      </c>
      <c r="L519" s="2">
        <v>67</v>
      </c>
      <c r="M519" s="25">
        <v>2.2596964586846544E-2</v>
      </c>
      <c r="N519" s="2">
        <v>29.090909090909101</v>
      </c>
      <c r="O519" s="2">
        <v>308</v>
      </c>
      <c r="P519" s="25">
        <v>8.9482858803021495E-2</v>
      </c>
      <c r="Q519" s="12">
        <v>89.696969696969703</v>
      </c>
      <c r="R519" s="2">
        <v>205</v>
      </c>
      <c r="S519" s="25">
        <v>5.6041552761071624E-2</v>
      </c>
      <c r="T519" s="12">
        <v>73.939390000000003</v>
      </c>
      <c r="U519" s="25">
        <v>2.0597014925373136</v>
      </c>
      <c r="V519" s="2">
        <v>45344</v>
      </c>
      <c r="W519" s="25">
        <v>0.04</v>
      </c>
      <c r="X519" s="2">
        <v>946</v>
      </c>
      <c r="Y519" s="2">
        <v>45743</v>
      </c>
      <c r="Z519" s="25">
        <v>3.6999999999999998E-2</v>
      </c>
      <c r="AA519" s="12">
        <v>825.45</v>
      </c>
      <c r="AB519" s="2">
        <v>43622</v>
      </c>
      <c r="AC519" s="25">
        <v>3.2000000000000001E-2</v>
      </c>
      <c r="AD519" s="12">
        <v>890.3</v>
      </c>
      <c r="AE519" s="25">
        <v>-3.7999999999999999E-2</v>
      </c>
    </row>
    <row r="520" spans="1:31" x14ac:dyDescent="0.3">
      <c r="A520" t="s">
        <v>1778</v>
      </c>
      <c r="B520" s="2">
        <v>89</v>
      </c>
      <c r="C520" s="25">
        <v>0.11513583441138421</v>
      </c>
      <c r="D520" s="2"/>
      <c r="E520" s="2">
        <v>97</v>
      </c>
      <c r="F520" s="25">
        <v>0.14222873900293256</v>
      </c>
      <c r="G520" s="12"/>
      <c r="H520" s="2">
        <v>70</v>
      </c>
      <c r="I520" s="25">
        <v>9.126466753585398E-2</v>
      </c>
      <c r="J520" s="12"/>
      <c r="K520" s="25">
        <v>-0.2134831460674157</v>
      </c>
      <c r="L520" s="2">
        <v>128</v>
      </c>
      <c r="M520" s="25">
        <v>4.3170320404721754E-2</v>
      </c>
      <c r="N520" s="2">
        <v>35.757575757575701</v>
      </c>
      <c r="O520" s="2">
        <v>245</v>
      </c>
      <c r="P520" s="25">
        <v>7.1179546775130734E-2</v>
      </c>
      <c r="Q520" s="12">
        <v>64.848484848484802</v>
      </c>
      <c r="R520" s="2">
        <v>220</v>
      </c>
      <c r="S520" s="25">
        <v>6.0142154182613448E-2</v>
      </c>
      <c r="T520" s="12">
        <v>62.4242439</v>
      </c>
      <c r="U520" s="25">
        <v>0.71875</v>
      </c>
      <c r="V520" s="2">
        <v>70927</v>
      </c>
      <c r="W520" s="25">
        <v>6.3E-2</v>
      </c>
      <c r="X520" s="2">
        <v>915</v>
      </c>
      <c r="Y520" s="2">
        <v>83800</v>
      </c>
      <c r="Z520" s="25">
        <v>6.8000000000000005E-2</v>
      </c>
      <c r="AA520" s="12">
        <v>1220.6099999999999</v>
      </c>
      <c r="AB520" s="2">
        <v>102773</v>
      </c>
      <c r="AC520" s="25">
        <v>7.4999999999999997E-2</v>
      </c>
      <c r="AD520" s="12">
        <v>1217.58</v>
      </c>
      <c r="AE520" s="25">
        <v>0.44900000000000001</v>
      </c>
    </row>
    <row r="521" spans="1:31"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row>
    <row r="522" spans="1:31" x14ac:dyDescent="0.3">
      <c r="A522" s="103" t="s">
        <v>1783</v>
      </c>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row>
    <row r="523" spans="1:31" x14ac:dyDescent="0.3">
      <c r="B523" s="188"/>
      <c r="C523" s="188"/>
      <c r="D523" s="188"/>
      <c r="E523" s="188"/>
      <c r="F523" s="188"/>
      <c r="G523" s="188"/>
      <c r="H523" s="188"/>
      <c r="I523" s="188"/>
      <c r="J523" s="188"/>
      <c r="L523" s="188" t="s">
        <v>1653</v>
      </c>
      <c r="M523" s="188"/>
      <c r="N523" s="188" t="s">
        <v>1654</v>
      </c>
      <c r="O523" s="188" t="s">
        <v>1653</v>
      </c>
      <c r="P523" s="188"/>
      <c r="Q523" s="188" t="s">
        <v>1654</v>
      </c>
      <c r="R523" s="188" t="s">
        <v>1653</v>
      </c>
      <c r="S523" s="188"/>
      <c r="T523" s="188" t="s">
        <v>1654</v>
      </c>
      <c r="U523" t="s">
        <v>167</v>
      </c>
      <c r="V523" s="188" t="s">
        <v>1653</v>
      </c>
      <c r="W523" s="188"/>
      <c r="X523" s="188" t="s">
        <v>1654</v>
      </c>
      <c r="Y523" s="188" t="s">
        <v>1653</v>
      </c>
      <c r="Z523" s="188"/>
      <c r="AA523" s="188" t="s">
        <v>1654</v>
      </c>
      <c r="AB523" s="188" t="s">
        <v>1653</v>
      </c>
      <c r="AC523" s="188"/>
      <c r="AD523" s="188" t="s">
        <v>1654</v>
      </c>
      <c r="AE523" t="s">
        <v>167</v>
      </c>
    </row>
    <row r="524" spans="1:31" x14ac:dyDescent="0.3">
      <c r="A524" t="s">
        <v>169</v>
      </c>
      <c r="B524" s="2">
        <v>20</v>
      </c>
      <c r="C524" s="25" t="s">
        <v>2479</v>
      </c>
      <c r="D524" s="2"/>
      <c r="E524" s="2">
        <v>11</v>
      </c>
      <c r="F524" s="25" t="s">
        <v>2479</v>
      </c>
      <c r="G524" s="12"/>
      <c r="H524" s="2">
        <v>38</v>
      </c>
      <c r="I524" s="25" t="s">
        <v>2479</v>
      </c>
      <c r="J524" s="12"/>
      <c r="K524" s="25">
        <v>0.89999999999999991</v>
      </c>
      <c r="L524" s="2">
        <v>87</v>
      </c>
      <c r="M524" s="25" t="s">
        <v>167</v>
      </c>
      <c r="N524" s="2">
        <v>42.424242424242401</v>
      </c>
      <c r="O524" s="2">
        <v>86</v>
      </c>
      <c r="P524" s="25" t="s">
        <v>167</v>
      </c>
      <c r="Q524" s="12">
        <v>38.181818181818102</v>
      </c>
      <c r="R524" s="2">
        <v>167</v>
      </c>
      <c r="S524" s="25" t="s">
        <v>167</v>
      </c>
      <c r="T524" s="12">
        <v>46.060607900000001</v>
      </c>
      <c r="U524" s="25">
        <v>0.91954022988505746</v>
      </c>
      <c r="V524" s="2">
        <v>30307</v>
      </c>
      <c r="W524" s="25" t="s">
        <v>167</v>
      </c>
      <c r="X524" s="2">
        <v>548</v>
      </c>
      <c r="Y524" s="2">
        <v>31254</v>
      </c>
      <c r="Z524" s="25" t="s">
        <v>167</v>
      </c>
      <c r="AA524" s="12">
        <v>593.33000000000004</v>
      </c>
      <c r="AB524" s="2">
        <v>30901</v>
      </c>
      <c r="AC524" s="25" t="s">
        <v>167</v>
      </c>
      <c r="AD524" s="12">
        <v>630.91</v>
      </c>
      <c r="AE524" s="25">
        <v>0.02</v>
      </c>
    </row>
    <row r="525" spans="1:31" x14ac:dyDescent="0.3">
      <c r="A525" t="s">
        <v>1751</v>
      </c>
      <c r="B525" s="2">
        <v>0</v>
      </c>
      <c r="C525" s="25" t="s">
        <v>2479</v>
      </c>
      <c r="D525" s="2"/>
      <c r="E525" s="2">
        <v>0</v>
      </c>
      <c r="F525" s="25">
        <v>0</v>
      </c>
      <c r="G525" s="12"/>
      <c r="H525" s="2">
        <v>3</v>
      </c>
      <c r="I525" s="25">
        <v>7.8947368421052627E-2</v>
      </c>
      <c r="J525" s="12"/>
      <c r="K525" s="25" t="s">
        <v>2479</v>
      </c>
      <c r="L525" s="2">
        <v>0</v>
      </c>
      <c r="M525" s="25">
        <v>0</v>
      </c>
      <c r="N525" s="2">
        <v>80</v>
      </c>
      <c r="O525" s="2">
        <v>29</v>
      </c>
      <c r="P525" s="25">
        <v>0.33720930232558138</v>
      </c>
      <c r="Q525" s="12">
        <v>30.303030303030301</v>
      </c>
      <c r="R525" s="2">
        <v>63</v>
      </c>
      <c r="S525" s="25">
        <v>0.3772455089820359</v>
      </c>
      <c r="T525" s="12">
        <v>31.515152</v>
      </c>
      <c r="U525" s="25"/>
      <c r="V525" s="2">
        <v>3083</v>
      </c>
      <c r="W525" s="25">
        <v>0.10199999999999999</v>
      </c>
      <c r="X525" s="2">
        <v>280</v>
      </c>
      <c r="Y525" s="2">
        <v>4532</v>
      </c>
      <c r="Z525" s="25">
        <v>0.14499999999999999</v>
      </c>
      <c r="AA525" s="12">
        <v>245.45</v>
      </c>
      <c r="AB525" s="2">
        <v>2702</v>
      </c>
      <c r="AC525" s="25">
        <v>8.6999999999999994E-2</v>
      </c>
      <c r="AD525" s="12">
        <v>222.42</v>
      </c>
      <c r="AE525" s="25">
        <v>-0.124</v>
      </c>
    </row>
    <row r="526" spans="1:31" x14ac:dyDescent="0.3">
      <c r="A526" t="s">
        <v>1715</v>
      </c>
      <c r="B526" s="2">
        <v>0</v>
      </c>
      <c r="C526" s="25" t="s">
        <v>2479</v>
      </c>
      <c r="D526" s="2"/>
      <c r="E526" s="2">
        <v>0</v>
      </c>
      <c r="F526" s="25">
        <v>0</v>
      </c>
      <c r="G526" s="12"/>
      <c r="H526" s="2">
        <v>0</v>
      </c>
      <c r="I526" s="25">
        <v>0</v>
      </c>
      <c r="J526" s="12"/>
      <c r="K526" s="25" t="s">
        <v>2479</v>
      </c>
      <c r="L526" s="2">
        <v>0</v>
      </c>
      <c r="M526" s="25">
        <v>0</v>
      </c>
      <c r="N526" s="2">
        <v>80</v>
      </c>
      <c r="O526" s="2">
        <v>29</v>
      </c>
      <c r="P526" s="25">
        <v>0.33720930232558138</v>
      </c>
      <c r="Q526" s="12">
        <v>30.303030303030301</v>
      </c>
      <c r="R526" s="2">
        <v>43</v>
      </c>
      <c r="S526" s="25">
        <v>0.25748502994011974</v>
      </c>
      <c r="T526" s="12">
        <v>30.909089999999999</v>
      </c>
      <c r="U526" s="174"/>
      <c r="V526" s="2">
        <v>1415</v>
      </c>
      <c r="W526" s="25">
        <v>4.7E-2</v>
      </c>
      <c r="X526" s="2">
        <v>184</v>
      </c>
      <c r="Y526" s="2">
        <v>2055</v>
      </c>
      <c r="Z526" s="25">
        <v>6.6000000000000003E-2</v>
      </c>
      <c r="AA526" s="12">
        <v>161.82</v>
      </c>
      <c r="AB526" s="2">
        <v>1187</v>
      </c>
      <c r="AC526" s="25">
        <v>3.7999999999999999E-2</v>
      </c>
      <c r="AD526" s="12">
        <v>165.45</v>
      </c>
      <c r="AE526" s="25">
        <v>-0.161</v>
      </c>
    </row>
    <row r="527" spans="1:31" x14ac:dyDescent="0.3">
      <c r="A527" t="s">
        <v>1769</v>
      </c>
      <c r="B527" s="2">
        <v>0</v>
      </c>
      <c r="C527" s="25" t="s">
        <v>2479</v>
      </c>
      <c r="D527" s="2"/>
      <c r="E527" s="2">
        <v>0</v>
      </c>
      <c r="F527" s="25">
        <v>0</v>
      </c>
      <c r="G527" s="12"/>
      <c r="H527" s="2">
        <v>0</v>
      </c>
      <c r="I527" s="25">
        <v>0</v>
      </c>
      <c r="J527" s="12"/>
      <c r="K527" s="25" t="s">
        <v>2479</v>
      </c>
      <c r="L527" s="2">
        <v>0</v>
      </c>
      <c r="M527" s="25">
        <v>0</v>
      </c>
      <c r="N527" s="2">
        <v>80</v>
      </c>
      <c r="O527" s="2">
        <v>29</v>
      </c>
      <c r="P527" s="25">
        <v>0.33720930232558138</v>
      </c>
      <c r="Q527" s="12">
        <v>30.303030303030301</v>
      </c>
      <c r="R527" s="2">
        <v>43</v>
      </c>
      <c r="S527" s="25">
        <v>0.25748502994011974</v>
      </c>
      <c r="T527" s="12">
        <v>30.909089999999999</v>
      </c>
      <c r="U527" s="174"/>
      <c r="V527" s="2">
        <v>1080</v>
      </c>
      <c r="W527" s="25">
        <v>3.5999999999999997E-2</v>
      </c>
      <c r="X527" s="2">
        <v>151</v>
      </c>
      <c r="Y527" s="2">
        <v>1536</v>
      </c>
      <c r="Z527" s="25">
        <v>4.9000000000000002E-2</v>
      </c>
      <c r="AA527" s="12">
        <v>142.41999999999999</v>
      </c>
      <c r="AB527" s="2">
        <v>795</v>
      </c>
      <c r="AC527" s="25">
        <v>2.5999999999999999E-2</v>
      </c>
      <c r="AD527" s="12">
        <v>135.76</v>
      </c>
      <c r="AE527" s="25">
        <v>-0.26400000000000001</v>
      </c>
    </row>
    <row r="528" spans="1:31" x14ac:dyDescent="0.3">
      <c r="A528" t="s">
        <v>1770</v>
      </c>
      <c r="B528" s="2">
        <v>0</v>
      </c>
      <c r="C528" s="25" t="s">
        <v>2479</v>
      </c>
      <c r="D528" s="2"/>
      <c r="E528" s="2">
        <v>0</v>
      </c>
      <c r="F528" s="25">
        <v>0</v>
      </c>
      <c r="G528" s="12"/>
      <c r="H528" s="2">
        <v>0</v>
      </c>
      <c r="I528" s="25" t="s">
        <v>2479</v>
      </c>
      <c r="J528" s="12"/>
      <c r="K528" s="25" t="s">
        <v>2479</v>
      </c>
      <c r="L528" s="2">
        <v>0</v>
      </c>
      <c r="M528" s="25">
        <v>0</v>
      </c>
      <c r="N528" s="2">
        <v>80</v>
      </c>
      <c r="O528" s="2">
        <v>29</v>
      </c>
      <c r="P528" s="25">
        <v>0.33720930232558138</v>
      </c>
      <c r="Q528" s="12">
        <v>30.303030303030301</v>
      </c>
      <c r="R528" s="2">
        <v>0</v>
      </c>
      <c r="S528" s="25">
        <v>0</v>
      </c>
      <c r="T528" s="12">
        <v>18.787877999999999</v>
      </c>
      <c r="V528" s="2">
        <v>156</v>
      </c>
      <c r="W528" s="25">
        <v>5.0000000000000001E-3</v>
      </c>
      <c r="X528" s="2">
        <v>62</v>
      </c>
      <c r="Y528" s="2">
        <v>193</v>
      </c>
      <c r="Z528" s="25">
        <v>6.0000000000000001E-3</v>
      </c>
      <c r="AA528" s="12">
        <v>54.55</v>
      </c>
      <c r="AB528" s="2">
        <v>74</v>
      </c>
      <c r="AC528" s="25">
        <v>2E-3</v>
      </c>
      <c r="AD528" s="12">
        <v>38.79</v>
      </c>
      <c r="AE528" s="25">
        <v>-0.52600000000000002</v>
      </c>
    </row>
    <row r="529" spans="1:31" x14ac:dyDescent="0.3">
      <c r="A529" t="s">
        <v>1771</v>
      </c>
      <c r="B529" s="2">
        <v>0</v>
      </c>
      <c r="C529" s="25" t="s">
        <v>2479</v>
      </c>
      <c r="D529" s="2"/>
      <c r="E529" s="2">
        <v>0</v>
      </c>
      <c r="F529" s="25" t="s">
        <v>2479</v>
      </c>
      <c r="G529" s="12"/>
      <c r="H529" s="2">
        <v>0</v>
      </c>
      <c r="I529" s="25" t="s">
        <v>2479</v>
      </c>
      <c r="J529" s="12"/>
      <c r="K529" s="25" t="s">
        <v>2479</v>
      </c>
      <c r="L529" s="2">
        <v>0</v>
      </c>
      <c r="M529" s="25">
        <v>0</v>
      </c>
      <c r="N529" s="2">
        <v>80</v>
      </c>
      <c r="O529" s="2">
        <v>0</v>
      </c>
      <c r="P529" s="25">
        <v>0</v>
      </c>
      <c r="Q529" s="12">
        <v>16.969696969696901</v>
      </c>
      <c r="R529" s="2">
        <v>0</v>
      </c>
      <c r="S529" s="25">
        <v>0</v>
      </c>
      <c r="T529" s="12">
        <v>18.787877999999999</v>
      </c>
      <c r="V529" s="2">
        <v>491</v>
      </c>
      <c r="W529" s="25">
        <v>1.6E-2</v>
      </c>
      <c r="X529" s="2">
        <v>93</v>
      </c>
      <c r="Y529" s="2">
        <v>530</v>
      </c>
      <c r="Z529" s="25">
        <v>1.7000000000000001E-2</v>
      </c>
      <c r="AA529" s="12">
        <v>82.42</v>
      </c>
      <c r="AB529" s="2">
        <v>284</v>
      </c>
      <c r="AC529" s="25">
        <v>8.9999999999999993E-3</v>
      </c>
      <c r="AD529" s="12">
        <v>92.12</v>
      </c>
      <c r="AE529" s="25">
        <v>-0.42199999999999999</v>
      </c>
    </row>
    <row r="530" spans="1:31" x14ac:dyDescent="0.3">
      <c r="A530" t="s">
        <v>1772</v>
      </c>
      <c r="B530" s="2">
        <v>0</v>
      </c>
      <c r="C530" s="25" t="s">
        <v>2479</v>
      </c>
      <c r="D530" s="2"/>
      <c r="E530" s="2">
        <v>0</v>
      </c>
      <c r="F530" s="25" t="s">
        <v>2479</v>
      </c>
      <c r="G530" s="12"/>
      <c r="H530" s="2">
        <v>0</v>
      </c>
      <c r="I530" s="25">
        <v>0</v>
      </c>
      <c r="J530" s="12"/>
      <c r="K530" s="25" t="s">
        <v>2479</v>
      </c>
      <c r="L530" s="2">
        <v>0</v>
      </c>
      <c r="M530" s="25">
        <v>0</v>
      </c>
      <c r="N530" s="2">
        <v>80</v>
      </c>
      <c r="O530" s="2">
        <v>0</v>
      </c>
      <c r="P530" s="25">
        <v>0</v>
      </c>
      <c r="Q530" s="12">
        <v>16.969696969696901</v>
      </c>
      <c r="R530" s="2">
        <v>43</v>
      </c>
      <c r="S530" s="25">
        <v>0.25748502994011974</v>
      </c>
      <c r="T530" s="12">
        <v>30.909089999999999</v>
      </c>
      <c r="U530" s="174"/>
      <c r="V530" s="2">
        <v>433</v>
      </c>
      <c r="W530" s="25">
        <v>1.4E-2</v>
      </c>
      <c r="X530" s="2">
        <v>105</v>
      </c>
      <c r="Y530" s="2">
        <v>813</v>
      </c>
      <c r="Z530" s="25">
        <v>2.5999999999999999E-2</v>
      </c>
      <c r="AA530" s="12">
        <v>129.09</v>
      </c>
      <c r="AB530" s="2">
        <v>437</v>
      </c>
      <c r="AC530" s="25">
        <v>1.4E-2</v>
      </c>
      <c r="AD530" s="12">
        <v>90.91</v>
      </c>
      <c r="AE530" s="25">
        <v>8.9999999999999993E-3</v>
      </c>
    </row>
    <row r="531" spans="1:31" x14ac:dyDescent="0.3">
      <c r="A531" t="s">
        <v>1773</v>
      </c>
      <c r="B531" s="2">
        <v>0</v>
      </c>
      <c r="C531" s="25" t="s">
        <v>2479</v>
      </c>
      <c r="D531" s="2"/>
      <c r="E531" s="2">
        <v>0</v>
      </c>
      <c r="F531" s="25" t="s">
        <v>2479</v>
      </c>
      <c r="G531" s="12"/>
      <c r="H531" s="2">
        <v>0</v>
      </c>
      <c r="I531" s="25" t="s">
        <v>2479</v>
      </c>
      <c r="J531" s="12"/>
      <c r="K531" s="25" t="s">
        <v>2479</v>
      </c>
      <c r="L531" s="2">
        <v>0</v>
      </c>
      <c r="M531" s="25">
        <v>0</v>
      </c>
      <c r="N531" s="2">
        <v>80</v>
      </c>
      <c r="O531" s="2">
        <v>0</v>
      </c>
      <c r="P531" s="25">
        <v>0</v>
      </c>
      <c r="Q531" s="12">
        <v>16.969696969696901</v>
      </c>
      <c r="R531" s="2">
        <v>0</v>
      </c>
      <c r="S531" s="25">
        <v>0</v>
      </c>
      <c r="T531" s="12">
        <v>18.787877999999999</v>
      </c>
      <c r="V531" s="2">
        <v>335</v>
      </c>
      <c r="W531" s="25">
        <v>1.0999999999999999E-2</v>
      </c>
      <c r="X531" s="2">
        <v>88</v>
      </c>
      <c r="Y531" s="2">
        <v>519</v>
      </c>
      <c r="Z531" s="25">
        <v>1.7000000000000001E-2</v>
      </c>
      <c r="AA531" s="12">
        <v>94.55</v>
      </c>
      <c r="AB531" s="2">
        <v>392</v>
      </c>
      <c r="AC531" s="25">
        <v>1.2999999999999999E-2</v>
      </c>
      <c r="AD531" s="12">
        <v>96.36</v>
      </c>
      <c r="AE531" s="25">
        <v>0.17</v>
      </c>
    </row>
    <row r="532" spans="1:31" x14ac:dyDescent="0.3">
      <c r="A532" t="s">
        <v>1716</v>
      </c>
      <c r="B532" s="2">
        <v>0</v>
      </c>
      <c r="C532" s="25" t="s">
        <v>2479</v>
      </c>
      <c r="D532" s="2"/>
      <c r="E532" s="2">
        <v>0</v>
      </c>
      <c r="F532" s="25" t="s">
        <v>2479</v>
      </c>
      <c r="G532" s="12"/>
      <c r="H532" s="2">
        <v>3</v>
      </c>
      <c r="I532" s="25">
        <v>7.8947368421052627E-2</v>
      </c>
      <c r="J532" s="12"/>
      <c r="K532" s="25" t="s">
        <v>2479</v>
      </c>
      <c r="L532" s="2">
        <v>0</v>
      </c>
      <c r="M532" s="25">
        <v>0</v>
      </c>
      <c r="N532" s="2">
        <v>80</v>
      </c>
      <c r="O532" s="2">
        <v>0</v>
      </c>
      <c r="P532" s="25">
        <v>0</v>
      </c>
      <c r="Q532" s="12">
        <v>16.969696969696901</v>
      </c>
      <c r="R532" s="2">
        <v>20</v>
      </c>
      <c r="S532" s="25">
        <v>0.11976047904191617</v>
      </c>
      <c r="T532" s="12">
        <v>13.939394</v>
      </c>
      <c r="U532" s="25"/>
      <c r="V532" s="2">
        <v>1668</v>
      </c>
      <c r="W532" s="25">
        <v>5.5E-2</v>
      </c>
      <c r="X532" s="2">
        <v>189</v>
      </c>
      <c r="Y532" s="2">
        <v>2477</v>
      </c>
      <c r="Z532" s="25">
        <v>7.9000000000000001E-2</v>
      </c>
      <c r="AA532" s="12">
        <v>188.48</v>
      </c>
      <c r="AB532" s="2">
        <v>1515</v>
      </c>
      <c r="AC532" s="25">
        <v>4.9000000000000002E-2</v>
      </c>
      <c r="AD532" s="12">
        <v>164.24</v>
      </c>
      <c r="AE532" s="25">
        <v>-9.1999999999999998E-2</v>
      </c>
    </row>
    <row r="533" spans="1:31" x14ac:dyDescent="0.3">
      <c r="A533" t="s">
        <v>1717</v>
      </c>
      <c r="B533" s="2">
        <v>0</v>
      </c>
      <c r="C533" s="25" t="s">
        <v>2479</v>
      </c>
      <c r="D533" s="2"/>
      <c r="E533" s="2">
        <v>0</v>
      </c>
      <c r="F533" s="25" t="s">
        <v>2479</v>
      </c>
      <c r="G533" s="12"/>
      <c r="H533" s="2">
        <v>0</v>
      </c>
      <c r="I533" s="25" t="s">
        <v>2479</v>
      </c>
      <c r="J533" s="12"/>
      <c r="K533" s="25" t="s">
        <v>2479</v>
      </c>
      <c r="L533" s="2">
        <v>0</v>
      </c>
      <c r="M533" s="25">
        <v>0</v>
      </c>
      <c r="N533" s="2">
        <v>80</v>
      </c>
      <c r="O533" s="2">
        <v>0</v>
      </c>
      <c r="P533" s="25">
        <v>0</v>
      </c>
      <c r="Q533" s="12">
        <v>16.969696969696901</v>
      </c>
      <c r="R533" s="2">
        <v>0</v>
      </c>
      <c r="S533" s="25">
        <v>0</v>
      </c>
      <c r="T533" s="12">
        <v>18.787877999999999</v>
      </c>
      <c r="V533" s="2">
        <v>428</v>
      </c>
      <c r="W533" s="25">
        <v>1.4E-2</v>
      </c>
      <c r="X533" s="2">
        <v>102</v>
      </c>
      <c r="Y533" s="2">
        <v>489</v>
      </c>
      <c r="Z533" s="25">
        <v>1.6E-2</v>
      </c>
      <c r="AA533" s="12">
        <v>83.64</v>
      </c>
      <c r="AB533" s="2">
        <v>330</v>
      </c>
      <c r="AC533" s="25">
        <v>1.0999999999999999E-2</v>
      </c>
      <c r="AD533" s="12">
        <v>76.97</v>
      </c>
      <c r="AE533" s="25">
        <v>-0.22900000000000001</v>
      </c>
    </row>
    <row r="534" spans="1:31" x14ac:dyDescent="0.3">
      <c r="A534" t="s">
        <v>1774</v>
      </c>
      <c r="B534" s="2">
        <v>0</v>
      </c>
      <c r="C534" s="25" t="s">
        <v>2479</v>
      </c>
      <c r="D534" s="2"/>
      <c r="E534" s="2">
        <v>0</v>
      </c>
      <c r="F534" s="25" t="s">
        <v>2479</v>
      </c>
      <c r="G534" s="12"/>
      <c r="H534" s="2">
        <v>0</v>
      </c>
      <c r="I534" s="25" t="s">
        <v>2479</v>
      </c>
      <c r="J534" s="12"/>
      <c r="K534" s="25" t="s">
        <v>2479</v>
      </c>
      <c r="L534" s="2">
        <v>0</v>
      </c>
      <c r="M534" s="25">
        <v>0</v>
      </c>
      <c r="N534" s="2">
        <v>80</v>
      </c>
      <c r="O534" s="2">
        <v>0</v>
      </c>
      <c r="P534" s="25">
        <v>0</v>
      </c>
      <c r="Q534" s="12">
        <v>16.969696969696901</v>
      </c>
      <c r="R534" s="2">
        <v>0</v>
      </c>
      <c r="S534" s="25">
        <v>0</v>
      </c>
      <c r="T534" s="12">
        <v>18.787877999999999</v>
      </c>
      <c r="V534" s="2">
        <v>192</v>
      </c>
      <c r="W534" s="25">
        <v>6.0000000000000001E-3</v>
      </c>
      <c r="X534" s="2">
        <v>59</v>
      </c>
      <c r="Y534" s="2">
        <v>401</v>
      </c>
      <c r="Z534" s="25">
        <v>1.2999999999999999E-2</v>
      </c>
      <c r="AA534" s="12">
        <v>83.03</v>
      </c>
      <c r="AB534" s="2">
        <v>251</v>
      </c>
      <c r="AC534" s="25">
        <v>8.0000000000000002E-3</v>
      </c>
      <c r="AD534" s="12">
        <v>75.150000000000006</v>
      </c>
      <c r="AE534" s="25">
        <v>0.307</v>
      </c>
    </row>
    <row r="535" spans="1:31" x14ac:dyDescent="0.3">
      <c r="A535" t="s">
        <v>1775</v>
      </c>
      <c r="B535" s="2">
        <v>0</v>
      </c>
      <c r="C535" s="25" t="s">
        <v>2479</v>
      </c>
      <c r="D535" s="2"/>
      <c r="E535" s="2">
        <v>0</v>
      </c>
      <c r="F535" s="25" t="s">
        <v>2479</v>
      </c>
      <c r="G535" s="12"/>
      <c r="H535" s="2">
        <v>0</v>
      </c>
      <c r="I535" s="25" t="s">
        <v>2479</v>
      </c>
      <c r="J535" s="12"/>
      <c r="K535" s="25" t="s">
        <v>2479</v>
      </c>
      <c r="L535" s="2">
        <v>0</v>
      </c>
      <c r="M535" s="25">
        <v>0</v>
      </c>
      <c r="N535" s="2">
        <v>80</v>
      </c>
      <c r="O535" s="2">
        <v>0</v>
      </c>
      <c r="P535" s="25">
        <v>0</v>
      </c>
      <c r="Q535" s="12">
        <v>16.969696969696901</v>
      </c>
      <c r="R535" s="2">
        <v>0</v>
      </c>
      <c r="S535" s="25">
        <v>0</v>
      </c>
      <c r="T535" s="12">
        <v>18.787877999999999</v>
      </c>
      <c r="V535" s="2">
        <v>41</v>
      </c>
      <c r="W535" s="25">
        <v>1E-3</v>
      </c>
      <c r="X535" s="2">
        <v>24</v>
      </c>
      <c r="Y535" s="2">
        <v>107</v>
      </c>
      <c r="Z535" s="25">
        <v>3.0000000000000001E-3</v>
      </c>
      <c r="AA535" s="12">
        <v>40.61</v>
      </c>
      <c r="AB535" s="2">
        <v>79</v>
      </c>
      <c r="AC535" s="25">
        <v>3.0000000000000001E-3</v>
      </c>
      <c r="AD535" s="12">
        <v>52.73</v>
      </c>
      <c r="AE535" s="25">
        <v>0.92700000000000005</v>
      </c>
    </row>
    <row r="536" spans="1:31" x14ac:dyDescent="0.3">
      <c r="A536" t="s">
        <v>1776</v>
      </c>
      <c r="B536" s="2">
        <v>0</v>
      </c>
      <c r="C536" s="25" t="s">
        <v>2479</v>
      </c>
      <c r="D536" s="2"/>
      <c r="E536" s="2">
        <v>0</v>
      </c>
      <c r="F536" s="25" t="s">
        <v>2479</v>
      </c>
      <c r="G536" s="12"/>
      <c r="H536" s="2">
        <v>0</v>
      </c>
      <c r="I536" s="25" t="s">
        <v>2479</v>
      </c>
      <c r="J536" s="12"/>
      <c r="K536" s="25" t="s">
        <v>2479</v>
      </c>
      <c r="L536" s="2">
        <v>0</v>
      </c>
      <c r="M536" s="25">
        <v>0</v>
      </c>
      <c r="N536" s="2">
        <v>80</v>
      </c>
      <c r="O536" s="2">
        <v>0</v>
      </c>
      <c r="P536" s="25">
        <v>0</v>
      </c>
      <c r="Q536" s="12">
        <v>16.969696969696901</v>
      </c>
      <c r="R536" s="2">
        <v>0</v>
      </c>
      <c r="S536" s="25">
        <v>0</v>
      </c>
      <c r="T536" s="12">
        <v>18.787877999999999</v>
      </c>
      <c r="V536" s="2">
        <v>58</v>
      </c>
      <c r="W536" s="25">
        <v>2E-3</v>
      </c>
      <c r="X536" s="2">
        <v>38</v>
      </c>
      <c r="Y536" s="2">
        <v>49</v>
      </c>
      <c r="Z536" s="25">
        <v>2E-3</v>
      </c>
      <c r="AA536" s="12">
        <v>33.33</v>
      </c>
      <c r="AB536" s="2">
        <v>35</v>
      </c>
      <c r="AC536" s="25">
        <v>1E-3</v>
      </c>
      <c r="AD536" s="12">
        <v>22.42</v>
      </c>
      <c r="AE536" s="25">
        <v>-0.39700000000000002</v>
      </c>
    </row>
    <row r="537" spans="1:31" x14ac:dyDescent="0.3">
      <c r="A537" t="s">
        <v>1777</v>
      </c>
      <c r="B537" s="2">
        <v>0</v>
      </c>
      <c r="C537" s="25" t="s">
        <v>2479</v>
      </c>
      <c r="D537" s="2"/>
      <c r="E537" s="2">
        <v>0</v>
      </c>
      <c r="F537" s="25" t="s">
        <v>2479</v>
      </c>
      <c r="G537" s="12"/>
      <c r="H537" s="2">
        <v>0</v>
      </c>
      <c r="I537" s="25" t="s">
        <v>2479</v>
      </c>
      <c r="J537" s="12"/>
      <c r="K537" s="25" t="s">
        <v>2479</v>
      </c>
      <c r="L537" s="2">
        <v>0</v>
      </c>
      <c r="M537" s="25">
        <v>0</v>
      </c>
      <c r="N537" s="2">
        <v>80</v>
      </c>
      <c r="O537" s="2">
        <v>0</v>
      </c>
      <c r="P537" s="25">
        <v>0</v>
      </c>
      <c r="Q537" s="12">
        <v>16.969696969696901</v>
      </c>
      <c r="R537" s="2">
        <v>0</v>
      </c>
      <c r="S537" s="25">
        <v>0</v>
      </c>
      <c r="T537" s="12">
        <v>18.787877999999999</v>
      </c>
      <c r="V537" s="2">
        <v>93</v>
      </c>
      <c r="W537" s="25">
        <v>3.0000000000000001E-3</v>
      </c>
      <c r="X537" s="2">
        <v>40</v>
      </c>
      <c r="Y537" s="2">
        <v>245</v>
      </c>
      <c r="Z537" s="25">
        <v>8.0000000000000002E-3</v>
      </c>
      <c r="AA537" s="12">
        <v>70.91</v>
      </c>
      <c r="AB537" s="2">
        <v>137</v>
      </c>
      <c r="AC537" s="25">
        <v>4.0000000000000001E-3</v>
      </c>
      <c r="AD537" s="12">
        <v>56.97</v>
      </c>
      <c r="AE537" s="25">
        <v>0.47299999999999998</v>
      </c>
    </row>
    <row r="538" spans="1:31" x14ac:dyDescent="0.3">
      <c r="A538" t="s">
        <v>1778</v>
      </c>
      <c r="B538" s="2">
        <v>0</v>
      </c>
      <c r="C538" s="25" t="s">
        <v>2479</v>
      </c>
      <c r="D538" s="2"/>
      <c r="E538" s="2">
        <v>0</v>
      </c>
      <c r="F538" s="25" t="s">
        <v>2479</v>
      </c>
      <c r="G538" s="12"/>
      <c r="H538" s="2">
        <v>0</v>
      </c>
      <c r="I538" s="25" t="s">
        <v>2479</v>
      </c>
      <c r="J538" s="12"/>
      <c r="K538" s="25" t="s">
        <v>2479</v>
      </c>
      <c r="L538" s="2">
        <v>0</v>
      </c>
      <c r="M538" s="25">
        <v>0</v>
      </c>
      <c r="N538" s="2">
        <v>80</v>
      </c>
      <c r="O538" s="2">
        <v>0</v>
      </c>
      <c r="P538" s="25">
        <v>0</v>
      </c>
      <c r="Q538" s="12">
        <v>16.969696969696901</v>
      </c>
      <c r="R538" s="2">
        <v>0</v>
      </c>
      <c r="S538" s="25">
        <v>0</v>
      </c>
      <c r="T538" s="12">
        <v>18.787877999999999</v>
      </c>
      <c r="V538" s="2">
        <v>236</v>
      </c>
      <c r="W538" s="25">
        <v>8.0000000000000002E-3</v>
      </c>
      <c r="X538" s="2">
        <v>84</v>
      </c>
      <c r="Y538" s="2">
        <v>88</v>
      </c>
      <c r="Z538" s="25">
        <v>3.0000000000000001E-3</v>
      </c>
      <c r="AA538" s="12">
        <v>40</v>
      </c>
      <c r="AB538" s="2">
        <v>79</v>
      </c>
      <c r="AC538" s="25">
        <v>3.0000000000000001E-3</v>
      </c>
      <c r="AD538" s="12">
        <v>32.119999999999997</v>
      </c>
      <c r="AE538" s="25">
        <v>-0.66500000000000004</v>
      </c>
    </row>
    <row r="539" spans="1:31" x14ac:dyDescent="0.3">
      <c r="A539" t="s">
        <v>1718</v>
      </c>
      <c r="B539" s="2">
        <v>0</v>
      </c>
      <c r="C539" s="25" t="s">
        <v>2479</v>
      </c>
      <c r="D539" s="2"/>
      <c r="E539" s="2">
        <v>0</v>
      </c>
      <c r="F539" s="25" t="s">
        <v>2479</v>
      </c>
      <c r="G539" s="12"/>
      <c r="H539" s="2">
        <v>3</v>
      </c>
      <c r="I539" s="25">
        <v>7.8947368421052627E-2</v>
      </c>
      <c r="J539" s="12"/>
      <c r="K539" s="25" t="s">
        <v>2479</v>
      </c>
      <c r="L539" s="2">
        <v>0</v>
      </c>
      <c r="M539" s="25">
        <v>0</v>
      </c>
      <c r="N539" s="2">
        <v>80</v>
      </c>
      <c r="O539" s="2">
        <v>0</v>
      </c>
      <c r="P539" s="25">
        <v>0</v>
      </c>
      <c r="Q539" s="12">
        <v>16.969696969696901</v>
      </c>
      <c r="R539" s="2">
        <v>20</v>
      </c>
      <c r="S539" s="25">
        <v>0.11976047904191617</v>
      </c>
      <c r="T539" s="12">
        <v>13.939394</v>
      </c>
      <c r="U539" s="25"/>
      <c r="V539" s="2">
        <v>1240</v>
      </c>
      <c r="W539" s="25">
        <v>4.1000000000000002E-2</v>
      </c>
      <c r="X539" s="2">
        <v>158</v>
      </c>
      <c r="Y539" s="2">
        <v>1988</v>
      </c>
      <c r="Z539" s="25">
        <v>6.4000000000000001E-2</v>
      </c>
      <c r="AA539" s="12">
        <v>187.27</v>
      </c>
      <c r="AB539" s="2">
        <v>1185</v>
      </c>
      <c r="AC539" s="25">
        <v>3.7999999999999999E-2</v>
      </c>
      <c r="AD539" s="12">
        <v>142.41999999999999</v>
      </c>
      <c r="AE539" s="25">
        <v>-4.3999999999999997E-2</v>
      </c>
    </row>
    <row r="540" spans="1:31" x14ac:dyDescent="0.3">
      <c r="A540" t="s">
        <v>1774</v>
      </c>
      <c r="B540" s="2">
        <v>0</v>
      </c>
      <c r="C540" s="25" t="s">
        <v>2479</v>
      </c>
      <c r="D540" s="2"/>
      <c r="E540" s="2">
        <v>0</v>
      </c>
      <c r="F540" s="25" t="s">
        <v>2479</v>
      </c>
      <c r="G540" s="12"/>
      <c r="H540" s="2">
        <v>0</v>
      </c>
      <c r="I540" s="25">
        <v>0</v>
      </c>
      <c r="J540" s="12"/>
      <c r="K540" s="25" t="s">
        <v>2479</v>
      </c>
      <c r="L540" s="2">
        <v>0</v>
      </c>
      <c r="M540" s="25">
        <v>0</v>
      </c>
      <c r="N540" s="2">
        <v>80</v>
      </c>
      <c r="O540" s="2">
        <v>0</v>
      </c>
      <c r="P540" s="25">
        <v>0</v>
      </c>
      <c r="Q540" s="12">
        <v>16.969696969696901</v>
      </c>
      <c r="R540" s="2">
        <v>17</v>
      </c>
      <c r="S540" s="25">
        <v>0.10179640718562874</v>
      </c>
      <c r="T540" s="12">
        <v>15.151515</v>
      </c>
      <c r="U540" s="25"/>
      <c r="V540" s="2">
        <v>1088</v>
      </c>
      <c r="W540" s="25">
        <v>3.5999999999999997E-2</v>
      </c>
      <c r="X540" s="2">
        <v>155</v>
      </c>
      <c r="Y540" s="2">
        <v>1778</v>
      </c>
      <c r="Z540" s="25">
        <v>5.7000000000000002E-2</v>
      </c>
      <c r="AA540" s="12">
        <v>183.03</v>
      </c>
      <c r="AB540" s="2">
        <v>1022</v>
      </c>
      <c r="AC540" s="25">
        <v>3.3000000000000002E-2</v>
      </c>
      <c r="AD540" s="12">
        <v>134.55000000000001</v>
      </c>
      <c r="AE540" s="25">
        <v>-6.0999999999999999E-2</v>
      </c>
    </row>
    <row r="541" spans="1:31" x14ac:dyDescent="0.3">
      <c r="A541" t="s">
        <v>1775</v>
      </c>
      <c r="B541" s="2">
        <v>0</v>
      </c>
      <c r="C541" s="25" t="s">
        <v>2479</v>
      </c>
      <c r="D541" s="2"/>
      <c r="E541" s="2">
        <v>0</v>
      </c>
      <c r="F541" s="25" t="s">
        <v>2479</v>
      </c>
      <c r="G541" s="12"/>
      <c r="H541" s="2">
        <v>0</v>
      </c>
      <c r="I541" s="25" t="s">
        <v>2479</v>
      </c>
      <c r="J541" s="12"/>
      <c r="K541" s="25" t="s">
        <v>2479</v>
      </c>
      <c r="L541" s="2">
        <v>0</v>
      </c>
      <c r="M541" s="25">
        <v>0</v>
      </c>
      <c r="N541" s="2">
        <v>80</v>
      </c>
      <c r="O541" s="2">
        <v>0</v>
      </c>
      <c r="P541" s="25">
        <v>0</v>
      </c>
      <c r="Q541" s="12">
        <v>16.969696969696901</v>
      </c>
      <c r="R541" s="2">
        <v>0</v>
      </c>
      <c r="S541" s="25">
        <v>0</v>
      </c>
      <c r="T541" s="12">
        <v>18.787877999999999</v>
      </c>
      <c r="V541" s="2">
        <v>181</v>
      </c>
      <c r="W541" s="25">
        <v>6.0000000000000001E-3</v>
      </c>
      <c r="X541" s="2">
        <v>70</v>
      </c>
      <c r="Y541" s="2">
        <v>287</v>
      </c>
      <c r="Z541" s="25">
        <v>8.9999999999999993E-3</v>
      </c>
      <c r="AA541" s="12">
        <v>83.64</v>
      </c>
      <c r="AB541" s="2">
        <v>212</v>
      </c>
      <c r="AC541" s="25">
        <v>7.0000000000000001E-3</v>
      </c>
      <c r="AD541" s="12">
        <v>72.12</v>
      </c>
      <c r="AE541" s="25">
        <v>0.17100000000000001</v>
      </c>
    </row>
    <row r="542" spans="1:31" x14ac:dyDescent="0.3">
      <c r="A542" t="s">
        <v>1776</v>
      </c>
      <c r="B542" s="2">
        <v>0</v>
      </c>
      <c r="C542" s="25" t="s">
        <v>2479</v>
      </c>
      <c r="D542" s="2"/>
      <c r="E542" s="2">
        <v>0</v>
      </c>
      <c r="F542" s="25" t="s">
        <v>2479</v>
      </c>
      <c r="G542" s="12"/>
      <c r="H542" s="2">
        <v>0</v>
      </c>
      <c r="I542" s="25">
        <v>0</v>
      </c>
      <c r="J542" s="12"/>
      <c r="K542" s="25" t="s">
        <v>2479</v>
      </c>
      <c r="L542" s="2">
        <v>0</v>
      </c>
      <c r="M542" s="25">
        <v>0</v>
      </c>
      <c r="N542" s="2">
        <v>80</v>
      </c>
      <c r="O542" s="2">
        <v>0</v>
      </c>
      <c r="P542" s="25">
        <v>0</v>
      </c>
      <c r="Q542" s="12">
        <v>16.969696969696901</v>
      </c>
      <c r="R542" s="2">
        <v>17</v>
      </c>
      <c r="S542" s="25">
        <v>0.10179640718562874</v>
      </c>
      <c r="T542" s="12">
        <v>15.151515</v>
      </c>
      <c r="V542" s="2">
        <v>223</v>
      </c>
      <c r="W542" s="25">
        <v>7.0000000000000001E-3</v>
      </c>
      <c r="X542" s="2">
        <v>65</v>
      </c>
      <c r="Y542" s="2">
        <v>482</v>
      </c>
      <c r="Z542" s="25">
        <v>1.4999999999999999E-2</v>
      </c>
      <c r="AA542" s="12">
        <v>93.33</v>
      </c>
      <c r="AB542" s="2">
        <v>246</v>
      </c>
      <c r="AC542" s="25">
        <v>8.0000000000000002E-3</v>
      </c>
      <c r="AD542" s="12">
        <v>70.91</v>
      </c>
      <c r="AE542" s="25">
        <v>0.10299999999999999</v>
      </c>
    </row>
    <row r="543" spans="1:31" x14ac:dyDescent="0.3">
      <c r="A543" t="s">
        <v>1777</v>
      </c>
      <c r="B543" s="2">
        <v>0</v>
      </c>
      <c r="C543" s="25" t="s">
        <v>2479</v>
      </c>
      <c r="D543" s="2"/>
      <c r="E543" s="2">
        <v>0</v>
      </c>
      <c r="F543" s="25" t="s">
        <v>2479</v>
      </c>
      <c r="G543" s="12"/>
      <c r="H543" s="2">
        <v>0</v>
      </c>
      <c r="I543" s="25" t="s">
        <v>2479</v>
      </c>
      <c r="J543" s="12"/>
      <c r="K543" s="25" t="s">
        <v>2479</v>
      </c>
      <c r="L543" s="2">
        <v>0</v>
      </c>
      <c r="M543" s="25">
        <v>0</v>
      </c>
      <c r="N543" s="2">
        <v>80</v>
      </c>
      <c r="O543" s="2">
        <v>0</v>
      </c>
      <c r="P543" s="25">
        <v>0</v>
      </c>
      <c r="Q543" s="12">
        <v>16.969696969696901</v>
      </c>
      <c r="R543" s="2">
        <v>0</v>
      </c>
      <c r="S543" s="25">
        <v>0</v>
      </c>
      <c r="T543" s="12">
        <v>18.787877999999999</v>
      </c>
      <c r="U543" s="25"/>
      <c r="V543" s="2">
        <v>684</v>
      </c>
      <c r="W543" s="25">
        <v>2.3E-2</v>
      </c>
      <c r="X543" s="2">
        <v>118</v>
      </c>
      <c r="Y543" s="2">
        <v>1009</v>
      </c>
      <c r="Z543" s="25">
        <v>3.2000000000000001E-2</v>
      </c>
      <c r="AA543" s="12">
        <v>142.41999999999999</v>
      </c>
      <c r="AB543" s="2">
        <v>564</v>
      </c>
      <c r="AC543" s="25">
        <v>1.7999999999999999E-2</v>
      </c>
      <c r="AD543" s="12">
        <v>103.03</v>
      </c>
      <c r="AE543" s="25">
        <v>-0.17499999999999999</v>
      </c>
    </row>
    <row r="544" spans="1:31" x14ac:dyDescent="0.3">
      <c r="A544" t="s">
        <v>1778</v>
      </c>
      <c r="B544" s="2">
        <v>0</v>
      </c>
      <c r="C544" s="25" t="s">
        <v>2479</v>
      </c>
      <c r="D544" s="2"/>
      <c r="E544" s="2">
        <v>0</v>
      </c>
      <c r="F544" s="25" t="s">
        <v>2479</v>
      </c>
      <c r="G544" s="12"/>
      <c r="H544" s="2">
        <v>3</v>
      </c>
      <c r="I544" s="25" t="s">
        <v>2479</v>
      </c>
      <c r="J544" s="12"/>
      <c r="K544" s="25" t="s">
        <v>2479</v>
      </c>
      <c r="L544" s="2">
        <v>0</v>
      </c>
      <c r="M544" s="25">
        <v>0</v>
      </c>
      <c r="N544" s="2">
        <v>80</v>
      </c>
      <c r="O544" s="2">
        <v>0</v>
      </c>
      <c r="P544" s="25">
        <v>0</v>
      </c>
      <c r="Q544" s="12">
        <v>16.969696969696901</v>
      </c>
      <c r="R544" s="2">
        <v>3</v>
      </c>
      <c r="S544" s="25">
        <v>1.7964071856287425E-2</v>
      </c>
      <c r="T544" s="12">
        <v>3.6363637400000002</v>
      </c>
      <c r="V544" s="2">
        <v>152</v>
      </c>
      <c r="W544" s="25">
        <v>5.0000000000000001E-3</v>
      </c>
      <c r="X544" s="2">
        <v>42</v>
      </c>
      <c r="Y544" s="2">
        <v>210</v>
      </c>
      <c r="Z544" s="25">
        <v>7.0000000000000001E-3</v>
      </c>
      <c r="AA544" s="12">
        <v>57.58</v>
      </c>
      <c r="AB544" s="2">
        <v>163</v>
      </c>
      <c r="AC544" s="25">
        <v>5.0000000000000001E-3</v>
      </c>
      <c r="AD544" s="12">
        <v>49.7</v>
      </c>
      <c r="AE544" s="25">
        <v>7.1999999999999995E-2</v>
      </c>
    </row>
    <row r="545" spans="1:31" x14ac:dyDescent="0.3">
      <c r="A545" t="s">
        <v>1767</v>
      </c>
      <c r="B545" s="2">
        <v>20</v>
      </c>
      <c r="C545" s="25">
        <v>1</v>
      </c>
      <c r="D545" s="2"/>
      <c r="E545" s="2">
        <v>11</v>
      </c>
      <c r="F545" s="25">
        <v>1</v>
      </c>
      <c r="G545" s="12"/>
      <c r="H545" s="2">
        <v>35</v>
      </c>
      <c r="I545" s="25">
        <v>0.92105263157894735</v>
      </c>
      <c r="J545" s="12"/>
      <c r="K545" s="25">
        <v>0.75</v>
      </c>
      <c r="L545" s="2">
        <v>87</v>
      </c>
      <c r="M545" s="25">
        <v>1</v>
      </c>
      <c r="N545" s="2">
        <v>42.424242424242401</v>
      </c>
      <c r="O545" s="2">
        <v>57</v>
      </c>
      <c r="P545" s="25">
        <v>0.66279069767441856</v>
      </c>
      <c r="Q545" s="12">
        <v>20</v>
      </c>
      <c r="R545" s="2">
        <v>104</v>
      </c>
      <c r="S545" s="25">
        <v>0.6227544910179641</v>
      </c>
      <c r="T545" s="12">
        <v>38.181820000000002</v>
      </c>
      <c r="U545" s="25">
        <v>0.19540229885057472</v>
      </c>
      <c r="V545" s="2">
        <v>27224</v>
      </c>
      <c r="W545" s="25">
        <v>0.89800000000000002</v>
      </c>
      <c r="X545" s="2">
        <v>543</v>
      </c>
      <c r="Y545" s="2">
        <v>26722</v>
      </c>
      <c r="Z545" s="25">
        <v>0.85499999999999998</v>
      </c>
      <c r="AA545" s="12">
        <v>538.79</v>
      </c>
      <c r="AB545" s="2">
        <v>28199</v>
      </c>
      <c r="AC545" s="25">
        <v>0.91300000000000003</v>
      </c>
      <c r="AD545" s="12">
        <v>629.09</v>
      </c>
      <c r="AE545" s="25">
        <v>3.5999999999999997E-2</v>
      </c>
    </row>
    <row r="546" spans="1:31" x14ac:dyDescent="0.3">
      <c r="A546" t="s">
        <v>1715</v>
      </c>
      <c r="B546" s="2">
        <v>20</v>
      </c>
      <c r="C546" s="25">
        <v>1</v>
      </c>
      <c r="D546" s="2"/>
      <c r="E546" s="2">
        <v>11</v>
      </c>
      <c r="F546" s="25">
        <v>1</v>
      </c>
      <c r="G546" s="12"/>
      <c r="H546" s="2">
        <v>35</v>
      </c>
      <c r="I546" s="25">
        <v>0.92105263157894735</v>
      </c>
      <c r="J546" s="12"/>
      <c r="K546" s="25">
        <v>0.75</v>
      </c>
      <c r="L546" s="2">
        <v>26</v>
      </c>
      <c r="M546" s="25">
        <v>0.2988505747126437</v>
      </c>
      <c r="N546" s="2">
        <v>24.848484848484802</v>
      </c>
      <c r="O546" s="2">
        <v>47</v>
      </c>
      <c r="P546" s="25">
        <v>0.54651162790697672</v>
      </c>
      <c r="Q546" s="12">
        <v>18.181818181818102</v>
      </c>
      <c r="R546" s="2">
        <v>99</v>
      </c>
      <c r="S546" s="25">
        <v>0.59281437125748504</v>
      </c>
      <c r="T546" s="12">
        <v>36.969695999999999</v>
      </c>
      <c r="U546" s="25">
        <v>2.8076923076923075</v>
      </c>
      <c r="V546" s="2">
        <v>19765</v>
      </c>
      <c r="W546" s="25">
        <v>0.65200000000000002</v>
      </c>
      <c r="X546" s="2">
        <v>490</v>
      </c>
      <c r="Y546" s="2">
        <v>19180</v>
      </c>
      <c r="Z546" s="25">
        <v>0.61399999999999999</v>
      </c>
      <c r="AA546" s="12">
        <v>513.94000000000005</v>
      </c>
      <c r="AB546" s="2">
        <v>20576</v>
      </c>
      <c r="AC546" s="25">
        <v>0.66600000000000004</v>
      </c>
      <c r="AD546" s="12">
        <v>551.52</v>
      </c>
      <c r="AE546" s="25">
        <v>4.1000000000000002E-2</v>
      </c>
    </row>
    <row r="547" spans="1:31" x14ac:dyDescent="0.3">
      <c r="A547" t="s">
        <v>1769</v>
      </c>
      <c r="B547" s="2">
        <v>0</v>
      </c>
      <c r="C547" s="25" t="s">
        <v>2479</v>
      </c>
      <c r="D547" s="2"/>
      <c r="E547" s="2">
        <v>0</v>
      </c>
      <c r="F547" s="25">
        <v>0</v>
      </c>
      <c r="G547" s="12"/>
      <c r="H547" s="2">
        <v>6</v>
      </c>
      <c r="I547" s="25">
        <v>0.15789473684210525</v>
      </c>
      <c r="J547" s="12"/>
      <c r="K547" s="25" t="s">
        <v>2479</v>
      </c>
      <c r="L547" s="2">
        <v>0</v>
      </c>
      <c r="M547" s="25">
        <v>0</v>
      </c>
      <c r="N547" s="2">
        <v>80</v>
      </c>
      <c r="O547" s="2">
        <v>7</v>
      </c>
      <c r="P547" s="25">
        <v>8.1395348837209308E-2</v>
      </c>
      <c r="Q547" s="12">
        <v>7.8787878787878798</v>
      </c>
      <c r="R547" s="2">
        <v>62</v>
      </c>
      <c r="S547" s="25">
        <v>0.3712574850299401</v>
      </c>
      <c r="T547" s="12">
        <v>32.121212</v>
      </c>
      <c r="U547" s="25"/>
      <c r="V547" s="2">
        <v>11476</v>
      </c>
      <c r="W547" s="25">
        <v>0.379</v>
      </c>
      <c r="X547" s="2">
        <v>354</v>
      </c>
      <c r="Y547" s="2">
        <v>10629</v>
      </c>
      <c r="Z547" s="25">
        <v>0.34</v>
      </c>
      <c r="AA547" s="12">
        <v>449.7</v>
      </c>
      <c r="AB547" s="2">
        <v>10398</v>
      </c>
      <c r="AC547" s="25">
        <v>0.33600000000000002</v>
      </c>
      <c r="AD547" s="12">
        <v>419.39</v>
      </c>
      <c r="AE547" s="25">
        <v>-9.4E-2</v>
      </c>
    </row>
    <row r="548" spans="1:31" x14ac:dyDescent="0.3">
      <c r="A548" t="s">
        <v>1770</v>
      </c>
      <c r="B548" s="2">
        <v>0</v>
      </c>
      <c r="C548" s="25" t="s">
        <v>2479</v>
      </c>
      <c r="D548" s="2"/>
      <c r="E548" s="2">
        <v>0</v>
      </c>
      <c r="F548" s="25" t="s">
        <v>2479</v>
      </c>
      <c r="G548" s="12"/>
      <c r="H548" s="2">
        <v>6</v>
      </c>
      <c r="I548" s="25">
        <v>0.15789473684210525</v>
      </c>
      <c r="J548" s="12"/>
      <c r="K548" s="25" t="s">
        <v>2479</v>
      </c>
      <c r="L548" s="2">
        <v>0</v>
      </c>
      <c r="M548" s="25">
        <v>0</v>
      </c>
      <c r="N548" s="2">
        <v>80</v>
      </c>
      <c r="O548" s="2">
        <v>0</v>
      </c>
      <c r="P548" s="25">
        <v>0</v>
      </c>
      <c r="Q548" s="12">
        <v>16.969696969696901</v>
      </c>
      <c r="R548" s="2">
        <v>62</v>
      </c>
      <c r="S548" s="25">
        <v>0.3712574850299401</v>
      </c>
      <c r="T548" s="12">
        <v>32.121212</v>
      </c>
      <c r="V548" s="2">
        <v>1682</v>
      </c>
      <c r="W548" s="25">
        <v>5.5E-2</v>
      </c>
      <c r="X548" s="2">
        <v>180</v>
      </c>
      <c r="Y548" s="2">
        <v>2012</v>
      </c>
      <c r="Z548" s="25">
        <v>6.4000000000000001E-2</v>
      </c>
      <c r="AA548" s="12">
        <v>175.15</v>
      </c>
      <c r="AB548" s="2">
        <v>1567</v>
      </c>
      <c r="AC548" s="25">
        <v>5.0999999999999997E-2</v>
      </c>
      <c r="AD548" s="12">
        <v>150.91</v>
      </c>
      <c r="AE548" s="25">
        <v>-6.8000000000000005E-2</v>
      </c>
    </row>
    <row r="549" spans="1:31" x14ac:dyDescent="0.3">
      <c r="A549" t="s">
        <v>1771</v>
      </c>
      <c r="B549" s="2">
        <v>0</v>
      </c>
      <c r="C549" s="25" t="s">
        <v>2479</v>
      </c>
      <c r="D549" s="2"/>
      <c r="E549" s="2">
        <v>0</v>
      </c>
      <c r="F549" s="25" t="s">
        <v>2479</v>
      </c>
      <c r="G549" s="12"/>
      <c r="H549" s="2">
        <v>0</v>
      </c>
      <c r="I549" s="25" t="s">
        <v>2479</v>
      </c>
      <c r="J549" s="12"/>
      <c r="K549" s="25" t="s">
        <v>2479</v>
      </c>
      <c r="L549" s="2">
        <v>0</v>
      </c>
      <c r="M549" s="25">
        <v>0</v>
      </c>
      <c r="N549" s="2">
        <v>80</v>
      </c>
      <c r="O549" s="2">
        <v>0</v>
      </c>
      <c r="P549" s="25">
        <v>0</v>
      </c>
      <c r="Q549" s="12">
        <v>16.969696969696901</v>
      </c>
      <c r="R549" s="2">
        <v>0</v>
      </c>
      <c r="S549" s="25">
        <v>0</v>
      </c>
      <c r="T549" s="12">
        <v>18.787877999999999</v>
      </c>
      <c r="U549" s="25"/>
      <c r="V549" s="2">
        <v>2656</v>
      </c>
      <c r="W549" s="25">
        <v>8.7999999999999995E-2</v>
      </c>
      <c r="X549" s="2">
        <v>201</v>
      </c>
      <c r="Y549" s="2">
        <v>2480</v>
      </c>
      <c r="Z549" s="25">
        <v>7.9000000000000001E-2</v>
      </c>
      <c r="AA549" s="12">
        <v>209.09</v>
      </c>
      <c r="AB549" s="2">
        <v>2581</v>
      </c>
      <c r="AC549" s="25">
        <v>8.4000000000000005E-2</v>
      </c>
      <c r="AD549" s="12">
        <v>249.7</v>
      </c>
      <c r="AE549" s="25">
        <v>-2.8000000000000001E-2</v>
      </c>
    </row>
    <row r="550" spans="1:31" x14ac:dyDescent="0.3">
      <c r="A550" t="s">
        <v>1772</v>
      </c>
      <c r="B550" s="2">
        <v>0</v>
      </c>
      <c r="C550" s="25" t="s">
        <v>2479</v>
      </c>
      <c r="D550" s="2"/>
      <c r="E550" s="2">
        <v>0</v>
      </c>
      <c r="F550" s="25">
        <v>0</v>
      </c>
      <c r="G550" s="12"/>
      <c r="H550" s="2">
        <v>0</v>
      </c>
      <c r="I550" s="25" t="s">
        <v>2479</v>
      </c>
      <c r="J550" s="12"/>
      <c r="K550" s="25" t="s">
        <v>2479</v>
      </c>
      <c r="L550" s="2">
        <v>0</v>
      </c>
      <c r="M550" s="25">
        <v>0</v>
      </c>
      <c r="N550" s="2">
        <v>80</v>
      </c>
      <c r="O550" s="2">
        <v>7</v>
      </c>
      <c r="P550" s="25">
        <v>8.1395348837209308E-2</v>
      </c>
      <c r="Q550" s="12">
        <v>7.8787878787878798</v>
      </c>
      <c r="R550" s="2">
        <v>0</v>
      </c>
      <c r="S550" s="25">
        <v>0</v>
      </c>
      <c r="T550" s="12">
        <v>18.787877999999999</v>
      </c>
      <c r="U550" s="25"/>
      <c r="V550" s="2">
        <v>7138</v>
      </c>
      <c r="W550" s="25">
        <v>0.23599999999999999</v>
      </c>
      <c r="X550" s="2">
        <v>356</v>
      </c>
      <c r="Y550" s="2">
        <v>6137</v>
      </c>
      <c r="Z550" s="25">
        <v>0.19600000000000001</v>
      </c>
      <c r="AA550" s="12">
        <v>353.94</v>
      </c>
      <c r="AB550" s="2">
        <v>6250</v>
      </c>
      <c r="AC550" s="25">
        <v>0.20200000000000001</v>
      </c>
      <c r="AD550" s="12">
        <v>336.36</v>
      </c>
      <c r="AE550" s="25">
        <v>-0.124</v>
      </c>
    </row>
    <row r="551" spans="1:31" x14ac:dyDescent="0.3">
      <c r="A551" t="s">
        <v>1773</v>
      </c>
      <c r="B551" s="2">
        <v>20</v>
      </c>
      <c r="C551" s="25">
        <v>1</v>
      </c>
      <c r="D551" s="2"/>
      <c r="E551" s="2">
        <v>11</v>
      </c>
      <c r="F551" s="25">
        <v>1</v>
      </c>
      <c r="G551" s="12"/>
      <c r="H551" s="2">
        <v>29</v>
      </c>
      <c r="I551" s="25">
        <v>0.76315789473684215</v>
      </c>
      <c r="J551" s="12"/>
      <c r="K551" s="25">
        <v>0.44999999999999996</v>
      </c>
      <c r="L551" s="2">
        <v>26</v>
      </c>
      <c r="M551" s="25">
        <v>0.2988505747126437</v>
      </c>
      <c r="N551" s="2">
        <v>24.848484848484802</v>
      </c>
      <c r="O551" s="2">
        <v>40</v>
      </c>
      <c r="P551" s="25">
        <v>0.46511627906976744</v>
      </c>
      <c r="Q551" s="12">
        <v>15.151515151515101</v>
      </c>
      <c r="R551" s="2">
        <v>37</v>
      </c>
      <c r="S551" s="25">
        <v>0.22155688622754491</v>
      </c>
      <c r="T551" s="12">
        <v>14.545455</v>
      </c>
      <c r="U551" s="25">
        <v>0.42307692307692307</v>
      </c>
      <c r="V551" s="2">
        <v>8289</v>
      </c>
      <c r="W551" s="25">
        <v>0.27400000000000002</v>
      </c>
      <c r="X551" s="2">
        <v>344</v>
      </c>
      <c r="Y551" s="2">
        <v>8551</v>
      </c>
      <c r="Z551" s="25">
        <v>0.27400000000000002</v>
      </c>
      <c r="AA551" s="12">
        <v>329.7</v>
      </c>
      <c r="AB551" s="2">
        <v>10178</v>
      </c>
      <c r="AC551" s="25">
        <v>0.32900000000000001</v>
      </c>
      <c r="AD551" s="12">
        <v>390.3</v>
      </c>
      <c r="AE551" s="25">
        <v>0.22800000000000001</v>
      </c>
    </row>
    <row r="552" spans="1:31" x14ac:dyDescent="0.3">
      <c r="A552" t="s">
        <v>1716</v>
      </c>
      <c r="B552" s="2">
        <v>0</v>
      </c>
      <c r="C552" s="25">
        <v>0</v>
      </c>
      <c r="D552" s="2"/>
      <c r="E552" s="2">
        <v>0</v>
      </c>
      <c r="F552" s="25">
        <v>0</v>
      </c>
      <c r="G552" s="12"/>
      <c r="H552" s="2">
        <v>0</v>
      </c>
      <c r="I552" s="25">
        <v>0</v>
      </c>
      <c r="J552" s="12"/>
      <c r="K552" s="25" t="s">
        <v>2479</v>
      </c>
      <c r="L552" s="2">
        <v>61</v>
      </c>
      <c r="M552" s="25">
        <v>0.70114942528735635</v>
      </c>
      <c r="N552" s="2">
        <v>42.424242424242401</v>
      </c>
      <c r="O552" s="2">
        <v>10</v>
      </c>
      <c r="P552" s="25">
        <v>0.11627906976744186</v>
      </c>
      <c r="Q552" s="12">
        <v>9.6969696969696901</v>
      </c>
      <c r="R552" s="2">
        <v>5</v>
      </c>
      <c r="S552" s="25">
        <v>2.9940119760479042E-2</v>
      </c>
      <c r="T552" s="12">
        <v>5.4545455</v>
      </c>
      <c r="U552" s="25">
        <v>-0.91803278688524592</v>
      </c>
      <c r="V552" s="2">
        <v>7459</v>
      </c>
      <c r="W552" s="25">
        <v>0.246</v>
      </c>
      <c r="X552" s="2">
        <v>329</v>
      </c>
      <c r="Y552" s="2">
        <v>7542</v>
      </c>
      <c r="Z552" s="25">
        <v>0.24099999999999999</v>
      </c>
      <c r="AA552" s="12">
        <v>353.94</v>
      </c>
      <c r="AB552" s="2">
        <v>7623</v>
      </c>
      <c r="AC552" s="25">
        <v>0.247</v>
      </c>
      <c r="AD552" s="12">
        <v>392.12</v>
      </c>
      <c r="AE552" s="25">
        <v>2.1999999999999999E-2</v>
      </c>
    </row>
    <row r="553" spans="1:31" x14ac:dyDescent="0.3">
      <c r="A553" t="s">
        <v>1717</v>
      </c>
      <c r="B553" s="2">
        <v>0</v>
      </c>
      <c r="C553" s="25">
        <v>0</v>
      </c>
      <c r="D553" s="2"/>
      <c r="E553" s="2">
        <v>0</v>
      </c>
      <c r="F553" s="25" t="s">
        <v>2479</v>
      </c>
      <c r="G553" s="12"/>
      <c r="H553" s="2">
        <v>0</v>
      </c>
      <c r="I553" s="25" t="s">
        <v>2479</v>
      </c>
      <c r="J553" s="12"/>
      <c r="K553" s="25" t="s">
        <v>2479</v>
      </c>
      <c r="L553" s="2">
        <v>61</v>
      </c>
      <c r="M553" s="25">
        <v>0.70114942528735635</v>
      </c>
      <c r="N553" s="2">
        <v>42.424242424242401</v>
      </c>
      <c r="O553" s="2">
        <v>0</v>
      </c>
      <c r="P553" s="25">
        <v>0</v>
      </c>
      <c r="Q553" s="12">
        <v>16.969696969696901</v>
      </c>
      <c r="R553" s="2">
        <v>0</v>
      </c>
      <c r="S553" s="25">
        <v>0</v>
      </c>
      <c r="T553" s="12">
        <v>18.787877999999999</v>
      </c>
      <c r="U553" s="25">
        <v>-1</v>
      </c>
      <c r="V553" s="2">
        <v>2662</v>
      </c>
      <c r="W553" s="25">
        <v>8.7999999999999995E-2</v>
      </c>
      <c r="X553" s="2">
        <v>232</v>
      </c>
      <c r="Y553" s="2">
        <v>2203</v>
      </c>
      <c r="Z553" s="25">
        <v>7.0000000000000007E-2</v>
      </c>
      <c r="AA553" s="12">
        <v>206.67</v>
      </c>
      <c r="AB553" s="2">
        <v>2369</v>
      </c>
      <c r="AC553" s="25">
        <v>7.6999999999999999E-2</v>
      </c>
      <c r="AD553" s="12">
        <v>220</v>
      </c>
      <c r="AE553" s="25">
        <v>-0.11</v>
      </c>
    </row>
    <row r="554" spans="1:31" x14ac:dyDescent="0.3">
      <c r="A554" t="s">
        <v>1774</v>
      </c>
      <c r="B554" s="2">
        <v>0</v>
      </c>
      <c r="C554" s="25">
        <v>0</v>
      </c>
      <c r="D554" s="2"/>
      <c r="E554" s="2">
        <v>0</v>
      </c>
      <c r="F554" s="25" t="s">
        <v>2479</v>
      </c>
      <c r="G554" s="12"/>
      <c r="H554" s="2">
        <v>0</v>
      </c>
      <c r="I554" s="25" t="s">
        <v>2479</v>
      </c>
      <c r="J554" s="12"/>
      <c r="K554" s="25" t="s">
        <v>2479</v>
      </c>
      <c r="L554" s="2">
        <v>21</v>
      </c>
      <c r="M554" s="25">
        <v>0.2413793103448276</v>
      </c>
      <c r="N554" s="2">
        <v>13.9393939393939</v>
      </c>
      <c r="O554" s="2">
        <v>0</v>
      </c>
      <c r="P554" s="25">
        <v>0</v>
      </c>
      <c r="Q554" s="12">
        <v>16.969696969696901</v>
      </c>
      <c r="R554" s="2">
        <v>0</v>
      </c>
      <c r="S554" s="25">
        <v>0</v>
      </c>
      <c r="T554" s="12">
        <v>18.787877999999999</v>
      </c>
      <c r="U554" s="25">
        <v>-1</v>
      </c>
      <c r="V554" s="2">
        <v>1281</v>
      </c>
      <c r="W554" s="25">
        <v>4.2000000000000003E-2</v>
      </c>
      <c r="X554" s="2">
        <v>164</v>
      </c>
      <c r="Y554" s="2">
        <v>1134</v>
      </c>
      <c r="Z554" s="25">
        <v>3.5999999999999997E-2</v>
      </c>
      <c r="AA554" s="12">
        <v>142.41999999999999</v>
      </c>
      <c r="AB554" s="2">
        <v>1071</v>
      </c>
      <c r="AC554" s="25">
        <v>3.5000000000000003E-2</v>
      </c>
      <c r="AD554" s="12">
        <v>153.94</v>
      </c>
      <c r="AE554" s="25">
        <v>-0.16400000000000001</v>
      </c>
    </row>
    <row r="555" spans="1:31" x14ac:dyDescent="0.3">
      <c r="A555" t="s">
        <v>1775</v>
      </c>
      <c r="B555" s="2">
        <v>0</v>
      </c>
      <c r="C555" s="25" t="s">
        <v>2479</v>
      </c>
      <c r="D555" s="2"/>
      <c r="E555" s="2">
        <v>0</v>
      </c>
      <c r="F555" s="25" t="s">
        <v>2479</v>
      </c>
      <c r="G555" s="12"/>
      <c r="H555" s="2">
        <v>0</v>
      </c>
      <c r="I555" s="25" t="s">
        <v>2479</v>
      </c>
      <c r="J555" s="12"/>
      <c r="K555" s="25" t="s">
        <v>2479</v>
      </c>
      <c r="L555" s="2">
        <v>0</v>
      </c>
      <c r="M555" s="25">
        <v>0</v>
      </c>
      <c r="N555" s="2">
        <v>80</v>
      </c>
      <c r="O555" s="2">
        <v>0</v>
      </c>
      <c r="P555" s="25">
        <v>0</v>
      </c>
      <c r="Q555" s="12">
        <v>16.969696969696901</v>
      </c>
      <c r="R555" s="2">
        <v>0</v>
      </c>
      <c r="S555" s="25">
        <v>0</v>
      </c>
      <c r="T555" s="12">
        <v>18.787877999999999</v>
      </c>
      <c r="U555" s="25"/>
      <c r="V555" s="2">
        <v>344</v>
      </c>
      <c r="W555" s="25">
        <v>1.0999999999999999E-2</v>
      </c>
      <c r="X555" s="2">
        <v>96</v>
      </c>
      <c r="Y555" s="2">
        <v>433</v>
      </c>
      <c r="Z555" s="25">
        <v>1.4E-2</v>
      </c>
      <c r="AA555" s="12">
        <v>77.58</v>
      </c>
      <c r="AB555" s="2">
        <v>103</v>
      </c>
      <c r="AC555" s="25">
        <v>3.0000000000000001E-3</v>
      </c>
      <c r="AD555" s="12">
        <v>42.42</v>
      </c>
      <c r="AE555" s="25">
        <v>-0.70099999999999996</v>
      </c>
    </row>
    <row r="556" spans="1:31" x14ac:dyDescent="0.3">
      <c r="A556" t="s">
        <v>1776</v>
      </c>
      <c r="B556" s="2">
        <v>0</v>
      </c>
      <c r="C556" s="25">
        <v>0</v>
      </c>
      <c r="D556" s="2"/>
      <c r="E556" s="2">
        <v>0</v>
      </c>
      <c r="F556" s="25" t="s">
        <v>2479</v>
      </c>
      <c r="G556" s="12"/>
      <c r="H556" s="2">
        <v>0</v>
      </c>
      <c r="I556" s="25" t="s">
        <v>2479</v>
      </c>
      <c r="J556" s="12"/>
      <c r="K556" s="25" t="s">
        <v>2479</v>
      </c>
      <c r="L556" s="2">
        <v>21</v>
      </c>
      <c r="M556" s="25">
        <v>0.2413793103448276</v>
      </c>
      <c r="N556" s="2">
        <v>13.9393939393939</v>
      </c>
      <c r="O556" s="2">
        <v>0</v>
      </c>
      <c r="P556" s="25">
        <v>0</v>
      </c>
      <c r="Q556" s="12">
        <v>16.969696969696901</v>
      </c>
      <c r="R556" s="2">
        <v>0</v>
      </c>
      <c r="S556" s="25">
        <v>0</v>
      </c>
      <c r="T556" s="12">
        <v>18.787877999999999</v>
      </c>
      <c r="U556">
        <v>-1</v>
      </c>
      <c r="V556" s="2">
        <v>256</v>
      </c>
      <c r="W556" s="25">
        <v>8.0000000000000002E-3</v>
      </c>
      <c r="X556" s="2">
        <v>70</v>
      </c>
      <c r="Y556" s="2">
        <v>176</v>
      </c>
      <c r="Z556" s="25">
        <v>6.0000000000000001E-3</v>
      </c>
      <c r="AA556" s="12">
        <v>76.97</v>
      </c>
      <c r="AB556" s="2">
        <v>171</v>
      </c>
      <c r="AC556" s="25">
        <v>6.0000000000000001E-3</v>
      </c>
      <c r="AD556" s="12">
        <v>56.97</v>
      </c>
      <c r="AE556" s="25">
        <v>-0.33200000000000002</v>
      </c>
    </row>
    <row r="557" spans="1:31" x14ac:dyDescent="0.3">
      <c r="A557" t="s">
        <v>1777</v>
      </c>
      <c r="B557" s="2">
        <v>0</v>
      </c>
      <c r="C557" s="25" t="s">
        <v>2479</v>
      </c>
      <c r="D557" s="2"/>
      <c r="E557" s="2">
        <v>0</v>
      </c>
      <c r="F557" s="25" t="s">
        <v>2479</v>
      </c>
      <c r="G557" s="12"/>
      <c r="H557" s="2">
        <v>0</v>
      </c>
      <c r="I557" s="25" t="s">
        <v>2479</v>
      </c>
      <c r="J557" s="12"/>
      <c r="K557" s="25" t="s">
        <v>2479</v>
      </c>
      <c r="L557" s="2">
        <v>0</v>
      </c>
      <c r="M557" s="25">
        <v>0</v>
      </c>
      <c r="N557" s="2">
        <v>80</v>
      </c>
      <c r="O557" s="2">
        <v>0</v>
      </c>
      <c r="P557" s="25">
        <v>0</v>
      </c>
      <c r="Q557" s="12">
        <v>16.969696969696901</v>
      </c>
      <c r="R557" s="2">
        <v>0</v>
      </c>
      <c r="S557" s="25">
        <v>0</v>
      </c>
      <c r="T557" s="12">
        <v>18.787877999999999</v>
      </c>
      <c r="V557" s="2">
        <v>681</v>
      </c>
      <c r="W557" s="25">
        <v>2.1999999999999999E-2</v>
      </c>
      <c r="X557" s="2">
        <v>124</v>
      </c>
      <c r="Y557" s="2">
        <v>525</v>
      </c>
      <c r="Z557" s="25">
        <v>1.7000000000000001E-2</v>
      </c>
      <c r="AA557" s="12">
        <v>104.24</v>
      </c>
      <c r="AB557" s="2">
        <v>797</v>
      </c>
      <c r="AC557" s="25">
        <v>2.5999999999999999E-2</v>
      </c>
      <c r="AD557" s="12">
        <v>139.38999999999999</v>
      </c>
      <c r="AE557" s="25">
        <v>0.17</v>
      </c>
    </row>
    <row r="558" spans="1:31" x14ac:dyDescent="0.3">
      <c r="A558" t="s">
        <v>1778</v>
      </c>
      <c r="B558" s="2">
        <v>0</v>
      </c>
      <c r="C558" s="25">
        <v>0</v>
      </c>
      <c r="D558" s="2"/>
      <c r="E558" s="2">
        <v>0</v>
      </c>
      <c r="F558" s="25" t="s">
        <v>2479</v>
      </c>
      <c r="G558" s="12"/>
      <c r="H558" s="2">
        <v>0</v>
      </c>
      <c r="I558" s="25" t="s">
        <v>2479</v>
      </c>
      <c r="J558" s="12"/>
      <c r="K558" s="25" t="s">
        <v>2479</v>
      </c>
      <c r="L558" s="2">
        <v>40</v>
      </c>
      <c r="M558" s="25">
        <v>0.45977011494252873</v>
      </c>
      <c r="N558" s="2">
        <v>35.151515151515099</v>
      </c>
      <c r="O558" s="2">
        <v>0</v>
      </c>
      <c r="P558" s="25">
        <v>0</v>
      </c>
      <c r="Q558" s="12">
        <v>16.969696969696901</v>
      </c>
      <c r="R558" s="2">
        <v>0</v>
      </c>
      <c r="S558" s="25">
        <v>0</v>
      </c>
      <c r="T558" s="12">
        <v>18.787877999999999</v>
      </c>
      <c r="U558" s="25">
        <v>-1</v>
      </c>
      <c r="V558" s="2">
        <v>1381</v>
      </c>
      <c r="W558" s="25">
        <v>4.5999999999999999E-2</v>
      </c>
      <c r="X558" s="2">
        <v>190</v>
      </c>
      <c r="Y558" s="2">
        <v>1069</v>
      </c>
      <c r="Z558" s="25">
        <v>3.4000000000000002E-2</v>
      </c>
      <c r="AA558" s="12">
        <v>122.42</v>
      </c>
      <c r="AB558" s="2">
        <v>1298</v>
      </c>
      <c r="AC558" s="25">
        <v>4.2000000000000003E-2</v>
      </c>
      <c r="AD558" s="12">
        <v>172.12</v>
      </c>
      <c r="AE558" s="25">
        <v>-0.06</v>
      </c>
    </row>
    <row r="559" spans="1:31" x14ac:dyDescent="0.3">
      <c r="A559" t="s">
        <v>1718</v>
      </c>
      <c r="B559" s="2">
        <v>0</v>
      </c>
      <c r="C559" s="25" t="s">
        <v>2479</v>
      </c>
      <c r="D559" s="2"/>
      <c r="E559" s="2">
        <v>0</v>
      </c>
      <c r="F559" s="25">
        <v>0</v>
      </c>
      <c r="G559" s="12"/>
      <c r="H559" s="2">
        <v>0</v>
      </c>
      <c r="I559" s="25">
        <v>0</v>
      </c>
      <c r="J559" s="12"/>
      <c r="K559" s="25" t="s">
        <v>2479</v>
      </c>
      <c r="L559" s="2">
        <v>0</v>
      </c>
      <c r="M559" s="25">
        <v>0</v>
      </c>
      <c r="N559" s="2">
        <v>80</v>
      </c>
      <c r="O559" s="2">
        <v>10</v>
      </c>
      <c r="P559" s="25">
        <v>0.11627906976744186</v>
      </c>
      <c r="Q559" s="12">
        <v>9.6969696969696901</v>
      </c>
      <c r="R559" s="2">
        <v>5</v>
      </c>
      <c r="S559" s="25">
        <v>2.9940119760479042E-2</v>
      </c>
      <c r="T559" s="12">
        <v>5.4545455</v>
      </c>
      <c r="U559" s="25"/>
      <c r="V559" s="2">
        <v>4797</v>
      </c>
      <c r="W559" s="25">
        <v>0.158</v>
      </c>
      <c r="X559" s="2">
        <v>264</v>
      </c>
      <c r="Y559" s="2">
        <v>5339</v>
      </c>
      <c r="Z559" s="25">
        <v>0.17100000000000001</v>
      </c>
      <c r="AA559" s="12">
        <v>298.18</v>
      </c>
      <c r="AB559" s="2">
        <v>5254</v>
      </c>
      <c r="AC559" s="25">
        <v>0.17</v>
      </c>
      <c r="AD559" s="12">
        <v>334.55</v>
      </c>
      <c r="AE559" s="25">
        <v>9.5000000000000001E-2</v>
      </c>
    </row>
    <row r="560" spans="1:31" x14ac:dyDescent="0.3">
      <c r="A560" t="s">
        <v>1774</v>
      </c>
      <c r="B560" s="2">
        <v>0</v>
      </c>
      <c r="C560" s="25" t="s">
        <v>2479</v>
      </c>
      <c r="D560" s="2"/>
      <c r="E560" s="2">
        <v>0</v>
      </c>
      <c r="F560" s="25" t="s">
        <v>2479</v>
      </c>
      <c r="G560" s="12"/>
      <c r="H560" s="2">
        <v>0</v>
      </c>
      <c r="I560" s="25">
        <v>0</v>
      </c>
      <c r="J560" s="12"/>
      <c r="K560" s="25" t="s">
        <v>2479</v>
      </c>
      <c r="L560" s="2">
        <v>0</v>
      </c>
      <c r="M560" s="25">
        <v>0</v>
      </c>
      <c r="N560" s="2">
        <v>80</v>
      </c>
      <c r="O560" s="2">
        <v>0</v>
      </c>
      <c r="P560" s="25">
        <v>0</v>
      </c>
      <c r="Q560" s="12">
        <v>16.969696969696901</v>
      </c>
      <c r="R560" s="2">
        <v>5</v>
      </c>
      <c r="S560" s="25">
        <v>2.9940119760479042E-2</v>
      </c>
      <c r="T560" s="12">
        <v>5.4545455</v>
      </c>
      <c r="U560" s="25"/>
      <c r="V560" s="2">
        <v>3556</v>
      </c>
      <c r="W560" s="25">
        <v>0.11700000000000001</v>
      </c>
      <c r="X560" s="2">
        <v>249</v>
      </c>
      <c r="Y560" s="2">
        <v>3043</v>
      </c>
      <c r="Z560" s="25">
        <v>9.7000000000000003E-2</v>
      </c>
      <c r="AA560" s="12">
        <v>244.85</v>
      </c>
      <c r="AB560" s="2">
        <v>3045</v>
      </c>
      <c r="AC560" s="25">
        <v>9.9000000000000005E-2</v>
      </c>
      <c r="AD560" s="12">
        <v>300</v>
      </c>
      <c r="AE560" s="25">
        <v>-0.14399999999999999</v>
      </c>
    </row>
    <row r="561" spans="1:31" x14ac:dyDescent="0.3">
      <c r="A561" t="s">
        <v>1775</v>
      </c>
      <c r="B561" s="2">
        <v>0</v>
      </c>
      <c r="C561" s="25" t="s">
        <v>2479</v>
      </c>
      <c r="D561" s="2"/>
      <c r="E561" s="2">
        <v>0</v>
      </c>
      <c r="F561" s="25" t="s">
        <v>2479</v>
      </c>
      <c r="G561" s="12"/>
      <c r="H561" s="2">
        <v>0</v>
      </c>
      <c r="I561" s="25" t="s">
        <v>2479</v>
      </c>
      <c r="J561" s="12"/>
      <c r="K561" s="25" t="s">
        <v>2479</v>
      </c>
      <c r="L561" s="2">
        <v>0</v>
      </c>
      <c r="M561" s="25">
        <v>0</v>
      </c>
      <c r="N561" s="2">
        <v>80</v>
      </c>
      <c r="O561" s="2">
        <v>0</v>
      </c>
      <c r="P561" s="25">
        <v>0</v>
      </c>
      <c r="Q561" s="12">
        <v>16.969696969696901</v>
      </c>
      <c r="R561" s="2">
        <v>0</v>
      </c>
      <c r="S561" s="25">
        <v>0</v>
      </c>
      <c r="T561" s="12">
        <v>18.787877999999999</v>
      </c>
      <c r="U561" s="25"/>
      <c r="V561" s="2">
        <v>426</v>
      </c>
      <c r="W561" s="25">
        <v>1.4E-2</v>
      </c>
      <c r="X561" s="2">
        <v>96</v>
      </c>
      <c r="Y561" s="2">
        <v>515</v>
      </c>
      <c r="Z561" s="25">
        <v>1.6E-2</v>
      </c>
      <c r="AA561" s="12">
        <v>122.42</v>
      </c>
      <c r="AB561" s="2">
        <v>395</v>
      </c>
      <c r="AC561" s="25">
        <v>1.2999999999999999E-2</v>
      </c>
      <c r="AD561" s="12">
        <v>129.09</v>
      </c>
      <c r="AE561" s="25">
        <v>-7.2999999999999995E-2</v>
      </c>
    </row>
    <row r="562" spans="1:31" x14ac:dyDescent="0.3">
      <c r="A562" t="s">
        <v>1776</v>
      </c>
      <c r="B562" s="2">
        <v>0</v>
      </c>
      <c r="C562" s="25" t="s">
        <v>2479</v>
      </c>
      <c r="D562" s="2"/>
      <c r="E562" s="2">
        <v>0</v>
      </c>
      <c r="F562" s="25" t="s">
        <v>2479</v>
      </c>
      <c r="G562" s="12"/>
      <c r="H562" s="2">
        <v>0</v>
      </c>
      <c r="I562" s="25" t="s">
        <v>2479</v>
      </c>
      <c r="J562" s="12"/>
      <c r="K562" s="25" t="s">
        <v>2479</v>
      </c>
      <c r="L562" s="2">
        <v>0</v>
      </c>
      <c r="M562" s="25">
        <v>0</v>
      </c>
      <c r="N562" s="2">
        <v>80</v>
      </c>
      <c r="O562" s="2">
        <v>0</v>
      </c>
      <c r="P562" s="25">
        <v>0</v>
      </c>
      <c r="Q562" s="12">
        <v>16.969696969696901</v>
      </c>
      <c r="R562" s="2">
        <v>0</v>
      </c>
      <c r="S562" s="25">
        <v>0</v>
      </c>
      <c r="T562" s="12">
        <v>18.787877999999999</v>
      </c>
      <c r="U562" s="25"/>
      <c r="V562" s="2">
        <v>703</v>
      </c>
      <c r="W562" s="25">
        <v>2.3E-2</v>
      </c>
      <c r="X562" s="2">
        <v>128</v>
      </c>
      <c r="Y562" s="2">
        <v>579</v>
      </c>
      <c r="Z562" s="25">
        <v>1.9E-2</v>
      </c>
      <c r="AA562" s="12">
        <v>97</v>
      </c>
      <c r="AB562" s="2">
        <v>476</v>
      </c>
      <c r="AC562" s="25">
        <v>1.4999999999999999E-2</v>
      </c>
      <c r="AD562" s="12">
        <v>120.61</v>
      </c>
      <c r="AE562" s="25">
        <v>-0.32300000000000001</v>
      </c>
    </row>
    <row r="563" spans="1:31" x14ac:dyDescent="0.3">
      <c r="A563" t="s">
        <v>1777</v>
      </c>
      <c r="B563" s="2">
        <v>0</v>
      </c>
      <c r="C563" s="25" t="s">
        <v>2479</v>
      </c>
      <c r="D563" s="2"/>
      <c r="E563" s="2">
        <v>0</v>
      </c>
      <c r="F563" s="25" t="s">
        <v>2479</v>
      </c>
      <c r="G563" s="12"/>
      <c r="H563" s="2">
        <v>0</v>
      </c>
      <c r="I563" s="25">
        <v>0</v>
      </c>
      <c r="J563" s="12"/>
      <c r="K563" s="25" t="s">
        <v>2479</v>
      </c>
      <c r="L563" s="2">
        <v>0</v>
      </c>
      <c r="M563" s="25">
        <v>0</v>
      </c>
      <c r="N563" s="2">
        <v>80</v>
      </c>
      <c r="O563" s="2">
        <v>0</v>
      </c>
      <c r="P563" s="25">
        <v>0</v>
      </c>
      <c r="Q563" s="12">
        <v>16.969696969696901</v>
      </c>
      <c r="R563" s="2">
        <v>5</v>
      </c>
      <c r="S563" s="25">
        <v>2.9940119760479042E-2</v>
      </c>
      <c r="T563" s="12">
        <v>5.4545455</v>
      </c>
      <c r="U563" s="25"/>
      <c r="V563" s="2">
        <v>2427</v>
      </c>
      <c r="W563" s="25">
        <v>0.08</v>
      </c>
      <c r="X563" s="2">
        <v>228</v>
      </c>
      <c r="Y563" s="2">
        <v>1949</v>
      </c>
      <c r="Z563" s="25">
        <v>6.2E-2</v>
      </c>
      <c r="AA563" s="12">
        <v>190.91</v>
      </c>
      <c r="AB563" s="2">
        <v>2174</v>
      </c>
      <c r="AC563" s="25">
        <v>7.0000000000000007E-2</v>
      </c>
      <c r="AD563" s="12">
        <v>267.27</v>
      </c>
      <c r="AE563" s="25">
        <v>-0.104</v>
      </c>
    </row>
    <row r="564" spans="1:31" x14ac:dyDescent="0.3">
      <c r="A564" t="s">
        <v>1778</v>
      </c>
      <c r="B564" s="2">
        <v>0</v>
      </c>
      <c r="C564" s="25" t="s">
        <v>2479</v>
      </c>
      <c r="D564" s="2"/>
      <c r="E564" s="2">
        <v>0</v>
      </c>
      <c r="F564" s="25">
        <v>0</v>
      </c>
      <c r="G564" s="12"/>
      <c r="H564" s="2">
        <v>0</v>
      </c>
      <c r="I564" s="25" t="s">
        <v>2479</v>
      </c>
      <c r="J564" s="12"/>
      <c r="K564" s="25" t="s">
        <v>2479</v>
      </c>
      <c r="L564" s="2">
        <v>0</v>
      </c>
      <c r="M564" s="25">
        <v>0</v>
      </c>
      <c r="N564" s="2">
        <v>80</v>
      </c>
      <c r="O564" s="2">
        <v>10</v>
      </c>
      <c r="P564" s="25">
        <v>0.11627906976744186</v>
      </c>
      <c r="Q564" s="12">
        <v>9.6969696969696901</v>
      </c>
      <c r="R564" s="2">
        <v>0</v>
      </c>
      <c r="S564" s="25">
        <v>0</v>
      </c>
      <c r="T564" s="12">
        <v>18.787877999999999</v>
      </c>
      <c r="V564" s="2">
        <v>1241</v>
      </c>
      <c r="W564" s="25">
        <v>4.1000000000000002E-2</v>
      </c>
      <c r="X564" s="2">
        <v>145</v>
      </c>
      <c r="Y564" s="2">
        <v>2296</v>
      </c>
      <c r="Z564" s="25">
        <v>7.2999999999999995E-2</v>
      </c>
      <c r="AA564" s="12">
        <v>221</v>
      </c>
      <c r="AB564" s="2">
        <v>2209</v>
      </c>
      <c r="AC564" s="25">
        <v>7.0999999999999994E-2</v>
      </c>
      <c r="AD564" s="12">
        <v>212.73</v>
      </c>
      <c r="AE564" s="25">
        <v>0.78</v>
      </c>
    </row>
    <row r="565" spans="1:31"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row>
    <row r="566" spans="1:31" x14ac:dyDescent="0.3">
      <c r="A566" s="103" t="s">
        <v>1784</v>
      </c>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c r="AA566" s="103"/>
      <c r="AB566" s="103"/>
      <c r="AC566" s="103"/>
      <c r="AD566" s="103"/>
      <c r="AE566" s="103"/>
    </row>
    <row r="567" spans="1:31" x14ac:dyDescent="0.3">
      <c r="B567" s="188"/>
      <c r="C567" s="188"/>
      <c r="D567" s="188"/>
      <c r="E567" s="188"/>
      <c r="F567" s="188"/>
      <c r="G567" s="188"/>
      <c r="H567" s="188"/>
      <c r="I567" s="188"/>
      <c r="J567" s="188"/>
      <c r="L567" s="188" t="s">
        <v>1653</v>
      </c>
      <c r="M567" s="188"/>
      <c r="N567" s="188" t="s">
        <v>1654</v>
      </c>
      <c r="O567" s="188" t="s">
        <v>1653</v>
      </c>
      <c r="P567" s="188"/>
      <c r="Q567" s="188" t="s">
        <v>1654</v>
      </c>
      <c r="R567" s="188" t="s">
        <v>1653</v>
      </c>
      <c r="S567" s="188"/>
      <c r="T567" s="188" t="s">
        <v>1654</v>
      </c>
      <c r="U567" t="s">
        <v>167</v>
      </c>
      <c r="V567" s="188" t="s">
        <v>1653</v>
      </c>
      <c r="W567" s="188"/>
      <c r="X567" s="188" t="s">
        <v>1654</v>
      </c>
      <c r="Y567" s="188" t="s">
        <v>1653</v>
      </c>
      <c r="Z567" s="188"/>
      <c r="AA567" s="188" t="s">
        <v>1654</v>
      </c>
      <c r="AB567" s="188" t="s">
        <v>1653</v>
      </c>
      <c r="AC567" s="188"/>
      <c r="AD567" s="188" t="s">
        <v>1654</v>
      </c>
      <c r="AE567" t="s">
        <v>167</v>
      </c>
    </row>
    <row r="568" spans="1:31" x14ac:dyDescent="0.3">
      <c r="A568" t="s">
        <v>169</v>
      </c>
      <c r="B568" s="2">
        <v>4310</v>
      </c>
      <c r="C568" s="25" t="s">
        <v>2479</v>
      </c>
      <c r="D568" s="2"/>
      <c r="E568" s="2">
        <v>3127</v>
      </c>
      <c r="F568" s="25" t="s">
        <v>2479</v>
      </c>
      <c r="G568" s="12"/>
      <c r="H568" s="2">
        <v>6183</v>
      </c>
      <c r="I568" s="25" t="s">
        <v>2479</v>
      </c>
      <c r="J568" s="12"/>
      <c r="K568" s="25">
        <v>0.43457076566125297</v>
      </c>
      <c r="L568" s="2">
        <v>12449</v>
      </c>
      <c r="M568" s="25" t="s">
        <v>167</v>
      </c>
      <c r="N568" s="2">
        <v>440.60606060606</v>
      </c>
      <c r="O568" s="2">
        <v>9237</v>
      </c>
      <c r="P568" s="25" t="s">
        <v>167</v>
      </c>
      <c r="Q568" s="12">
        <v>409.09090909090901</v>
      </c>
      <c r="R568" s="2">
        <v>19270</v>
      </c>
      <c r="S568" s="25" t="s">
        <v>167</v>
      </c>
      <c r="T568" s="12">
        <v>632.72730000000001</v>
      </c>
      <c r="U568" s="25">
        <v>0.54791549522049965</v>
      </c>
      <c r="V568" s="2">
        <v>1130927</v>
      </c>
      <c r="W568" s="25" t="s">
        <v>167</v>
      </c>
      <c r="X568" s="2">
        <v>3775</v>
      </c>
      <c r="Y568" s="2">
        <v>1000594</v>
      </c>
      <c r="Z568" s="25" t="s">
        <v>167</v>
      </c>
      <c r="AA568" s="12">
        <v>4004.24</v>
      </c>
      <c r="AB568" s="2">
        <v>1144295</v>
      </c>
      <c r="AC568" s="25" t="s">
        <v>167</v>
      </c>
      <c r="AD568" s="12">
        <v>3966.06</v>
      </c>
      <c r="AE568" s="25">
        <v>1.2E-2</v>
      </c>
    </row>
    <row r="569" spans="1:31" x14ac:dyDescent="0.3">
      <c r="A569" t="s">
        <v>1751</v>
      </c>
      <c r="B569" s="2">
        <v>1321</v>
      </c>
      <c r="C569" s="25">
        <v>0.30649651972157771</v>
      </c>
      <c r="D569" s="2"/>
      <c r="E569" s="2">
        <v>1046</v>
      </c>
      <c r="F569" s="25">
        <v>0.33450591621362319</v>
      </c>
      <c r="G569" s="12"/>
      <c r="H569" s="2">
        <v>1781</v>
      </c>
      <c r="I569" s="25">
        <v>0.28804787320071162</v>
      </c>
      <c r="J569" s="12"/>
      <c r="K569" s="25">
        <v>0.34822104466313397</v>
      </c>
      <c r="L569" s="2">
        <v>3445</v>
      </c>
      <c r="M569" s="25">
        <v>0.27672905454253355</v>
      </c>
      <c r="N569" s="2">
        <v>233.93939393939399</v>
      </c>
      <c r="O569" s="2">
        <v>2626</v>
      </c>
      <c r="P569" s="25">
        <v>0.28429143661361916</v>
      </c>
      <c r="Q569" s="12">
        <v>275.15151515151501</v>
      </c>
      <c r="R569" s="2">
        <v>4613</v>
      </c>
      <c r="S569" s="25">
        <v>0.2393876491956409</v>
      </c>
      <c r="T569" s="12">
        <v>318.78787199999999</v>
      </c>
      <c r="U569" s="25">
        <v>0.33904208998548624</v>
      </c>
      <c r="V569" s="2">
        <v>211904</v>
      </c>
      <c r="W569" s="25">
        <v>0.187</v>
      </c>
      <c r="X569" s="2">
        <v>2384</v>
      </c>
      <c r="Y569" s="2">
        <v>223228</v>
      </c>
      <c r="Z569" s="25">
        <v>0.223</v>
      </c>
      <c r="AA569" s="12">
        <v>1905.45</v>
      </c>
      <c r="AB569" s="2">
        <v>172587</v>
      </c>
      <c r="AC569" s="25">
        <v>0.151</v>
      </c>
      <c r="AD569" s="12">
        <v>1949.09</v>
      </c>
      <c r="AE569" s="25">
        <v>-0.186</v>
      </c>
    </row>
    <row r="570" spans="1:31" x14ac:dyDescent="0.3">
      <c r="A570" t="s">
        <v>1715</v>
      </c>
      <c r="B570" s="2">
        <v>672</v>
      </c>
      <c r="C570" s="25">
        <v>0.15591647331786543</v>
      </c>
      <c r="D570" s="2"/>
      <c r="E570" s="2">
        <v>543</v>
      </c>
      <c r="F570" s="25">
        <v>0.17364886472657498</v>
      </c>
      <c r="G570" s="12"/>
      <c r="H570" s="2">
        <v>865</v>
      </c>
      <c r="I570" s="25">
        <v>0.13989972505256348</v>
      </c>
      <c r="J570" s="12"/>
      <c r="K570" s="25">
        <v>0.28720238095238093</v>
      </c>
      <c r="L570" s="2">
        <v>1642</v>
      </c>
      <c r="M570" s="25">
        <v>0.13189814442927142</v>
      </c>
      <c r="N570" s="2">
        <v>159.39393939393901</v>
      </c>
      <c r="O570" s="2">
        <v>1221</v>
      </c>
      <c r="P570" s="25">
        <v>0.13218577460214356</v>
      </c>
      <c r="Q570" s="12">
        <v>128.48484848484799</v>
      </c>
      <c r="R570" s="2">
        <v>1901</v>
      </c>
      <c r="S570" s="25">
        <v>9.8650752464971458E-2</v>
      </c>
      <c r="T570" s="12">
        <v>203.03030000000001</v>
      </c>
      <c r="U570" s="25">
        <v>0.15773447015834349</v>
      </c>
      <c r="V570" s="2">
        <v>93056</v>
      </c>
      <c r="W570" s="25">
        <v>8.2000000000000003E-2</v>
      </c>
      <c r="X570" s="2">
        <v>1344</v>
      </c>
      <c r="Y570" s="2">
        <v>94151</v>
      </c>
      <c r="Z570" s="25">
        <v>9.4E-2</v>
      </c>
      <c r="AA570" s="12">
        <v>1338.18</v>
      </c>
      <c r="AB570" s="2">
        <v>73707</v>
      </c>
      <c r="AC570" s="25">
        <v>6.4000000000000001E-2</v>
      </c>
      <c r="AD570" s="12">
        <v>1313.94</v>
      </c>
      <c r="AE570" s="25">
        <v>-0.20799999999999999</v>
      </c>
    </row>
    <row r="571" spans="1:31" x14ac:dyDescent="0.3">
      <c r="A571" t="s">
        <v>1769</v>
      </c>
      <c r="B571" s="2">
        <v>585</v>
      </c>
      <c r="C571" s="25">
        <v>0.1357308584686775</v>
      </c>
      <c r="D571" s="2"/>
      <c r="E571" s="2">
        <v>431</v>
      </c>
      <c r="F571" s="25">
        <v>0.13783178765590023</v>
      </c>
      <c r="G571" s="12"/>
      <c r="H571" s="2">
        <v>602</v>
      </c>
      <c r="I571" s="25">
        <v>9.7363739285136669E-2</v>
      </c>
      <c r="J571" s="12"/>
      <c r="K571" s="25">
        <v>2.9059829059828957E-2</v>
      </c>
      <c r="L571" s="2">
        <v>1501</v>
      </c>
      <c r="M571" s="25">
        <v>0.12057193348863363</v>
      </c>
      <c r="N571" s="2">
        <v>150.30303030303</v>
      </c>
      <c r="O571" s="2">
        <v>1023</v>
      </c>
      <c r="P571" s="25">
        <v>0.11075024358557974</v>
      </c>
      <c r="Q571" s="12">
        <v>126.666666666666</v>
      </c>
      <c r="R571" s="2">
        <v>1394</v>
      </c>
      <c r="S571" s="25">
        <v>7.2340425531914887E-2</v>
      </c>
      <c r="T571" s="12">
        <v>173.939392</v>
      </c>
      <c r="U571" s="25">
        <v>-7.1285809460359756E-2</v>
      </c>
      <c r="V571" s="2">
        <v>81548</v>
      </c>
      <c r="W571" s="25">
        <v>7.1999999999999995E-2</v>
      </c>
      <c r="X571" s="2">
        <v>1178</v>
      </c>
      <c r="Y571" s="2">
        <v>80179</v>
      </c>
      <c r="Z571" s="25">
        <v>0.08</v>
      </c>
      <c r="AA571" s="12">
        <v>1230.9100000000001</v>
      </c>
      <c r="AB571" s="2">
        <v>57988</v>
      </c>
      <c r="AC571" s="25">
        <v>5.0999999999999997E-2</v>
      </c>
      <c r="AD571" s="12">
        <v>1158.18</v>
      </c>
      <c r="AE571" s="25">
        <v>-0.28899999999999998</v>
      </c>
    </row>
    <row r="572" spans="1:31" x14ac:dyDescent="0.3">
      <c r="A572" t="s">
        <v>1770</v>
      </c>
      <c r="B572" s="2">
        <v>7</v>
      </c>
      <c r="C572" s="25">
        <v>1.624129930394431E-3</v>
      </c>
      <c r="D572" s="2"/>
      <c r="E572" s="2">
        <v>32</v>
      </c>
      <c r="F572" s="25">
        <v>1.0233450591621363E-2</v>
      </c>
      <c r="G572" s="12"/>
      <c r="H572" s="2">
        <v>134</v>
      </c>
      <c r="I572" s="25">
        <v>2.1672327349183243E-2</v>
      </c>
      <c r="J572" s="12"/>
      <c r="K572" s="25">
        <v>18.142857142857142</v>
      </c>
      <c r="L572" s="2">
        <v>133</v>
      </c>
      <c r="M572" s="25">
        <v>1.068358904329665E-2</v>
      </c>
      <c r="N572" s="2">
        <v>66.060606060606005</v>
      </c>
      <c r="O572" s="2">
        <v>94</v>
      </c>
      <c r="P572" s="25">
        <v>1.0176464219984844E-2</v>
      </c>
      <c r="Q572" s="12">
        <v>37.5757575757575</v>
      </c>
      <c r="R572" s="2">
        <v>263</v>
      </c>
      <c r="S572" s="25">
        <v>1.3648157758173327E-2</v>
      </c>
      <c r="T572" s="12">
        <v>69.696969999999993</v>
      </c>
      <c r="U572" s="25">
        <v>0.97744360902255634</v>
      </c>
      <c r="V572" s="2">
        <v>8960</v>
      </c>
      <c r="W572" s="25">
        <v>8.0000000000000002E-3</v>
      </c>
      <c r="X572" s="2">
        <v>453</v>
      </c>
      <c r="Y572" s="2">
        <v>7181</v>
      </c>
      <c r="Z572" s="25">
        <v>7.0000000000000001E-3</v>
      </c>
      <c r="AA572" s="12">
        <v>350.91</v>
      </c>
      <c r="AB572" s="2">
        <v>4432</v>
      </c>
      <c r="AC572" s="25">
        <v>4.0000000000000001E-3</v>
      </c>
      <c r="AD572" s="12">
        <v>313.94</v>
      </c>
      <c r="AE572" s="25">
        <v>-0.505</v>
      </c>
    </row>
    <row r="573" spans="1:31" x14ac:dyDescent="0.3">
      <c r="A573" t="s">
        <v>1771</v>
      </c>
      <c r="B573" s="2">
        <v>309</v>
      </c>
      <c r="C573" s="25">
        <v>7.1693735498839894E-2</v>
      </c>
      <c r="D573" s="2"/>
      <c r="E573" s="2">
        <v>155</v>
      </c>
      <c r="F573" s="25">
        <v>4.9568276303165959E-2</v>
      </c>
      <c r="G573" s="12"/>
      <c r="H573" s="2">
        <v>174</v>
      </c>
      <c r="I573" s="25">
        <v>2.8141678796700632E-2</v>
      </c>
      <c r="J573" s="12"/>
      <c r="K573" s="25">
        <v>-0.43689320388349517</v>
      </c>
      <c r="L573" s="2">
        <v>667</v>
      </c>
      <c r="M573" s="25">
        <v>5.3578600690818538E-2</v>
      </c>
      <c r="N573" s="2">
        <v>100</v>
      </c>
      <c r="O573" s="2">
        <v>411</v>
      </c>
      <c r="P573" s="25">
        <v>4.4494965898018837E-2</v>
      </c>
      <c r="Q573" s="12">
        <v>75.757575757575694</v>
      </c>
      <c r="R573" s="2">
        <v>486</v>
      </c>
      <c r="S573" s="25">
        <v>2.5220550077841204E-2</v>
      </c>
      <c r="T573" s="12">
        <v>107.878784</v>
      </c>
      <c r="U573" s="25">
        <v>-0.27136431784107945</v>
      </c>
      <c r="V573" s="2">
        <v>36142</v>
      </c>
      <c r="W573" s="25">
        <v>3.2000000000000001E-2</v>
      </c>
      <c r="X573" s="2">
        <v>929</v>
      </c>
      <c r="Y573" s="2">
        <v>32740</v>
      </c>
      <c r="Z573" s="25">
        <v>3.3000000000000002E-2</v>
      </c>
      <c r="AA573" s="12">
        <v>712.73</v>
      </c>
      <c r="AB573" s="2">
        <v>21962</v>
      </c>
      <c r="AC573" s="25">
        <v>1.9E-2</v>
      </c>
      <c r="AD573" s="12">
        <v>724.85</v>
      </c>
      <c r="AE573" s="25">
        <v>-0.39200000000000002</v>
      </c>
    </row>
    <row r="574" spans="1:31" x14ac:dyDescent="0.3">
      <c r="A574" t="s">
        <v>1772</v>
      </c>
      <c r="B574" s="2">
        <v>269</v>
      </c>
      <c r="C574" s="25">
        <v>6.2412993039443157E-2</v>
      </c>
      <c r="D574" s="2"/>
      <c r="E574" s="2">
        <v>244</v>
      </c>
      <c r="F574" s="25">
        <v>7.8030060761112893E-2</v>
      </c>
      <c r="G574" s="12"/>
      <c r="H574" s="2">
        <v>294</v>
      </c>
      <c r="I574" s="25">
        <v>4.7549733139252787E-2</v>
      </c>
      <c r="J574" s="12"/>
      <c r="K574" s="25">
        <v>9.2936802973977661E-2</v>
      </c>
      <c r="L574" s="2">
        <v>701</v>
      </c>
      <c r="M574" s="25">
        <v>5.6309743754518436E-2</v>
      </c>
      <c r="N574" s="2">
        <v>110.30303030303</v>
      </c>
      <c r="O574" s="2">
        <v>518</v>
      </c>
      <c r="P574" s="25">
        <v>5.6078813467576052E-2</v>
      </c>
      <c r="Q574" s="12">
        <v>91.515151515151501</v>
      </c>
      <c r="R574" s="2">
        <v>645</v>
      </c>
      <c r="S574" s="25">
        <v>3.3471717695900363E-2</v>
      </c>
      <c r="T574" s="12">
        <v>131.515152</v>
      </c>
      <c r="U574" s="25">
        <v>-7.9885877318116971E-2</v>
      </c>
      <c r="V574" s="2">
        <v>36446</v>
      </c>
      <c r="W574" s="25">
        <v>3.2000000000000001E-2</v>
      </c>
      <c r="X574" s="2">
        <v>911</v>
      </c>
      <c r="Y574" s="2">
        <v>40258</v>
      </c>
      <c r="Z574" s="25">
        <v>0.04</v>
      </c>
      <c r="AA574" s="12">
        <v>871.52</v>
      </c>
      <c r="AB574" s="2">
        <v>31594</v>
      </c>
      <c r="AC574" s="25">
        <v>2.8000000000000001E-2</v>
      </c>
      <c r="AD574" s="12">
        <v>732.12</v>
      </c>
      <c r="AE574" s="25">
        <v>-0.13300000000000001</v>
      </c>
    </row>
    <row r="575" spans="1:31" x14ac:dyDescent="0.3">
      <c r="A575" t="s">
        <v>1773</v>
      </c>
      <c r="B575" s="2">
        <v>87</v>
      </c>
      <c r="C575" s="25">
        <v>2.0185614849187936E-2</v>
      </c>
      <c r="D575" s="2"/>
      <c r="E575" s="2">
        <v>112</v>
      </c>
      <c r="F575" s="25">
        <v>3.5817077070674767E-2</v>
      </c>
      <c r="G575" s="12"/>
      <c r="H575" s="2">
        <v>263</v>
      </c>
      <c r="I575" s="25">
        <v>4.2535985767426815E-2</v>
      </c>
      <c r="J575" s="12"/>
      <c r="K575" s="25">
        <v>2.0229885057471266</v>
      </c>
      <c r="L575" s="2">
        <v>141</v>
      </c>
      <c r="M575" s="25">
        <v>1.1326210940637802E-2</v>
      </c>
      <c r="N575" s="2">
        <v>37.5757575757575</v>
      </c>
      <c r="O575" s="2">
        <v>198</v>
      </c>
      <c r="P575" s="25">
        <v>2.143553101656382E-2</v>
      </c>
      <c r="Q575" s="12">
        <v>46.6666666666666</v>
      </c>
      <c r="R575" s="2">
        <v>507</v>
      </c>
      <c r="S575" s="25">
        <v>2.6310326933056565E-2</v>
      </c>
      <c r="T575" s="12">
        <v>113.333336</v>
      </c>
      <c r="U575" s="25">
        <v>2.5957446808510638</v>
      </c>
      <c r="V575" s="2">
        <v>11508</v>
      </c>
      <c r="W575" s="25">
        <v>0.01</v>
      </c>
      <c r="X575" s="2">
        <v>517</v>
      </c>
      <c r="Y575" s="2">
        <v>13972</v>
      </c>
      <c r="Z575" s="25">
        <v>1.4E-2</v>
      </c>
      <c r="AA575" s="12">
        <v>544.85</v>
      </c>
      <c r="AB575" s="2">
        <v>15719</v>
      </c>
      <c r="AC575" s="25">
        <v>1.4E-2</v>
      </c>
      <c r="AD575" s="12">
        <v>583.64</v>
      </c>
      <c r="AE575" s="25">
        <v>0.36599999999999999</v>
      </c>
    </row>
    <row r="576" spans="1:31" x14ac:dyDescent="0.3">
      <c r="A576" t="s">
        <v>1716</v>
      </c>
      <c r="B576" s="2">
        <v>649</v>
      </c>
      <c r="C576" s="25">
        <v>0.15058004640371231</v>
      </c>
      <c r="D576" s="2"/>
      <c r="E576" s="2">
        <v>503</v>
      </c>
      <c r="F576" s="25">
        <v>0.16085705148704829</v>
      </c>
      <c r="G576" s="12"/>
      <c r="H576" s="2">
        <v>916</v>
      </c>
      <c r="I576" s="25">
        <v>0.14814814814814814</v>
      </c>
      <c r="J576" s="12"/>
      <c r="K576" s="25">
        <v>0.41140215716486894</v>
      </c>
      <c r="L576" s="2">
        <v>1803</v>
      </c>
      <c r="M576" s="25">
        <v>0.1448309101132621</v>
      </c>
      <c r="N576" s="2">
        <v>167.87878787878699</v>
      </c>
      <c r="O576" s="2">
        <v>1405</v>
      </c>
      <c r="P576" s="25">
        <v>0.1521056620114756</v>
      </c>
      <c r="Q576" s="12">
        <v>224.84848484848399</v>
      </c>
      <c r="R576" s="2">
        <v>2712</v>
      </c>
      <c r="S576" s="25">
        <v>0.14073689673066944</v>
      </c>
      <c r="T576" s="12">
        <v>273.93939999999998</v>
      </c>
      <c r="U576" s="25">
        <v>0.50415973377703827</v>
      </c>
      <c r="V576" s="2">
        <v>118848</v>
      </c>
      <c r="W576" s="25">
        <v>0.105</v>
      </c>
      <c r="X576" s="2">
        <v>1703</v>
      </c>
      <c r="Y576" s="2">
        <v>129077</v>
      </c>
      <c r="Z576" s="25">
        <v>0.129</v>
      </c>
      <c r="AA576" s="12">
        <v>1497.58</v>
      </c>
      <c r="AB576" s="2">
        <v>98880</v>
      </c>
      <c r="AC576" s="25">
        <v>8.5999999999999993E-2</v>
      </c>
      <c r="AD576" s="12">
        <v>1658.18</v>
      </c>
      <c r="AE576" s="25">
        <v>-0.16800000000000001</v>
      </c>
    </row>
    <row r="577" spans="1:31" x14ac:dyDescent="0.3">
      <c r="A577" t="s">
        <v>1717</v>
      </c>
      <c r="B577" s="2">
        <v>192</v>
      </c>
      <c r="C577" s="25">
        <v>4.4547563805104405E-2</v>
      </c>
      <c r="D577" s="2"/>
      <c r="E577" s="2">
        <v>184</v>
      </c>
      <c r="F577" s="25">
        <v>5.8842340901822832E-2</v>
      </c>
      <c r="G577" s="12"/>
      <c r="H577" s="2">
        <v>197</v>
      </c>
      <c r="I577" s="25">
        <v>3.1861555879023125E-2</v>
      </c>
      <c r="J577" s="12"/>
      <c r="K577" s="25">
        <v>2.6041666666666741E-2</v>
      </c>
      <c r="L577" s="2">
        <v>286</v>
      </c>
      <c r="M577" s="25">
        <v>2.2973732829946181E-2</v>
      </c>
      <c r="N577" s="2">
        <v>65.454545454545396</v>
      </c>
      <c r="O577" s="2">
        <v>355</v>
      </c>
      <c r="P577" s="25">
        <v>3.8432391469091699E-2</v>
      </c>
      <c r="Q577" s="12">
        <v>56.363636363636303</v>
      </c>
      <c r="R577" s="2">
        <v>599</v>
      </c>
      <c r="S577" s="25">
        <v>3.1084587441619096E-2</v>
      </c>
      <c r="T577" s="12">
        <v>124.848488</v>
      </c>
      <c r="U577" s="25">
        <v>1.0944055944055944</v>
      </c>
      <c r="V577" s="2">
        <v>25826</v>
      </c>
      <c r="W577" s="25">
        <v>2.3E-2</v>
      </c>
      <c r="X577" s="2">
        <v>782</v>
      </c>
      <c r="Y577" s="2">
        <v>29002</v>
      </c>
      <c r="Z577" s="25">
        <v>2.9000000000000001E-2</v>
      </c>
      <c r="AA577" s="12">
        <v>716.36</v>
      </c>
      <c r="AB577" s="2">
        <v>21637</v>
      </c>
      <c r="AC577" s="25">
        <v>1.9E-2</v>
      </c>
      <c r="AD577" s="12">
        <v>615.76</v>
      </c>
      <c r="AE577" s="25">
        <v>-0.16200000000000001</v>
      </c>
    </row>
    <row r="578" spans="1:31" x14ac:dyDescent="0.3">
      <c r="A578" t="s">
        <v>1774</v>
      </c>
      <c r="B578" s="2">
        <v>171</v>
      </c>
      <c r="C578" s="25">
        <v>3.9675174013921115E-2</v>
      </c>
      <c r="D578" s="2"/>
      <c r="E578" s="2">
        <v>178</v>
      </c>
      <c r="F578" s="25">
        <v>5.6923568915893827E-2</v>
      </c>
      <c r="G578" s="12"/>
      <c r="H578" s="2">
        <v>135</v>
      </c>
      <c r="I578" s="25">
        <v>2.1834061135371178E-2</v>
      </c>
      <c r="J578" s="12"/>
      <c r="K578" s="25">
        <v>-0.21052631578947367</v>
      </c>
      <c r="L578" s="2">
        <v>254</v>
      </c>
      <c r="M578" s="25">
        <v>2.0403245240581572E-2</v>
      </c>
      <c r="N578" s="2">
        <v>61.818181818181799</v>
      </c>
      <c r="O578" s="2">
        <v>341</v>
      </c>
      <c r="P578" s="25">
        <v>3.691674786185991E-2</v>
      </c>
      <c r="Q578" s="12">
        <v>59.393939393939398</v>
      </c>
      <c r="R578" s="2">
        <v>443</v>
      </c>
      <c r="S578" s="25">
        <v>2.2989102231447848E-2</v>
      </c>
      <c r="T578" s="12">
        <v>103.63636</v>
      </c>
      <c r="U578" s="25">
        <v>0.74409448818897639</v>
      </c>
      <c r="V578" s="2">
        <v>22377</v>
      </c>
      <c r="W578" s="25">
        <v>0.02</v>
      </c>
      <c r="X578" s="2">
        <v>728</v>
      </c>
      <c r="Y578" s="2">
        <v>24574</v>
      </c>
      <c r="Z578" s="25">
        <v>2.5000000000000001E-2</v>
      </c>
      <c r="AA578" s="12">
        <v>688.48</v>
      </c>
      <c r="AB578" s="2">
        <v>17481</v>
      </c>
      <c r="AC578" s="25">
        <v>1.4999999999999999E-2</v>
      </c>
      <c r="AD578" s="12">
        <v>505.45</v>
      </c>
      <c r="AE578" s="25">
        <v>-0.219</v>
      </c>
    </row>
    <row r="579" spans="1:31" x14ac:dyDescent="0.3">
      <c r="A579" t="s">
        <v>1775</v>
      </c>
      <c r="B579" s="2">
        <v>34</v>
      </c>
      <c r="C579" s="25">
        <v>7.8886310904872393E-3</v>
      </c>
      <c r="D579" s="2"/>
      <c r="E579" s="2">
        <v>2</v>
      </c>
      <c r="F579" s="25">
        <v>6.3959066197633518E-4</v>
      </c>
      <c r="G579" s="12"/>
      <c r="H579" s="2">
        <v>87</v>
      </c>
      <c r="I579" s="25">
        <v>1.4070839398350316E-2</v>
      </c>
      <c r="J579" s="12"/>
      <c r="K579" s="25">
        <v>1.5588235294117645</v>
      </c>
      <c r="L579" s="2">
        <v>45</v>
      </c>
      <c r="M579" s="25">
        <v>3.6147481725439796E-3</v>
      </c>
      <c r="N579" s="2">
        <v>18.7878787878787</v>
      </c>
      <c r="O579" s="2">
        <v>56</v>
      </c>
      <c r="P579" s="25">
        <v>6.0625744289271406E-3</v>
      </c>
      <c r="Q579" s="12">
        <v>23.030303030302999</v>
      </c>
      <c r="R579" s="2">
        <v>103</v>
      </c>
      <c r="S579" s="25">
        <v>5.3450960041515313E-3</v>
      </c>
      <c r="T579" s="12">
        <v>47.878788</v>
      </c>
      <c r="U579" s="25">
        <v>1.288888888888889</v>
      </c>
      <c r="V579" s="2">
        <v>4973</v>
      </c>
      <c r="W579" s="25">
        <v>4.0000000000000001E-3</v>
      </c>
      <c r="X579" s="2">
        <v>284</v>
      </c>
      <c r="Y579" s="2">
        <v>4894</v>
      </c>
      <c r="Z579" s="25">
        <v>5.0000000000000001E-3</v>
      </c>
      <c r="AA579" s="12">
        <v>313.33</v>
      </c>
      <c r="AB579" s="2">
        <v>2370</v>
      </c>
      <c r="AC579" s="25">
        <v>2E-3</v>
      </c>
      <c r="AD579" s="12">
        <v>247.88</v>
      </c>
      <c r="AE579" s="25">
        <v>-0.52300000000000002</v>
      </c>
    </row>
    <row r="580" spans="1:31" x14ac:dyDescent="0.3">
      <c r="A580" t="s">
        <v>1776</v>
      </c>
      <c r="B580" s="2">
        <v>95</v>
      </c>
      <c r="C580" s="25">
        <v>2.2041763341067281E-2</v>
      </c>
      <c r="D580" s="2"/>
      <c r="E580" s="2">
        <v>83</v>
      </c>
      <c r="F580" s="25">
        <v>2.6543012472017909E-2</v>
      </c>
      <c r="G580" s="12"/>
      <c r="H580" s="2">
        <v>13</v>
      </c>
      <c r="I580" s="25">
        <v>2.1025392204431508E-3</v>
      </c>
      <c r="J580" s="12"/>
      <c r="K580" s="25">
        <v>-0.86315789473684212</v>
      </c>
      <c r="L580" s="2">
        <v>136</v>
      </c>
      <c r="M580" s="25">
        <v>1.0924572254799583E-2</v>
      </c>
      <c r="N580" s="2">
        <v>52.727272727272698</v>
      </c>
      <c r="O580" s="2">
        <v>122</v>
      </c>
      <c r="P580" s="25">
        <v>1.3207751434448413E-2</v>
      </c>
      <c r="Q580" s="12">
        <v>40</v>
      </c>
      <c r="R580" s="2">
        <v>149</v>
      </c>
      <c r="S580" s="25">
        <v>7.7322262584327969E-3</v>
      </c>
      <c r="T580" s="12">
        <v>69.696969999999993</v>
      </c>
      <c r="U580" s="25">
        <v>9.5588235294117641E-2</v>
      </c>
      <c r="V580" s="2">
        <v>8078</v>
      </c>
      <c r="W580" s="25">
        <v>7.0000000000000001E-3</v>
      </c>
      <c r="X580" s="2">
        <v>442</v>
      </c>
      <c r="Y580" s="2">
        <v>8667</v>
      </c>
      <c r="Z580" s="25">
        <v>8.9999999999999993E-3</v>
      </c>
      <c r="AA580" s="12">
        <v>394.55</v>
      </c>
      <c r="AB580" s="2">
        <v>6340</v>
      </c>
      <c r="AC580" s="25">
        <v>6.0000000000000001E-3</v>
      </c>
      <c r="AD580" s="12">
        <v>376.36</v>
      </c>
      <c r="AE580" s="25">
        <v>-0.215</v>
      </c>
    </row>
    <row r="581" spans="1:31" x14ac:dyDescent="0.3">
      <c r="A581" t="s">
        <v>1777</v>
      </c>
      <c r="B581" s="2">
        <v>42</v>
      </c>
      <c r="C581" s="25">
        <v>9.7447795823665893E-3</v>
      </c>
      <c r="D581" s="2"/>
      <c r="E581" s="2">
        <v>93</v>
      </c>
      <c r="F581" s="25">
        <v>2.9740965781899584E-2</v>
      </c>
      <c r="G581" s="12"/>
      <c r="H581" s="2">
        <v>35</v>
      </c>
      <c r="I581" s="25">
        <v>5.6606825165777131E-3</v>
      </c>
      <c r="J581" s="12"/>
      <c r="K581" s="25">
        <v>-0.16666666666666663</v>
      </c>
      <c r="L581" s="2">
        <v>73</v>
      </c>
      <c r="M581" s="25">
        <v>5.8639248132380112E-3</v>
      </c>
      <c r="N581" s="2">
        <v>29.696969696969699</v>
      </c>
      <c r="O581" s="2">
        <v>163</v>
      </c>
      <c r="P581" s="25">
        <v>1.7646421998484357E-2</v>
      </c>
      <c r="Q581" s="12">
        <v>50.909090909090899</v>
      </c>
      <c r="R581" s="2">
        <v>191</v>
      </c>
      <c r="S581" s="25">
        <v>9.911779968863518E-3</v>
      </c>
      <c r="T581" s="12">
        <v>51.515152</v>
      </c>
      <c r="U581" s="25">
        <v>1.6164383561643836</v>
      </c>
      <c r="V581" s="2">
        <v>9326</v>
      </c>
      <c r="W581" s="25">
        <v>8.0000000000000002E-3</v>
      </c>
      <c r="X581" s="2">
        <v>476</v>
      </c>
      <c r="Y581" s="2">
        <v>11013</v>
      </c>
      <c r="Z581" s="25">
        <v>1.0999999999999999E-2</v>
      </c>
      <c r="AA581" s="12">
        <v>423.64</v>
      </c>
      <c r="AB581" s="2">
        <v>8771</v>
      </c>
      <c r="AC581" s="25">
        <v>8.0000000000000002E-3</v>
      </c>
      <c r="AD581" s="12">
        <v>422.42</v>
      </c>
      <c r="AE581" s="25">
        <v>-0.06</v>
      </c>
    </row>
    <row r="582" spans="1:31" x14ac:dyDescent="0.3">
      <c r="A582" t="s">
        <v>1778</v>
      </c>
      <c r="B582" s="2">
        <v>21</v>
      </c>
      <c r="C582" s="25">
        <v>4.8723897911832946E-3</v>
      </c>
      <c r="D582" s="2"/>
      <c r="E582" s="2">
        <v>6</v>
      </c>
      <c r="F582" s="25">
        <v>1.9187719859290048E-3</v>
      </c>
      <c r="G582" s="12"/>
      <c r="H582" s="2">
        <v>62</v>
      </c>
      <c r="I582" s="25">
        <v>1.0027494743651956E-2</v>
      </c>
      <c r="J582" s="12"/>
      <c r="K582" s="25">
        <v>1.9523809523809526</v>
      </c>
      <c r="L582" s="2">
        <v>32</v>
      </c>
      <c r="M582" s="25">
        <v>2.5704875893646077E-3</v>
      </c>
      <c r="N582" s="2">
        <v>15.151515151515101</v>
      </c>
      <c r="O582" s="2">
        <v>14</v>
      </c>
      <c r="P582" s="25">
        <v>1.5156436072317851E-3</v>
      </c>
      <c r="Q582" s="12">
        <v>10.909090909090899</v>
      </c>
      <c r="R582" s="2">
        <v>156</v>
      </c>
      <c r="S582" s="25">
        <v>8.0954852101712514E-3</v>
      </c>
      <c r="T582" s="12">
        <v>63.636364</v>
      </c>
      <c r="U582" s="25">
        <v>3.875</v>
      </c>
      <c r="V582" s="2">
        <v>3449</v>
      </c>
      <c r="W582" s="25">
        <v>3.0000000000000001E-3</v>
      </c>
      <c r="X582" s="2">
        <v>293</v>
      </c>
      <c r="Y582" s="2">
        <v>4428</v>
      </c>
      <c r="Z582" s="25">
        <v>4.0000000000000001E-3</v>
      </c>
      <c r="AA582" s="12">
        <v>267.88</v>
      </c>
      <c r="AB582" s="2">
        <v>4156</v>
      </c>
      <c r="AC582" s="25">
        <v>4.0000000000000001E-3</v>
      </c>
      <c r="AD582" s="12">
        <v>386.67</v>
      </c>
      <c r="AE582" s="25">
        <v>0.20499999999999999</v>
      </c>
    </row>
    <row r="583" spans="1:31" x14ac:dyDescent="0.3">
      <c r="A583" t="s">
        <v>1718</v>
      </c>
      <c r="B583" s="2">
        <v>457</v>
      </c>
      <c r="C583" s="25">
        <v>0.10603248259860788</v>
      </c>
      <c r="D583" s="2"/>
      <c r="E583" s="2">
        <v>319</v>
      </c>
      <c r="F583" s="25">
        <v>0.10201471058522546</v>
      </c>
      <c r="G583" s="12"/>
      <c r="H583" s="2">
        <v>719</v>
      </c>
      <c r="I583" s="25">
        <v>0.11628659226912502</v>
      </c>
      <c r="J583" s="12"/>
      <c r="K583" s="25">
        <v>0.57330415754923414</v>
      </c>
      <c r="L583" s="2">
        <v>1517</v>
      </c>
      <c r="M583" s="25">
        <v>0.12185717728331592</v>
      </c>
      <c r="N583" s="2">
        <v>165.45454545454501</v>
      </c>
      <c r="O583" s="2">
        <v>1050</v>
      </c>
      <c r="P583" s="25">
        <v>0.11367327054238389</v>
      </c>
      <c r="Q583" s="12">
        <v>218.18181818181799</v>
      </c>
      <c r="R583" s="2">
        <v>2113</v>
      </c>
      <c r="S583" s="25">
        <v>0.10965230928905034</v>
      </c>
      <c r="T583" s="12">
        <v>233.939392</v>
      </c>
      <c r="U583" s="25">
        <v>0.39288068556361239</v>
      </c>
      <c r="V583" s="2">
        <v>93022</v>
      </c>
      <c r="W583" s="25">
        <v>8.2000000000000003E-2</v>
      </c>
      <c r="X583" s="2">
        <v>1360</v>
      </c>
      <c r="Y583" s="2">
        <v>100075</v>
      </c>
      <c r="Z583" s="25">
        <v>0.1</v>
      </c>
      <c r="AA583" s="12">
        <v>1165.45</v>
      </c>
      <c r="AB583" s="2">
        <v>77243</v>
      </c>
      <c r="AC583" s="25">
        <v>6.8000000000000005E-2</v>
      </c>
      <c r="AD583" s="12">
        <v>1396.97</v>
      </c>
      <c r="AE583" s="25">
        <v>-0.17</v>
      </c>
    </row>
    <row r="584" spans="1:31" x14ac:dyDescent="0.3">
      <c r="A584" t="s">
        <v>1774</v>
      </c>
      <c r="B584" s="2">
        <v>439</v>
      </c>
      <c r="C584" s="25">
        <v>0.10185614849187935</v>
      </c>
      <c r="D584" s="2"/>
      <c r="E584" s="2">
        <v>262</v>
      </c>
      <c r="F584" s="25">
        <v>8.3786376718899908E-2</v>
      </c>
      <c r="G584" s="12"/>
      <c r="H584" s="2">
        <v>644</v>
      </c>
      <c r="I584" s="25">
        <v>0.10415655830502991</v>
      </c>
      <c r="J584" s="12"/>
      <c r="K584" s="25">
        <v>0.46697038724373585</v>
      </c>
      <c r="L584" s="2">
        <v>1369</v>
      </c>
      <c r="M584" s="25">
        <v>0.10996867218250461</v>
      </c>
      <c r="N584" s="2">
        <v>150.30303030303</v>
      </c>
      <c r="O584" s="2">
        <v>969</v>
      </c>
      <c r="P584" s="25">
        <v>0.10490418967197142</v>
      </c>
      <c r="Q584" s="12">
        <v>221.21212121212099</v>
      </c>
      <c r="R584" s="2">
        <v>1916</v>
      </c>
      <c r="S584" s="25">
        <v>9.9429164504411E-2</v>
      </c>
      <c r="T584" s="12">
        <v>221.21212800000001</v>
      </c>
      <c r="U584" s="25">
        <v>0.39956172388604821</v>
      </c>
      <c r="V584" s="2">
        <v>86775</v>
      </c>
      <c r="W584" s="25">
        <v>7.6999999999999999E-2</v>
      </c>
      <c r="X584" s="2">
        <v>1348</v>
      </c>
      <c r="Y584" s="2">
        <v>90494</v>
      </c>
      <c r="Z584" s="25">
        <v>0.09</v>
      </c>
      <c r="AA584" s="12">
        <v>1059</v>
      </c>
      <c r="AB584" s="2">
        <v>67753</v>
      </c>
      <c r="AC584" s="25">
        <v>5.8999999999999997E-2</v>
      </c>
      <c r="AD584" s="12">
        <v>1313.33</v>
      </c>
      <c r="AE584" s="25">
        <v>-0.219</v>
      </c>
    </row>
    <row r="585" spans="1:31" x14ac:dyDescent="0.3">
      <c r="A585" t="s">
        <v>1775</v>
      </c>
      <c r="B585" s="2">
        <v>79</v>
      </c>
      <c r="C585" s="25">
        <v>1.8329466357308585E-2</v>
      </c>
      <c r="D585" s="2"/>
      <c r="E585" s="2">
        <v>8</v>
      </c>
      <c r="F585" s="25">
        <v>2.5583626479053407E-3</v>
      </c>
      <c r="G585" s="12"/>
      <c r="H585" s="2">
        <v>9</v>
      </c>
      <c r="I585" s="25">
        <v>1.455604075691412E-3</v>
      </c>
      <c r="J585" s="12"/>
      <c r="K585" s="25">
        <v>-0.88607594936708867</v>
      </c>
      <c r="L585" s="2">
        <v>280</v>
      </c>
      <c r="M585" s="25">
        <v>2.2491766406940318E-2</v>
      </c>
      <c r="N585" s="2">
        <v>66.060606060606005</v>
      </c>
      <c r="O585" s="2">
        <v>306</v>
      </c>
      <c r="P585" s="25">
        <v>3.3127638843780449E-2</v>
      </c>
      <c r="Q585" s="12">
        <v>197.575757575757</v>
      </c>
      <c r="R585" s="2">
        <v>252</v>
      </c>
      <c r="S585" s="25">
        <v>1.3077322262584328E-2</v>
      </c>
      <c r="T585" s="12">
        <v>84.242424</v>
      </c>
      <c r="U585" s="25">
        <v>-0.1</v>
      </c>
      <c r="V585" s="2">
        <v>12656</v>
      </c>
      <c r="W585" s="25">
        <v>1.0999999999999999E-2</v>
      </c>
      <c r="X585" s="2">
        <v>531</v>
      </c>
      <c r="Y585" s="2">
        <v>12569</v>
      </c>
      <c r="Z585" s="25">
        <v>1.2999999999999999E-2</v>
      </c>
      <c r="AA585" s="12">
        <v>468.48</v>
      </c>
      <c r="AB585" s="2">
        <v>8605</v>
      </c>
      <c r="AC585" s="25">
        <v>8.0000000000000002E-3</v>
      </c>
      <c r="AD585" s="12">
        <v>422.42</v>
      </c>
      <c r="AE585" s="25">
        <v>-0.32</v>
      </c>
    </row>
    <row r="586" spans="1:31" x14ac:dyDescent="0.3">
      <c r="A586" t="s">
        <v>1776</v>
      </c>
      <c r="B586" s="2">
        <v>217</v>
      </c>
      <c r="C586" s="25">
        <v>5.0348027842227382E-2</v>
      </c>
      <c r="D586" s="2"/>
      <c r="E586" s="2">
        <v>72</v>
      </c>
      <c r="F586" s="25">
        <v>2.3025263831148064E-2</v>
      </c>
      <c r="G586" s="12"/>
      <c r="H586" s="2">
        <v>329</v>
      </c>
      <c r="I586" s="25">
        <v>5.3210415655830505E-2</v>
      </c>
      <c r="J586" s="12"/>
      <c r="K586" s="25">
        <v>0.5161290322580645</v>
      </c>
      <c r="L586" s="2">
        <v>648</v>
      </c>
      <c r="M586" s="25">
        <v>5.20523736846333E-2</v>
      </c>
      <c r="N586" s="2">
        <v>105.454545454545</v>
      </c>
      <c r="O586" s="2">
        <v>272</v>
      </c>
      <c r="P586" s="25">
        <v>2.9446790083360399E-2</v>
      </c>
      <c r="Q586" s="12">
        <v>58.181818181818201</v>
      </c>
      <c r="R586" s="2">
        <v>714</v>
      </c>
      <c r="S586" s="25">
        <v>3.7052413077322266E-2</v>
      </c>
      <c r="T586" s="12">
        <v>133.939392</v>
      </c>
      <c r="U586" s="25">
        <v>0.10185185185185185</v>
      </c>
      <c r="V586" s="2">
        <v>30839</v>
      </c>
      <c r="W586" s="25">
        <v>2.7E-2</v>
      </c>
      <c r="X586" s="2">
        <v>833</v>
      </c>
      <c r="Y586" s="2">
        <v>30472</v>
      </c>
      <c r="Z586" s="25">
        <v>0.03</v>
      </c>
      <c r="AA586" s="12">
        <v>663.64</v>
      </c>
      <c r="AB586" s="2">
        <v>22606</v>
      </c>
      <c r="AC586" s="25">
        <v>0.02</v>
      </c>
      <c r="AD586" s="12">
        <v>710.3</v>
      </c>
      <c r="AE586" s="25">
        <v>-0.26700000000000002</v>
      </c>
    </row>
    <row r="587" spans="1:31" x14ac:dyDescent="0.3">
      <c r="A587" t="s">
        <v>1777</v>
      </c>
      <c r="B587" s="2">
        <v>143</v>
      </c>
      <c r="C587" s="25">
        <v>3.3178654292343381E-2</v>
      </c>
      <c r="D587" s="2"/>
      <c r="E587" s="2">
        <v>182</v>
      </c>
      <c r="F587" s="25">
        <v>5.820275023984648E-2</v>
      </c>
      <c r="G587" s="12"/>
      <c r="H587" s="2">
        <v>306</v>
      </c>
      <c r="I587" s="25">
        <v>4.9490538573508006E-2</v>
      </c>
      <c r="J587" s="12"/>
      <c r="K587" s="25">
        <v>1.13986013986014</v>
      </c>
      <c r="L587" s="2">
        <v>441</v>
      </c>
      <c r="M587" s="25">
        <v>3.5424532090931E-2</v>
      </c>
      <c r="N587" s="2">
        <v>84.848484848484802</v>
      </c>
      <c r="O587" s="2">
        <v>391</v>
      </c>
      <c r="P587" s="25">
        <v>4.2329760744830573E-2</v>
      </c>
      <c r="Q587" s="12">
        <v>75.757575757575694</v>
      </c>
      <c r="R587" s="2">
        <v>950</v>
      </c>
      <c r="S587" s="25">
        <v>4.9299429164504409E-2</v>
      </c>
      <c r="T587" s="12">
        <v>162.42424</v>
      </c>
      <c r="U587" s="25">
        <v>1.1541950113378685</v>
      </c>
      <c r="V587" s="2">
        <v>43280</v>
      </c>
      <c r="W587" s="25">
        <v>3.7999999999999999E-2</v>
      </c>
      <c r="X587" s="2">
        <v>1009</v>
      </c>
      <c r="Y587" s="2">
        <v>47453</v>
      </c>
      <c r="Z587" s="25">
        <v>4.7E-2</v>
      </c>
      <c r="AA587" s="12">
        <v>784.85</v>
      </c>
      <c r="AB587" s="2">
        <v>36542</v>
      </c>
      <c r="AC587" s="25">
        <v>3.2000000000000001E-2</v>
      </c>
      <c r="AD587" s="12">
        <v>963.64</v>
      </c>
      <c r="AE587" s="25">
        <v>-0.156</v>
      </c>
    </row>
    <row r="588" spans="1:31" x14ac:dyDescent="0.3">
      <c r="A588" t="s">
        <v>1778</v>
      </c>
      <c r="B588" s="2">
        <v>18</v>
      </c>
      <c r="C588" s="25">
        <v>4.1763341067285395E-3</v>
      </c>
      <c r="D588" s="2"/>
      <c r="E588" s="2">
        <v>57</v>
      </c>
      <c r="F588" s="25">
        <v>1.8228333866325556E-2</v>
      </c>
      <c r="G588" s="12"/>
      <c r="H588" s="2">
        <v>75</v>
      </c>
      <c r="I588" s="25">
        <v>1.2130033964095099E-2</v>
      </c>
      <c r="J588" s="12"/>
      <c r="K588" s="25">
        <v>3.166666666666667</v>
      </c>
      <c r="L588" s="2">
        <v>148</v>
      </c>
      <c r="M588" s="25">
        <v>1.188850510081131E-2</v>
      </c>
      <c r="N588" s="2">
        <v>52.727272727272698</v>
      </c>
      <c r="O588" s="2">
        <v>81</v>
      </c>
      <c r="P588" s="25">
        <v>8.7690808704124715E-3</v>
      </c>
      <c r="Q588" s="12">
        <v>26.6666666666666</v>
      </c>
      <c r="R588" s="2">
        <v>197</v>
      </c>
      <c r="S588" s="25">
        <v>1.0223144784639336E-2</v>
      </c>
      <c r="T588" s="12">
        <v>65.454544100000007</v>
      </c>
      <c r="U588" s="25">
        <v>0.33108108108108109</v>
      </c>
      <c r="V588" s="2">
        <v>6247</v>
      </c>
      <c r="W588" s="25">
        <v>6.0000000000000001E-3</v>
      </c>
      <c r="X588" s="2">
        <v>353</v>
      </c>
      <c r="Y588" s="2">
        <v>9581</v>
      </c>
      <c r="Z588" s="25">
        <v>0.01</v>
      </c>
      <c r="AA588" s="12">
        <v>408</v>
      </c>
      <c r="AB588" s="2">
        <v>9490</v>
      </c>
      <c r="AC588" s="25">
        <v>8.0000000000000002E-3</v>
      </c>
      <c r="AD588" s="12">
        <v>469.09</v>
      </c>
      <c r="AE588" s="25">
        <v>0.51900000000000002</v>
      </c>
    </row>
    <row r="589" spans="1:31" x14ac:dyDescent="0.3">
      <c r="A589" t="s">
        <v>1767</v>
      </c>
      <c r="B589" s="2">
        <v>2989</v>
      </c>
      <c r="C589" s="25">
        <v>0.69350348027842224</v>
      </c>
      <c r="D589" s="2"/>
      <c r="E589" s="2">
        <v>2081</v>
      </c>
      <c r="F589" s="25">
        <v>0.66549408378637676</v>
      </c>
      <c r="G589" s="12"/>
      <c r="H589" s="2">
        <v>4402</v>
      </c>
      <c r="I589" s="25">
        <v>0.71195212679928832</v>
      </c>
      <c r="J589" s="12"/>
      <c r="K589" s="25">
        <v>0.47273335563733698</v>
      </c>
      <c r="L589" s="2">
        <v>9004</v>
      </c>
      <c r="M589" s="25">
        <v>0.72327094545746651</v>
      </c>
      <c r="N589" s="2">
        <v>394.54545454545399</v>
      </c>
      <c r="O589" s="2">
        <v>6611</v>
      </c>
      <c r="P589" s="25">
        <v>0.71570856338638089</v>
      </c>
      <c r="Q589" s="12">
        <v>333.33333333333297</v>
      </c>
      <c r="R589" s="2">
        <v>14657</v>
      </c>
      <c r="S589" s="25">
        <v>0.76061235080435907</v>
      </c>
      <c r="T589" s="12">
        <v>618.78790000000004</v>
      </c>
      <c r="U589" s="25">
        <v>0.62783207463349622</v>
      </c>
      <c r="V589" s="2">
        <v>919023</v>
      </c>
      <c r="W589" s="25">
        <v>0.81299999999999994</v>
      </c>
      <c r="X589" s="2">
        <v>3343</v>
      </c>
      <c r="Y589" s="2">
        <v>777366</v>
      </c>
      <c r="Z589" s="25">
        <v>0.77700000000000002</v>
      </c>
      <c r="AA589" s="12">
        <v>3427.88</v>
      </c>
      <c r="AB589" s="2">
        <v>971708</v>
      </c>
      <c r="AC589" s="25">
        <v>0.84899999999999998</v>
      </c>
      <c r="AD589" s="12">
        <v>3638.18</v>
      </c>
      <c r="AE589" s="25">
        <v>5.7000000000000002E-2</v>
      </c>
    </row>
    <row r="590" spans="1:31" x14ac:dyDescent="0.3">
      <c r="A590" t="s">
        <v>1715</v>
      </c>
      <c r="B590" s="2">
        <v>2087</v>
      </c>
      <c r="C590" s="25">
        <v>0.48422273781902564</v>
      </c>
      <c r="D590" s="2"/>
      <c r="E590" s="2">
        <v>1331</v>
      </c>
      <c r="F590" s="25">
        <v>0.42564758554525106</v>
      </c>
      <c r="G590" s="12"/>
      <c r="H590" s="2">
        <v>3173</v>
      </c>
      <c r="I590" s="25">
        <v>0.51318130357431657</v>
      </c>
      <c r="J590" s="12"/>
      <c r="K590" s="25">
        <v>0.52036415908001921</v>
      </c>
      <c r="L590" s="2">
        <v>6320</v>
      </c>
      <c r="M590" s="25">
        <v>0.50767129889951002</v>
      </c>
      <c r="N590" s="2">
        <v>348.48484848484799</v>
      </c>
      <c r="O590" s="2">
        <v>4258</v>
      </c>
      <c r="P590" s="25">
        <v>0.46097217711378152</v>
      </c>
      <c r="Q590" s="12">
        <v>263.030303030303</v>
      </c>
      <c r="R590" s="2">
        <v>10458</v>
      </c>
      <c r="S590" s="25">
        <v>0.54270887389724964</v>
      </c>
      <c r="T590" s="12">
        <v>476.36364700000001</v>
      </c>
      <c r="U590" s="25">
        <v>0.65474683544303802</v>
      </c>
      <c r="V590" s="2">
        <v>626656</v>
      </c>
      <c r="W590" s="25">
        <v>0.55400000000000005</v>
      </c>
      <c r="X590" s="2">
        <v>3158</v>
      </c>
      <c r="Y590" s="2">
        <v>515271</v>
      </c>
      <c r="Z590" s="25">
        <v>0.51500000000000001</v>
      </c>
      <c r="AA590" s="12">
        <v>2824.85</v>
      </c>
      <c r="AB590" s="2">
        <v>642927</v>
      </c>
      <c r="AC590" s="25">
        <v>0.56200000000000006</v>
      </c>
      <c r="AD590" s="12">
        <v>3392.12</v>
      </c>
      <c r="AE590" s="25">
        <v>2.5999999999999999E-2</v>
      </c>
    </row>
    <row r="591" spans="1:31" x14ac:dyDescent="0.3">
      <c r="A591" t="s">
        <v>1769</v>
      </c>
      <c r="B591" s="2">
        <v>1449</v>
      </c>
      <c r="C591" s="25">
        <v>0.33619489559164739</v>
      </c>
      <c r="D591" s="2"/>
      <c r="E591" s="2">
        <v>804</v>
      </c>
      <c r="F591" s="25">
        <v>0.25711544611448667</v>
      </c>
      <c r="G591" s="12"/>
      <c r="H591" s="2">
        <v>2063</v>
      </c>
      <c r="I591" s="25">
        <v>0.33365680090570921</v>
      </c>
      <c r="J591" s="12"/>
      <c r="K591" s="25">
        <v>0.42374051069703245</v>
      </c>
      <c r="L591" s="2">
        <v>4321</v>
      </c>
      <c r="M591" s="25">
        <v>0.34709615230138968</v>
      </c>
      <c r="N591" s="2">
        <v>307.27272727272702</v>
      </c>
      <c r="O591" s="2">
        <v>2817</v>
      </c>
      <c r="P591" s="25">
        <v>0.30496914582656709</v>
      </c>
      <c r="Q591" s="12">
        <v>222.42424242424201</v>
      </c>
      <c r="R591" s="2">
        <v>6140</v>
      </c>
      <c r="S591" s="25">
        <v>0.3186299948105864</v>
      </c>
      <c r="T591" s="12">
        <v>410.90910000000002</v>
      </c>
      <c r="U591" s="25">
        <v>0.42096736866466095</v>
      </c>
      <c r="V591" s="2">
        <v>448290</v>
      </c>
      <c r="W591" s="25">
        <v>0.39600000000000002</v>
      </c>
      <c r="X591" s="2">
        <v>2947</v>
      </c>
      <c r="Y591" s="2">
        <v>342696</v>
      </c>
      <c r="Z591" s="25">
        <v>0.34200000000000003</v>
      </c>
      <c r="AA591" s="12">
        <v>2696.97</v>
      </c>
      <c r="AB591" s="2">
        <v>388763</v>
      </c>
      <c r="AC591" s="25">
        <v>0.34</v>
      </c>
      <c r="AD591" s="12">
        <v>2680.61</v>
      </c>
      <c r="AE591" s="25">
        <v>-0.13300000000000001</v>
      </c>
    </row>
    <row r="592" spans="1:31" x14ac:dyDescent="0.3">
      <c r="A592" t="s">
        <v>1770</v>
      </c>
      <c r="B592" s="2">
        <v>143</v>
      </c>
      <c r="C592" s="25">
        <v>3.3178654292343394E-2</v>
      </c>
      <c r="D592" s="2"/>
      <c r="E592" s="2">
        <v>98</v>
      </c>
      <c r="F592" s="25">
        <v>3.1339942436840434E-2</v>
      </c>
      <c r="G592" s="12"/>
      <c r="H592" s="2">
        <v>208</v>
      </c>
      <c r="I592" s="25">
        <v>3.3640627527090412E-2</v>
      </c>
      <c r="J592" s="12"/>
      <c r="K592" s="25">
        <v>0.45454545454545459</v>
      </c>
      <c r="L592" s="2">
        <v>483</v>
      </c>
      <c r="M592" s="25">
        <v>3.8798297051972047E-2</v>
      </c>
      <c r="N592" s="2">
        <v>83.636363636363598</v>
      </c>
      <c r="O592" s="2">
        <v>499</v>
      </c>
      <c r="P592" s="25">
        <v>5.4021868572047202E-2</v>
      </c>
      <c r="Q592" s="12">
        <v>104.24242424242399</v>
      </c>
      <c r="R592" s="2">
        <v>967</v>
      </c>
      <c r="S592" s="25">
        <v>5.0181629475869224E-2</v>
      </c>
      <c r="T592" s="12">
        <v>195.15152</v>
      </c>
      <c r="U592" s="25">
        <v>1.0020703933747412</v>
      </c>
      <c r="V592" s="2">
        <v>66740</v>
      </c>
      <c r="W592" s="25">
        <v>5.8999999999999997E-2</v>
      </c>
      <c r="X592" s="2">
        <v>1107</v>
      </c>
      <c r="Y592" s="2">
        <v>49390</v>
      </c>
      <c r="Z592" s="25">
        <v>4.9000000000000002E-2</v>
      </c>
      <c r="AA592" s="12">
        <v>1020.61</v>
      </c>
      <c r="AB592" s="2">
        <v>49895</v>
      </c>
      <c r="AC592" s="25">
        <v>4.3999999999999997E-2</v>
      </c>
      <c r="AD592" s="12">
        <v>1112.1199999999999</v>
      </c>
      <c r="AE592" s="25">
        <v>-0.252</v>
      </c>
    </row>
    <row r="593" spans="1:31" x14ac:dyDescent="0.3">
      <c r="A593" t="s">
        <v>1771</v>
      </c>
      <c r="B593" s="2">
        <v>512</v>
      </c>
      <c r="C593" s="25">
        <v>0.11879350348027845</v>
      </c>
      <c r="D593" s="2"/>
      <c r="E593" s="2">
        <v>253</v>
      </c>
      <c r="F593" s="25">
        <v>8.0908218740006393E-2</v>
      </c>
      <c r="G593" s="12"/>
      <c r="H593" s="2">
        <v>417</v>
      </c>
      <c r="I593" s="25">
        <v>6.7442988840368756E-2</v>
      </c>
      <c r="J593" s="12"/>
      <c r="K593" s="25">
        <v>-0.185546875</v>
      </c>
      <c r="L593" s="2">
        <v>1412</v>
      </c>
      <c r="M593" s="25">
        <v>0.11342276488071332</v>
      </c>
      <c r="N593" s="2">
        <v>156.969696969696</v>
      </c>
      <c r="O593" s="2">
        <v>697</v>
      </c>
      <c r="P593" s="25">
        <v>7.5457399588611015E-2</v>
      </c>
      <c r="Q593" s="12">
        <v>103.030303030303</v>
      </c>
      <c r="R593" s="2">
        <v>1564</v>
      </c>
      <c r="S593" s="25">
        <v>8.1162428645563056E-2</v>
      </c>
      <c r="T593" s="12">
        <v>223.03030000000001</v>
      </c>
      <c r="U593" s="25">
        <v>0.10764872521246459</v>
      </c>
      <c r="V593" s="2">
        <v>128806</v>
      </c>
      <c r="W593" s="25">
        <v>0.114</v>
      </c>
      <c r="X593" s="2">
        <v>1681</v>
      </c>
      <c r="Y593" s="2">
        <v>85279</v>
      </c>
      <c r="Z593" s="25">
        <v>8.5000000000000006E-2</v>
      </c>
      <c r="AA593" s="12">
        <v>1280.6099999999999</v>
      </c>
      <c r="AB593" s="2">
        <v>94268</v>
      </c>
      <c r="AC593" s="25">
        <v>8.2000000000000003E-2</v>
      </c>
      <c r="AD593" s="12">
        <v>1549.7</v>
      </c>
      <c r="AE593" s="25">
        <v>-0.26800000000000002</v>
      </c>
    </row>
    <row r="594" spans="1:31" x14ac:dyDescent="0.3">
      <c r="A594" t="s">
        <v>1772</v>
      </c>
      <c r="B594" s="2">
        <v>794</v>
      </c>
      <c r="C594" s="25">
        <v>0.18422273781902551</v>
      </c>
      <c r="D594" s="2"/>
      <c r="E594" s="2">
        <v>453</v>
      </c>
      <c r="F594" s="25">
        <v>0.14486728493763992</v>
      </c>
      <c r="G594" s="12"/>
      <c r="H594" s="2">
        <v>1438</v>
      </c>
      <c r="I594" s="25">
        <v>0.23257318453824996</v>
      </c>
      <c r="J594" s="12"/>
      <c r="K594" s="25">
        <v>0.81108312342569278</v>
      </c>
      <c r="L594" s="2">
        <v>2426</v>
      </c>
      <c r="M594" s="25">
        <v>0.19487509036870432</v>
      </c>
      <c r="N594" s="2">
        <v>229.09090909090901</v>
      </c>
      <c r="O594" s="2">
        <v>1621</v>
      </c>
      <c r="P594" s="25">
        <v>0.17548987766590884</v>
      </c>
      <c r="Q594" s="12">
        <v>150.90909090909</v>
      </c>
      <c r="R594" s="2">
        <v>3609</v>
      </c>
      <c r="S594" s="25">
        <v>0.18728593668915414</v>
      </c>
      <c r="T594" s="12">
        <v>287.27273600000001</v>
      </c>
      <c r="U594" s="25">
        <v>0.48763396537510306</v>
      </c>
      <c r="V594" s="2">
        <v>252744</v>
      </c>
      <c r="W594" s="25">
        <v>0.223</v>
      </c>
      <c r="X594" s="2">
        <v>2432</v>
      </c>
      <c r="Y594" s="2">
        <v>208027</v>
      </c>
      <c r="Z594" s="25">
        <v>0.20799999999999999</v>
      </c>
      <c r="AA594" s="12">
        <v>2017.58</v>
      </c>
      <c r="AB594" s="2">
        <v>244600</v>
      </c>
      <c r="AC594" s="25">
        <v>0.214</v>
      </c>
      <c r="AD594" s="12">
        <v>2238.79</v>
      </c>
      <c r="AE594" s="25">
        <v>-3.2000000000000001E-2</v>
      </c>
    </row>
    <row r="595" spans="1:31" x14ac:dyDescent="0.3">
      <c r="A595" t="s">
        <v>1773</v>
      </c>
      <c r="B595" s="2">
        <v>638</v>
      </c>
      <c r="C595" s="25">
        <v>0.14802784222737819</v>
      </c>
      <c r="D595" s="2"/>
      <c r="E595" s="2">
        <v>527</v>
      </c>
      <c r="F595" s="25">
        <v>0.16853213943076431</v>
      </c>
      <c r="G595" s="12"/>
      <c r="H595" s="2">
        <v>1110</v>
      </c>
      <c r="I595" s="25">
        <v>0.17952450266860748</v>
      </c>
      <c r="J595" s="12"/>
      <c r="K595" s="25">
        <v>0.73981191222570541</v>
      </c>
      <c r="L595" s="2">
        <v>1999</v>
      </c>
      <c r="M595" s="25">
        <v>0.16057514659812033</v>
      </c>
      <c r="N595" s="2">
        <v>152.12121212121201</v>
      </c>
      <c r="O595" s="2">
        <v>1441</v>
      </c>
      <c r="P595" s="25">
        <v>0.15600303128721446</v>
      </c>
      <c r="Q595" s="12">
        <v>147.272727272727</v>
      </c>
      <c r="R595" s="2">
        <v>4318</v>
      </c>
      <c r="S595" s="25">
        <v>0.22407887908666321</v>
      </c>
      <c r="T595" s="12">
        <v>370.30304000000001</v>
      </c>
      <c r="U595" s="25">
        <v>1.16008004002001</v>
      </c>
      <c r="V595" s="2">
        <v>178366</v>
      </c>
      <c r="W595" s="25">
        <v>0.158</v>
      </c>
      <c r="X595" s="2">
        <v>1736</v>
      </c>
      <c r="Y595" s="2">
        <v>172575</v>
      </c>
      <c r="Z595" s="25">
        <v>0.17199999999999999</v>
      </c>
      <c r="AA595" s="12">
        <v>1469.7</v>
      </c>
      <c r="AB595" s="2">
        <v>254164</v>
      </c>
      <c r="AC595" s="25">
        <v>0.222</v>
      </c>
      <c r="AD595" s="12">
        <v>2410.3000000000002</v>
      </c>
      <c r="AE595" s="25">
        <v>0.42499999999999999</v>
      </c>
    </row>
    <row r="596" spans="1:31" x14ac:dyDescent="0.3">
      <c r="A596" t="s">
        <v>1716</v>
      </c>
      <c r="B596" s="2">
        <v>902</v>
      </c>
      <c r="C596" s="25">
        <v>0.20928074245939676</v>
      </c>
      <c r="D596" s="2"/>
      <c r="E596" s="2">
        <v>750</v>
      </c>
      <c r="F596" s="25">
        <v>0.23984649824112567</v>
      </c>
      <c r="G596" s="12"/>
      <c r="H596" s="2">
        <v>1229</v>
      </c>
      <c r="I596" s="25">
        <v>0.19877082322497169</v>
      </c>
      <c r="J596" s="12"/>
      <c r="K596" s="25">
        <v>0.36252771618625279</v>
      </c>
      <c r="L596" s="2">
        <v>2684</v>
      </c>
      <c r="M596" s="25">
        <v>0.21559964655795646</v>
      </c>
      <c r="N596" s="2">
        <v>214.54545454545399</v>
      </c>
      <c r="O596" s="2">
        <v>2353</v>
      </c>
      <c r="P596" s="25">
        <v>0.25473638627259931</v>
      </c>
      <c r="Q596" s="12">
        <v>226.666666666666</v>
      </c>
      <c r="R596" s="2">
        <v>4199</v>
      </c>
      <c r="S596" s="25">
        <v>0.21790347690710948</v>
      </c>
      <c r="T596" s="12">
        <v>461.81817599999999</v>
      </c>
      <c r="U596" s="25">
        <v>0.56445603576751113</v>
      </c>
      <c r="V596" s="2">
        <v>292367</v>
      </c>
      <c r="W596" s="25">
        <v>0.25900000000000001</v>
      </c>
      <c r="X596" s="2">
        <v>2448</v>
      </c>
      <c r="Y596" s="2">
        <v>262095</v>
      </c>
      <c r="Z596" s="25">
        <v>0.26200000000000001</v>
      </c>
      <c r="AA596" s="12">
        <v>2266.06</v>
      </c>
      <c r="AB596" s="2">
        <v>328781</v>
      </c>
      <c r="AC596" s="25">
        <v>0.28699999999999998</v>
      </c>
      <c r="AD596" s="12">
        <v>2639.39</v>
      </c>
      <c r="AE596" s="25">
        <v>0.125</v>
      </c>
    </row>
    <row r="597" spans="1:31" x14ac:dyDescent="0.3">
      <c r="A597" t="s">
        <v>1717</v>
      </c>
      <c r="B597" s="2">
        <v>488</v>
      </c>
      <c r="C597" s="25">
        <v>0.11322505800464039</v>
      </c>
      <c r="D597" s="2"/>
      <c r="E597" s="2">
        <v>370</v>
      </c>
      <c r="F597" s="25">
        <v>0.11832427246562201</v>
      </c>
      <c r="G597" s="12"/>
      <c r="H597" s="2">
        <v>787</v>
      </c>
      <c r="I597" s="25">
        <v>0.12728448972990458</v>
      </c>
      <c r="J597" s="12"/>
      <c r="K597" s="25">
        <v>0.61270491803278682</v>
      </c>
      <c r="L597" s="2">
        <v>1168</v>
      </c>
      <c r="M597" s="25">
        <v>9.3822797011808179E-2</v>
      </c>
      <c r="N597" s="2">
        <v>129.69696969696901</v>
      </c>
      <c r="O597" s="2">
        <v>887</v>
      </c>
      <c r="P597" s="25">
        <v>9.6026848543899535E-2</v>
      </c>
      <c r="Q597" s="12">
        <v>145.45454545454501</v>
      </c>
      <c r="R597" s="2">
        <v>2068</v>
      </c>
      <c r="S597" s="25">
        <v>0.10731707317073171</v>
      </c>
      <c r="T597" s="12">
        <v>358.18182400000001</v>
      </c>
      <c r="U597" s="25">
        <v>0.77054794520547942</v>
      </c>
      <c r="V597" s="2">
        <v>118050</v>
      </c>
      <c r="W597" s="25">
        <v>0.104</v>
      </c>
      <c r="X597" s="2">
        <v>1491</v>
      </c>
      <c r="Y597" s="2">
        <v>106727</v>
      </c>
      <c r="Z597" s="25">
        <v>0.107</v>
      </c>
      <c r="AA597" s="12">
        <v>1426.06</v>
      </c>
      <c r="AB597" s="2">
        <v>131667</v>
      </c>
      <c r="AC597" s="25">
        <v>0.115</v>
      </c>
      <c r="AD597" s="12">
        <v>1692.73</v>
      </c>
      <c r="AE597" s="25">
        <v>0.115</v>
      </c>
    </row>
    <row r="598" spans="1:31" x14ac:dyDescent="0.3">
      <c r="A598" t="s">
        <v>1774</v>
      </c>
      <c r="B598" s="2">
        <v>240</v>
      </c>
      <c r="C598" s="25">
        <v>5.5684454756380508E-2</v>
      </c>
      <c r="D598" s="2"/>
      <c r="E598" s="2">
        <v>231</v>
      </c>
      <c r="F598" s="25">
        <v>7.3872721458266705E-2</v>
      </c>
      <c r="G598" s="12"/>
      <c r="H598" s="2">
        <v>415</v>
      </c>
      <c r="I598" s="25">
        <v>6.7119521267992907E-2</v>
      </c>
      <c r="J598" s="12"/>
      <c r="K598" s="25">
        <v>0.72916666666666674</v>
      </c>
      <c r="L598" s="2">
        <v>762</v>
      </c>
      <c r="M598" s="25">
        <v>6.1209735721744721E-2</v>
      </c>
      <c r="N598" s="2">
        <v>118.787878787878</v>
      </c>
      <c r="O598" s="2">
        <v>627</v>
      </c>
      <c r="P598" s="25">
        <v>6.7879181552452095E-2</v>
      </c>
      <c r="Q598" s="12">
        <v>126.06060606060601</v>
      </c>
      <c r="R598" s="2">
        <v>1350</v>
      </c>
      <c r="S598" s="25">
        <v>7.0057083549558904E-2</v>
      </c>
      <c r="T598" s="12">
        <v>318.78787199999999</v>
      </c>
      <c r="U598" s="25">
        <v>0.77165354330708658</v>
      </c>
      <c r="V598" s="2">
        <v>71098</v>
      </c>
      <c r="W598" s="25">
        <v>6.3E-2</v>
      </c>
      <c r="X598" s="2">
        <v>1114</v>
      </c>
      <c r="Y598" s="2">
        <v>62854</v>
      </c>
      <c r="Z598" s="25">
        <v>6.3E-2</v>
      </c>
      <c r="AA598" s="12">
        <v>1127.27</v>
      </c>
      <c r="AB598" s="2">
        <v>72585</v>
      </c>
      <c r="AC598" s="25">
        <v>6.3E-2</v>
      </c>
      <c r="AD598" s="12">
        <v>1199.3900000000001</v>
      </c>
      <c r="AE598" s="25">
        <v>2.1000000000000001E-2</v>
      </c>
    </row>
    <row r="599" spans="1:31" x14ac:dyDescent="0.3">
      <c r="A599" t="s">
        <v>1775</v>
      </c>
      <c r="B599" s="2">
        <v>45</v>
      </c>
      <c r="C599" s="25">
        <v>1.044083526682135E-2</v>
      </c>
      <c r="D599" s="2"/>
      <c r="E599" s="2">
        <v>52</v>
      </c>
      <c r="F599" s="25">
        <v>1.6629357211384713E-2</v>
      </c>
      <c r="G599" s="12"/>
      <c r="H599" s="2">
        <v>34</v>
      </c>
      <c r="I599" s="25">
        <v>5.4989487303897782E-3</v>
      </c>
      <c r="J599" s="12"/>
      <c r="K599" s="25">
        <v>-0.24444444444444446</v>
      </c>
      <c r="L599" s="2">
        <v>111</v>
      </c>
      <c r="M599" s="25">
        <v>8.9163788256084835E-3</v>
      </c>
      <c r="N599" s="2">
        <v>39.393939393939398</v>
      </c>
      <c r="O599" s="2">
        <v>117</v>
      </c>
      <c r="P599" s="25">
        <v>1.2666450146151347E-2</v>
      </c>
      <c r="Q599" s="12">
        <v>50.303030303030297</v>
      </c>
      <c r="R599" s="2">
        <v>174</v>
      </c>
      <c r="S599" s="25">
        <v>9.0295796574987024E-3</v>
      </c>
      <c r="T599" s="12">
        <v>74.545455899999993</v>
      </c>
      <c r="U599" s="25">
        <v>0.56756756756756754</v>
      </c>
      <c r="V599" s="2">
        <v>16821</v>
      </c>
      <c r="W599" s="25">
        <v>1.4999999999999999E-2</v>
      </c>
      <c r="X599" s="2">
        <v>522</v>
      </c>
      <c r="Y599" s="2">
        <v>12892</v>
      </c>
      <c r="Z599" s="25">
        <v>1.2999999999999999E-2</v>
      </c>
      <c r="AA599" s="12">
        <v>540.61</v>
      </c>
      <c r="AB599" s="2">
        <v>11222</v>
      </c>
      <c r="AC599" s="25">
        <v>0.01</v>
      </c>
      <c r="AD599" s="12">
        <v>467.88</v>
      </c>
      <c r="AE599" s="25">
        <v>-0.33300000000000002</v>
      </c>
    </row>
    <row r="600" spans="1:31" x14ac:dyDescent="0.3">
      <c r="A600" t="s">
        <v>1776</v>
      </c>
      <c r="B600" s="2">
        <v>68</v>
      </c>
      <c r="C600" s="25">
        <v>1.5777262180974475E-2</v>
      </c>
      <c r="D600" s="2"/>
      <c r="E600" s="2">
        <v>27</v>
      </c>
      <c r="F600" s="25">
        <v>8.634473936680525E-3</v>
      </c>
      <c r="G600" s="12"/>
      <c r="H600" s="2">
        <v>166</v>
      </c>
      <c r="I600" s="25">
        <v>2.6847808507197153E-2</v>
      </c>
      <c r="J600" s="12"/>
      <c r="K600" s="25">
        <v>1.4411764705882355</v>
      </c>
      <c r="L600" s="2">
        <v>227</v>
      </c>
      <c r="M600" s="25">
        <v>1.8234396337055186E-2</v>
      </c>
      <c r="N600" s="2">
        <v>53.3333333333333</v>
      </c>
      <c r="O600" s="2">
        <v>152</v>
      </c>
      <c r="P600" s="25">
        <v>1.6455559164230811E-2</v>
      </c>
      <c r="Q600" s="12">
        <v>56.969696969696898</v>
      </c>
      <c r="R600" s="2">
        <v>499</v>
      </c>
      <c r="S600" s="25">
        <v>2.5895173845355474E-2</v>
      </c>
      <c r="T600" s="12">
        <v>220</v>
      </c>
      <c r="U600" s="25">
        <v>1.1982378854625551</v>
      </c>
      <c r="V600" s="2">
        <v>17065</v>
      </c>
      <c r="W600" s="25">
        <v>1.4999999999999999E-2</v>
      </c>
      <c r="X600" s="2">
        <v>523</v>
      </c>
      <c r="Y600" s="2">
        <v>14543</v>
      </c>
      <c r="Z600" s="25">
        <v>1.4999999999999999E-2</v>
      </c>
      <c r="AA600" s="12">
        <v>503.03</v>
      </c>
      <c r="AB600" s="2">
        <v>16274</v>
      </c>
      <c r="AC600" s="25">
        <v>1.4E-2</v>
      </c>
      <c r="AD600" s="12">
        <v>675.15</v>
      </c>
      <c r="AE600" s="25">
        <v>-4.5999999999999999E-2</v>
      </c>
    </row>
    <row r="601" spans="1:31" x14ac:dyDescent="0.3">
      <c r="A601" t="s">
        <v>1777</v>
      </c>
      <c r="B601" s="2">
        <v>127</v>
      </c>
      <c r="C601" s="25">
        <v>2.9466357308584681E-2</v>
      </c>
      <c r="D601" s="2"/>
      <c r="E601" s="2">
        <v>152</v>
      </c>
      <c r="F601" s="25">
        <v>4.8608890310201457E-2</v>
      </c>
      <c r="G601" s="12"/>
      <c r="H601" s="2">
        <v>215</v>
      </c>
      <c r="I601" s="25">
        <v>3.4772764030405953E-2</v>
      </c>
      <c r="J601" s="12"/>
      <c r="K601" s="25">
        <v>0.69291338582677175</v>
      </c>
      <c r="L601" s="2">
        <v>424</v>
      </c>
      <c r="M601" s="25">
        <v>3.4058960559081052E-2</v>
      </c>
      <c r="N601" s="2">
        <v>100</v>
      </c>
      <c r="O601" s="2">
        <v>358</v>
      </c>
      <c r="P601" s="25">
        <v>3.8757172242069933E-2</v>
      </c>
      <c r="Q601" s="12">
        <v>82.424242424242394</v>
      </c>
      <c r="R601" s="2">
        <v>677</v>
      </c>
      <c r="S601" s="25">
        <v>3.513233004670472E-2</v>
      </c>
      <c r="T601" s="12">
        <v>182.42424</v>
      </c>
      <c r="U601" s="25">
        <v>0.59669811320754718</v>
      </c>
      <c r="V601" s="2">
        <v>37212</v>
      </c>
      <c r="W601" s="25">
        <v>3.3000000000000002E-2</v>
      </c>
      <c r="X601" s="2">
        <v>802</v>
      </c>
      <c r="Y601" s="2">
        <v>35419</v>
      </c>
      <c r="Z601" s="25">
        <v>3.5000000000000003E-2</v>
      </c>
      <c r="AA601" s="12">
        <v>873.94</v>
      </c>
      <c r="AB601" s="2">
        <v>45089</v>
      </c>
      <c r="AC601" s="25">
        <v>3.9E-2</v>
      </c>
      <c r="AD601" s="12">
        <v>880</v>
      </c>
      <c r="AE601" s="25">
        <v>0.21199999999999999</v>
      </c>
    </row>
    <row r="602" spans="1:31" x14ac:dyDescent="0.3">
      <c r="A602" t="s">
        <v>1778</v>
      </c>
      <c r="B602" s="2">
        <v>248</v>
      </c>
      <c r="C602" s="25">
        <v>5.754060324825986E-2</v>
      </c>
      <c r="D602" s="2"/>
      <c r="E602" s="2">
        <v>139</v>
      </c>
      <c r="F602" s="25">
        <v>4.4451551007355296E-2</v>
      </c>
      <c r="G602" s="12"/>
      <c r="H602" s="2">
        <v>372</v>
      </c>
      <c r="I602" s="25">
        <v>6.0164968461911696E-2</v>
      </c>
      <c r="J602" s="12"/>
      <c r="K602" s="25">
        <v>0.5</v>
      </c>
      <c r="L602" s="2">
        <v>406</v>
      </c>
      <c r="M602" s="25">
        <v>3.2613061290063458E-2</v>
      </c>
      <c r="N602" s="2">
        <v>78.181818181818201</v>
      </c>
      <c r="O602" s="2">
        <v>260</v>
      </c>
      <c r="P602" s="25">
        <v>2.814766699144744E-2</v>
      </c>
      <c r="Q602" s="12">
        <v>69.696969696969703</v>
      </c>
      <c r="R602" s="2">
        <v>718</v>
      </c>
      <c r="S602" s="25">
        <v>3.7259989621172808E-2</v>
      </c>
      <c r="T602" s="12">
        <v>166.66667200000001</v>
      </c>
      <c r="U602" s="25">
        <v>0.76847290640394084</v>
      </c>
      <c r="V602" s="2">
        <v>46952</v>
      </c>
      <c r="W602" s="25">
        <v>4.2000000000000003E-2</v>
      </c>
      <c r="X602" s="2">
        <v>1001</v>
      </c>
      <c r="Y602" s="2">
        <v>43873</v>
      </c>
      <c r="Z602" s="25">
        <v>4.3999999999999997E-2</v>
      </c>
      <c r="AA602" s="12">
        <v>902.42</v>
      </c>
      <c r="AB602" s="2">
        <v>59082</v>
      </c>
      <c r="AC602" s="25">
        <v>5.1999999999999998E-2</v>
      </c>
      <c r="AD602" s="12">
        <v>1298.79</v>
      </c>
      <c r="AE602" s="25">
        <v>0.25800000000000001</v>
      </c>
    </row>
    <row r="603" spans="1:31" x14ac:dyDescent="0.3">
      <c r="A603" t="s">
        <v>1718</v>
      </c>
      <c r="B603" s="2">
        <v>414</v>
      </c>
      <c r="C603" s="25">
        <v>9.6055684454756374E-2</v>
      </c>
      <c r="D603" s="2"/>
      <c r="E603" s="2">
        <v>380</v>
      </c>
      <c r="F603" s="25">
        <v>0.12152222577550367</v>
      </c>
      <c r="G603" s="12"/>
      <c r="H603" s="2">
        <v>442</v>
      </c>
      <c r="I603" s="25">
        <v>7.1486333495067125E-2</v>
      </c>
      <c r="J603" s="12"/>
      <c r="K603" s="25">
        <v>6.7632850241545972E-2</v>
      </c>
      <c r="L603" s="2">
        <v>1516</v>
      </c>
      <c r="M603" s="25">
        <v>0.12177684954614829</v>
      </c>
      <c r="N603" s="2">
        <v>148.48484848484799</v>
      </c>
      <c r="O603" s="2">
        <v>1466</v>
      </c>
      <c r="P603" s="25">
        <v>0.15870953772869981</v>
      </c>
      <c r="Q603" s="12">
        <v>169.69696969696901</v>
      </c>
      <c r="R603" s="2">
        <v>2131</v>
      </c>
      <c r="S603" s="25">
        <v>0.11058640373637779</v>
      </c>
      <c r="T603" s="12">
        <v>243.03030000000001</v>
      </c>
      <c r="U603" s="25">
        <v>0.40567282321899734</v>
      </c>
      <c r="V603" s="2">
        <v>174317</v>
      </c>
      <c r="W603" s="25">
        <v>0.154</v>
      </c>
      <c r="X603" s="2">
        <v>1812</v>
      </c>
      <c r="Y603" s="2">
        <v>155368</v>
      </c>
      <c r="Z603" s="25">
        <v>0.155</v>
      </c>
      <c r="AA603" s="12">
        <v>1617.58</v>
      </c>
      <c r="AB603" s="2">
        <v>197114</v>
      </c>
      <c r="AC603" s="25">
        <v>0.17199999999999999</v>
      </c>
      <c r="AD603" s="12">
        <v>2306.67</v>
      </c>
      <c r="AE603" s="25">
        <v>0.13100000000000001</v>
      </c>
    </row>
    <row r="604" spans="1:31" x14ac:dyDescent="0.3">
      <c r="A604" t="s">
        <v>1774</v>
      </c>
      <c r="B604" s="2">
        <v>303</v>
      </c>
      <c r="C604" s="25">
        <v>7.0301624129930393E-2</v>
      </c>
      <c r="D604" s="2"/>
      <c r="E604" s="2">
        <v>303</v>
      </c>
      <c r="F604" s="25">
        <v>9.6897985289414776E-2</v>
      </c>
      <c r="G604" s="12"/>
      <c r="H604" s="2">
        <v>271</v>
      </c>
      <c r="I604" s="25">
        <v>4.3829856056930294E-2</v>
      </c>
      <c r="J604" s="12"/>
      <c r="K604" s="25">
        <v>-0.10561056105610556</v>
      </c>
      <c r="L604" s="2">
        <v>1087</v>
      </c>
      <c r="M604" s="25">
        <v>8.7316250301229012E-2</v>
      </c>
      <c r="N604" s="2">
        <v>126.06060606060601</v>
      </c>
      <c r="O604" s="2">
        <v>978</v>
      </c>
      <c r="P604" s="25">
        <v>0.10587853199090613</v>
      </c>
      <c r="Q604" s="12">
        <v>141.81818181818099</v>
      </c>
      <c r="R604" s="2">
        <v>1504</v>
      </c>
      <c r="S604" s="25">
        <v>7.8048780487804878E-2</v>
      </c>
      <c r="T604" s="12">
        <v>207.27271999999999</v>
      </c>
      <c r="U604" s="25">
        <v>0.38362465501379944</v>
      </c>
      <c r="V604" s="2">
        <v>120665</v>
      </c>
      <c r="W604" s="25">
        <v>0.107</v>
      </c>
      <c r="X604" s="2">
        <v>1292</v>
      </c>
      <c r="Y604" s="2">
        <v>98061</v>
      </c>
      <c r="Z604" s="25">
        <v>9.8000000000000004E-2</v>
      </c>
      <c r="AA604" s="12">
        <v>1364.85</v>
      </c>
      <c r="AB604" s="2">
        <v>115394</v>
      </c>
      <c r="AC604" s="25">
        <v>0.10100000000000001</v>
      </c>
      <c r="AD604" s="12">
        <v>1590.91</v>
      </c>
      <c r="AE604" s="25">
        <v>-4.3999999999999997E-2</v>
      </c>
    </row>
    <row r="605" spans="1:31" x14ac:dyDescent="0.3">
      <c r="A605" t="s">
        <v>1775</v>
      </c>
      <c r="B605" s="2">
        <v>18</v>
      </c>
      <c r="C605" s="25">
        <v>4.1763341067285386E-3</v>
      </c>
      <c r="D605" s="2"/>
      <c r="E605" s="2">
        <v>50</v>
      </c>
      <c r="F605" s="25">
        <v>1.5989766549408379E-2</v>
      </c>
      <c r="G605" s="12"/>
      <c r="H605" s="2">
        <v>6</v>
      </c>
      <c r="I605" s="25">
        <v>9.7040271712760858E-4</v>
      </c>
      <c r="J605" s="12"/>
      <c r="K605" s="25">
        <v>-0.66666666666666674</v>
      </c>
      <c r="L605" s="2">
        <v>145</v>
      </c>
      <c r="M605" s="25">
        <v>1.1647521889308378E-2</v>
      </c>
      <c r="N605" s="2">
        <v>55.151515151515099</v>
      </c>
      <c r="O605" s="2">
        <v>182</v>
      </c>
      <c r="P605" s="25">
        <v>1.9703366894013207E-2</v>
      </c>
      <c r="Q605" s="12">
        <v>49.696969696969703</v>
      </c>
      <c r="R605" s="2">
        <v>78</v>
      </c>
      <c r="S605" s="25">
        <v>4.0477426050856257E-3</v>
      </c>
      <c r="T605" s="12">
        <v>34.5454559</v>
      </c>
      <c r="U605" s="25">
        <v>-0.46206896551724136</v>
      </c>
      <c r="V605" s="2">
        <v>16081</v>
      </c>
      <c r="W605" s="25">
        <v>1.4E-2</v>
      </c>
      <c r="X605" s="2">
        <v>598</v>
      </c>
      <c r="Y605" s="2">
        <v>13875</v>
      </c>
      <c r="Z605" s="25">
        <v>1.4E-2</v>
      </c>
      <c r="AA605" s="12">
        <v>473.94</v>
      </c>
      <c r="AB605" s="2">
        <v>13644</v>
      </c>
      <c r="AC605" s="25">
        <v>1.2E-2</v>
      </c>
      <c r="AD605" s="12">
        <v>567.88</v>
      </c>
      <c r="AE605" s="25">
        <v>-0.152</v>
      </c>
    </row>
    <row r="606" spans="1:31" x14ac:dyDescent="0.3">
      <c r="A606" t="s">
        <v>1776</v>
      </c>
      <c r="B606" s="2">
        <v>28</v>
      </c>
      <c r="C606" s="25">
        <v>6.4965197215777265E-3</v>
      </c>
      <c r="D606" s="2"/>
      <c r="E606" s="2">
        <v>62</v>
      </c>
      <c r="F606" s="25">
        <v>1.9827310521266388E-2</v>
      </c>
      <c r="G606" s="12"/>
      <c r="H606" s="2">
        <v>18</v>
      </c>
      <c r="I606" s="25">
        <v>2.911208151382824E-3</v>
      </c>
      <c r="J606" s="12"/>
      <c r="K606" s="25">
        <v>-0.3571428571428571</v>
      </c>
      <c r="L606" s="2">
        <v>226</v>
      </c>
      <c r="M606" s="25">
        <v>1.8154068599887541E-2</v>
      </c>
      <c r="N606" s="2">
        <v>60.606060606060602</v>
      </c>
      <c r="O606" s="2">
        <v>195</v>
      </c>
      <c r="P606" s="25">
        <v>2.111075024358558E-2</v>
      </c>
      <c r="Q606" s="12">
        <v>65.454545454545396</v>
      </c>
      <c r="R606" s="2">
        <v>367</v>
      </c>
      <c r="S606" s="25">
        <v>1.9045147898287495E-2</v>
      </c>
      <c r="T606" s="12">
        <v>106.060608</v>
      </c>
      <c r="U606" s="25">
        <v>0.62389380530973448</v>
      </c>
      <c r="V606" s="2">
        <v>26359</v>
      </c>
      <c r="W606" s="25">
        <v>2.3E-2</v>
      </c>
      <c r="X606" s="2">
        <v>769</v>
      </c>
      <c r="Y606" s="2">
        <v>19275</v>
      </c>
      <c r="Z606" s="25">
        <v>1.9E-2</v>
      </c>
      <c r="AA606" s="12">
        <v>513.94000000000005</v>
      </c>
      <c r="AB606" s="2">
        <v>22498</v>
      </c>
      <c r="AC606" s="25">
        <v>0.02</v>
      </c>
      <c r="AD606" s="12">
        <v>667.88</v>
      </c>
      <c r="AE606" s="25">
        <v>-0.14599999999999999</v>
      </c>
    </row>
    <row r="607" spans="1:31" x14ac:dyDescent="0.3">
      <c r="A607" t="s">
        <v>1777</v>
      </c>
      <c r="B607" s="2">
        <v>257</v>
      </c>
      <c r="C607" s="25">
        <v>5.9628770301624133E-2</v>
      </c>
      <c r="D607" s="2"/>
      <c r="E607" s="2">
        <v>191</v>
      </c>
      <c r="F607" s="25">
        <v>6.1080908218740008E-2</v>
      </c>
      <c r="G607" s="12"/>
      <c r="H607" s="2">
        <v>247</v>
      </c>
      <c r="I607" s="25">
        <v>3.9948245188419863E-2</v>
      </c>
      <c r="J607" s="12"/>
      <c r="K607" s="25">
        <v>-3.8910505836575848E-2</v>
      </c>
      <c r="L607" s="2">
        <v>716</v>
      </c>
      <c r="M607" s="25">
        <v>5.7514659812033096E-2</v>
      </c>
      <c r="N607" s="2">
        <v>106.666666666666</v>
      </c>
      <c r="O607" s="2">
        <v>601</v>
      </c>
      <c r="P607" s="25">
        <v>6.5064414853307356E-2</v>
      </c>
      <c r="Q607" s="12">
        <v>111.515151515151</v>
      </c>
      <c r="R607" s="2">
        <v>1059</v>
      </c>
      <c r="S607" s="25">
        <v>5.4955889984431759E-2</v>
      </c>
      <c r="T607" s="12">
        <v>196.96969999999999</v>
      </c>
      <c r="U607" s="25">
        <v>0.47905027932960892</v>
      </c>
      <c r="V607" s="2">
        <v>78225</v>
      </c>
      <c r="W607" s="25">
        <v>6.9000000000000006E-2</v>
      </c>
      <c r="X607" s="2">
        <v>1044</v>
      </c>
      <c r="Y607" s="2">
        <v>64911</v>
      </c>
      <c r="Z607" s="25">
        <v>6.5000000000000002E-2</v>
      </c>
      <c r="AA607" s="12">
        <v>1049.0899999999999</v>
      </c>
      <c r="AB607" s="2">
        <v>79252</v>
      </c>
      <c r="AC607" s="25">
        <v>6.9000000000000006E-2</v>
      </c>
      <c r="AD607" s="12">
        <v>1409.09</v>
      </c>
      <c r="AE607" s="25">
        <v>1.2999999999999999E-2</v>
      </c>
    </row>
    <row r="608" spans="1:31" x14ac:dyDescent="0.3">
      <c r="A608" t="s">
        <v>1778</v>
      </c>
      <c r="B608" s="2">
        <v>111</v>
      </c>
      <c r="C608" s="25">
        <v>2.5754060324825991E-2</v>
      </c>
      <c r="D608" s="2"/>
      <c r="E608" s="2">
        <v>77</v>
      </c>
      <c r="F608" s="25">
        <v>2.4624240486088904E-2</v>
      </c>
      <c r="G608" s="12"/>
      <c r="H608" s="2">
        <v>171</v>
      </c>
      <c r="I608" s="25">
        <v>2.7656477438136817E-2</v>
      </c>
      <c r="J608" s="12"/>
      <c r="K608" s="25">
        <v>0.54054054054054057</v>
      </c>
      <c r="L608" s="2">
        <v>429</v>
      </c>
      <c r="M608" s="25">
        <v>3.4460599244919274E-2</v>
      </c>
      <c r="N608" s="2">
        <v>63.030303030303003</v>
      </c>
      <c r="O608" s="2">
        <v>488</v>
      </c>
      <c r="P608" s="25">
        <v>5.2831005737793653E-2</v>
      </c>
      <c r="Q608" s="12">
        <v>92.121212121212096</v>
      </c>
      <c r="R608" s="2">
        <v>627</v>
      </c>
      <c r="S608" s="25">
        <v>3.2537623248572914E-2</v>
      </c>
      <c r="T608" s="12">
        <v>127.272728</v>
      </c>
      <c r="U608" s="25">
        <v>0.46153846153846156</v>
      </c>
      <c r="V608" s="2">
        <v>53652</v>
      </c>
      <c r="W608" s="25">
        <v>4.7E-2</v>
      </c>
      <c r="X608" s="2">
        <v>1088</v>
      </c>
      <c r="Y608" s="2">
        <v>57307</v>
      </c>
      <c r="Z608" s="25">
        <v>5.7000000000000002E-2</v>
      </c>
      <c r="AA608" s="12">
        <v>973.33</v>
      </c>
      <c r="AB608" s="2">
        <v>81720</v>
      </c>
      <c r="AC608" s="25">
        <v>7.0999999999999994E-2</v>
      </c>
      <c r="AD608" s="12">
        <v>1473.33</v>
      </c>
      <c r="AE608" s="25">
        <v>0.52300000000000002</v>
      </c>
    </row>
    <row r="609" spans="1:31"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row>
    <row r="610" spans="1:31" x14ac:dyDescent="0.3">
      <c r="A610" s="103" t="s">
        <v>1785</v>
      </c>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c r="AA610" s="103"/>
      <c r="AB610" s="103"/>
      <c r="AC610" s="103"/>
      <c r="AD610" s="103"/>
      <c r="AE610" s="103"/>
    </row>
    <row r="611" spans="1:31" x14ac:dyDescent="0.3">
      <c r="B611" s="188"/>
      <c r="C611" s="188"/>
      <c r="D611" s="188"/>
      <c r="E611" s="188"/>
      <c r="F611" s="188"/>
      <c r="G611" s="188"/>
      <c r="H611" s="188"/>
      <c r="I611" s="188"/>
      <c r="J611" s="188"/>
      <c r="L611" s="188" t="s">
        <v>1653</v>
      </c>
      <c r="M611" s="188"/>
      <c r="N611" s="188" t="s">
        <v>1654</v>
      </c>
      <c r="O611" s="188" t="s">
        <v>1653</v>
      </c>
      <c r="P611" s="188"/>
      <c r="Q611" s="188" t="s">
        <v>1654</v>
      </c>
      <c r="R611" s="188" t="s">
        <v>1653</v>
      </c>
      <c r="S611" s="188"/>
      <c r="T611" s="188" t="s">
        <v>1654</v>
      </c>
      <c r="U611" t="s">
        <v>167</v>
      </c>
      <c r="V611" s="188" t="s">
        <v>1653</v>
      </c>
      <c r="W611" s="188"/>
      <c r="X611" s="188" t="s">
        <v>1654</v>
      </c>
      <c r="Y611" s="188" t="s">
        <v>1653</v>
      </c>
      <c r="Z611" s="188"/>
      <c r="AA611" s="188" t="s">
        <v>1654</v>
      </c>
      <c r="AB611" s="188" t="s">
        <v>1653</v>
      </c>
      <c r="AC611" s="188"/>
      <c r="AD611" s="188" t="s">
        <v>1654</v>
      </c>
      <c r="AE611" t="s">
        <v>167</v>
      </c>
    </row>
    <row r="612" spans="1:31" x14ac:dyDescent="0.3">
      <c r="A612" t="s">
        <v>169</v>
      </c>
      <c r="B612" s="2">
        <v>566</v>
      </c>
      <c r="C612" s="25" t="s">
        <v>2479</v>
      </c>
      <c r="D612" s="2"/>
      <c r="E612" s="2">
        <v>569</v>
      </c>
      <c r="F612" s="25" t="s">
        <v>2479</v>
      </c>
      <c r="G612" s="12"/>
      <c r="H612" s="2">
        <v>1958</v>
      </c>
      <c r="I612" s="25" t="s">
        <v>2479</v>
      </c>
      <c r="J612" s="12"/>
      <c r="K612" s="25">
        <v>2.4593639575971733</v>
      </c>
      <c r="L612" s="2">
        <v>2238</v>
      </c>
      <c r="M612" s="25" t="s">
        <v>167</v>
      </c>
      <c r="N612" s="2">
        <v>169.09090909090901</v>
      </c>
      <c r="O612" s="2">
        <v>2632</v>
      </c>
      <c r="P612" s="25" t="s">
        <v>167</v>
      </c>
      <c r="Q612" s="12">
        <v>255.15151515151501</v>
      </c>
      <c r="R612" s="2">
        <v>7367</v>
      </c>
      <c r="S612" s="25" t="s">
        <v>167</v>
      </c>
      <c r="T612" s="12">
        <v>508.48486300000002</v>
      </c>
      <c r="U612" s="25">
        <v>2.2917783735478103</v>
      </c>
      <c r="V612" s="2">
        <v>193916</v>
      </c>
      <c r="W612" s="25" t="s">
        <v>167</v>
      </c>
      <c r="X612" s="2">
        <v>2441</v>
      </c>
      <c r="Y612" s="2">
        <v>255195</v>
      </c>
      <c r="Z612" s="25" t="s">
        <v>167</v>
      </c>
      <c r="AA612" s="12">
        <v>2300.61</v>
      </c>
      <c r="AB612" s="2">
        <v>517320</v>
      </c>
      <c r="AC612" s="25" t="s">
        <v>167</v>
      </c>
      <c r="AD612" s="12">
        <v>4716.97</v>
      </c>
      <c r="AE612" s="25">
        <v>1.6679999999999999</v>
      </c>
    </row>
    <row r="613" spans="1:31" x14ac:dyDescent="0.3">
      <c r="A613" t="s">
        <v>1751</v>
      </c>
      <c r="B613" s="2">
        <v>95</v>
      </c>
      <c r="C613" s="25">
        <v>0.16784452296819788</v>
      </c>
      <c r="D613" s="2"/>
      <c r="E613" s="2">
        <v>156</v>
      </c>
      <c r="F613" s="25">
        <v>0.27416520210896311</v>
      </c>
      <c r="G613" s="12"/>
      <c r="H613" s="2">
        <v>371</v>
      </c>
      <c r="I613" s="25">
        <v>0.18947906026557712</v>
      </c>
      <c r="J613" s="12"/>
      <c r="K613" s="25">
        <v>2.905263157894737</v>
      </c>
      <c r="L613" s="2">
        <v>276</v>
      </c>
      <c r="M613" s="25">
        <v>0.12332439678284182</v>
      </c>
      <c r="N613" s="2">
        <v>56.363636363636303</v>
      </c>
      <c r="O613" s="2">
        <v>512</v>
      </c>
      <c r="P613" s="25">
        <v>0.19452887537993921</v>
      </c>
      <c r="Q613" s="12">
        <v>97.575757575757606</v>
      </c>
      <c r="R613" s="2">
        <v>897</v>
      </c>
      <c r="S613" s="25">
        <v>0.12175919641645175</v>
      </c>
      <c r="T613" s="12">
        <v>178.18182400000001</v>
      </c>
      <c r="U613" s="25">
        <v>2.25</v>
      </c>
      <c r="V613" s="2">
        <v>21118</v>
      </c>
      <c r="W613" s="25">
        <v>0.109</v>
      </c>
      <c r="X613" s="2">
        <v>655</v>
      </c>
      <c r="Y613" s="2">
        <v>34459</v>
      </c>
      <c r="Z613" s="25">
        <v>0.13500000000000001</v>
      </c>
      <c r="AA613" s="12">
        <v>873.94</v>
      </c>
      <c r="AB613" s="2">
        <v>49254</v>
      </c>
      <c r="AC613" s="25">
        <v>9.5000000000000001E-2</v>
      </c>
      <c r="AD613" s="12">
        <v>1440</v>
      </c>
      <c r="AE613" s="25">
        <v>1.3320000000000001</v>
      </c>
    </row>
    <row r="614" spans="1:31" x14ac:dyDescent="0.3">
      <c r="A614" t="s">
        <v>1715</v>
      </c>
      <c r="B614" s="2">
        <v>24</v>
      </c>
      <c r="C614" s="25">
        <v>4.2402826855123678E-2</v>
      </c>
      <c r="D614" s="2"/>
      <c r="E614" s="2">
        <v>53</v>
      </c>
      <c r="F614" s="25">
        <v>9.3145869947275917E-2</v>
      </c>
      <c r="G614" s="12"/>
      <c r="H614" s="2">
        <v>169</v>
      </c>
      <c r="I614" s="25">
        <v>8.6312563840653722E-2</v>
      </c>
      <c r="J614" s="12"/>
      <c r="K614" s="25">
        <v>6.041666666666667</v>
      </c>
      <c r="L614" s="2">
        <v>122</v>
      </c>
      <c r="M614" s="25">
        <v>5.4512957998212687E-2</v>
      </c>
      <c r="N614" s="2">
        <v>33.3333333333333</v>
      </c>
      <c r="O614" s="2">
        <v>207</v>
      </c>
      <c r="P614" s="25">
        <v>7.8647416413373861E-2</v>
      </c>
      <c r="Q614" s="12">
        <v>50.303030303030297</v>
      </c>
      <c r="R614" s="2">
        <v>366</v>
      </c>
      <c r="S614" s="25">
        <v>4.9681009909053886E-2</v>
      </c>
      <c r="T614" s="12">
        <v>107.272728</v>
      </c>
      <c r="U614" s="25">
        <v>2</v>
      </c>
      <c r="V614" s="2">
        <v>7222</v>
      </c>
      <c r="W614" s="25">
        <v>3.6999999999999998E-2</v>
      </c>
      <c r="X614" s="2">
        <v>313</v>
      </c>
      <c r="Y614" s="2">
        <v>12152</v>
      </c>
      <c r="Z614" s="25">
        <v>4.8000000000000001E-2</v>
      </c>
      <c r="AA614" s="12">
        <v>497.58</v>
      </c>
      <c r="AB614" s="2">
        <v>19059</v>
      </c>
      <c r="AC614" s="25">
        <v>3.6999999999999998E-2</v>
      </c>
      <c r="AD614" s="12">
        <v>740.61</v>
      </c>
      <c r="AE614" s="25">
        <v>1.639</v>
      </c>
    </row>
    <row r="615" spans="1:31" x14ac:dyDescent="0.3">
      <c r="A615" t="s">
        <v>1769</v>
      </c>
      <c r="B615" s="2">
        <v>24</v>
      </c>
      <c r="C615" s="25">
        <v>4.2402826855123678E-2</v>
      </c>
      <c r="D615" s="2"/>
      <c r="E615" s="2">
        <v>51</v>
      </c>
      <c r="F615" s="25">
        <v>8.9630931458699478E-2</v>
      </c>
      <c r="G615" s="12"/>
      <c r="H615" s="2">
        <v>150</v>
      </c>
      <c r="I615" s="25">
        <v>7.6608784473952973E-2</v>
      </c>
      <c r="J615" s="12"/>
      <c r="K615" s="25">
        <v>5.25</v>
      </c>
      <c r="L615" s="2">
        <v>122</v>
      </c>
      <c r="M615" s="25">
        <v>5.4512957998212687E-2</v>
      </c>
      <c r="N615" s="2">
        <v>33.3333333333333</v>
      </c>
      <c r="O615" s="2">
        <v>156</v>
      </c>
      <c r="P615" s="25">
        <v>5.9270516717325229E-2</v>
      </c>
      <c r="Q615" s="12">
        <v>44.848484848484802</v>
      </c>
      <c r="R615" s="2">
        <v>256</v>
      </c>
      <c r="S615" s="25">
        <v>3.4749558843491242E-2</v>
      </c>
      <c r="T615" s="12">
        <v>84.848489999999998</v>
      </c>
      <c r="U615" s="25">
        <v>1.098360655737705</v>
      </c>
      <c r="V615" s="2">
        <v>5249</v>
      </c>
      <c r="W615" s="25">
        <v>2.7E-2</v>
      </c>
      <c r="X615" s="2">
        <v>274</v>
      </c>
      <c r="Y615" s="2">
        <v>8641</v>
      </c>
      <c r="Z615" s="25">
        <v>3.4000000000000002E-2</v>
      </c>
      <c r="AA615" s="12">
        <v>424.24</v>
      </c>
      <c r="AB615" s="2">
        <v>13933</v>
      </c>
      <c r="AC615" s="25">
        <v>2.7E-2</v>
      </c>
      <c r="AD615" s="12">
        <v>659.39</v>
      </c>
      <c r="AE615" s="25">
        <v>1.6539999999999999</v>
      </c>
    </row>
    <row r="616" spans="1:31" x14ac:dyDescent="0.3">
      <c r="A616" t="s">
        <v>1770</v>
      </c>
      <c r="B616" s="2">
        <v>0</v>
      </c>
      <c r="C616" s="25">
        <v>0</v>
      </c>
      <c r="D616" s="2"/>
      <c r="E616" s="2">
        <v>0</v>
      </c>
      <c r="F616" s="25">
        <v>0</v>
      </c>
      <c r="G616" s="12"/>
      <c r="H616" s="2">
        <v>49</v>
      </c>
      <c r="I616" s="25" t="s">
        <v>2479</v>
      </c>
      <c r="J616" s="12"/>
      <c r="K616" s="25" t="s">
        <v>2479</v>
      </c>
      <c r="L616" s="2">
        <v>11</v>
      </c>
      <c r="M616" s="25">
        <v>4.9151027703306528E-3</v>
      </c>
      <c r="N616" s="2">
        <v>10.909090909090899</v>
      </c>
      <c r="O616" s="2">
        <v>8</v>
      </c>
      <c r="P616" s="25">
        <v>3.0395136778115501E-3</v>
      </c>
      <c r="Q616" s="12">
        <v>7.8787878787878798</v>
      </c>
      <c r="R616" s="2">
        <v>49</v>
      </c>
      <c r="S616" s="25">
        <v>6.6512827473869957E-3</v>
      </c>
      <c r="T616" s="12">
        <v>38.181820000000002</v>
      </c>
      <c r="U616" s="25">
        <v>3.4545454545454546</v>
      </c>
      <c r="V616" s="2">
        <v>760</v>
      </c>
      <c r="W616" s="25">
        <v>4.0000000000000001E-3</v>
      </c>
      <c r="X616" s="2">
        <v>98</v>
      </c>
      <c r="Y616" s="2">
        <v>1340</v>
      </c>
      <c r="Z616" s="25">
        <v>5.0000000000000001E-3</v>
      </c>
      <c r="AA616" s="12">
        <v>156</v>
      </c>
      <c r="AB616" s="2">
        <v>1580</v>
      </c>
      <c r="AC616" s="25">
        <v>3.0000000000000001E-3</v>
      </c>
      <c r="AD616" s="12">
        <v>232.73</v>
      </c>
      <c r="AE616" s="25">
        <v>1.079</v>
      </c>
    </row>
    <row r="617" spans="1:31" x14ac:dyDescent="0.3">
      <c r="A617" t="s">
        <v>1771</v>
      </c>
      <c r="B617" s="2">
        <v>15</v>
      </c>
      <c r="C617" s="25">
        <v>2.6501766784452308E-2</v>
      </c>
      <c r="D617" s="2"/>
      <c r="E617" s="2">
        <v>9</v>
      </c>
      <c r="F617" s="25">
        <v>1.5817223198594025E-2</v>
      </c>
      <c r="G617" s="12"/>
      <c r="H617" s="2">
        <v>19</v>
      </c>
      <c r="I617" s="25">
        <v>9.7037793667007158E-3</v>
      </c>
      <c r="J617" s="12"/>
      <c r="K617" s="25">
        <v>0.26666666666666661</v>
      </c>
      <c r="L617" s="2">
        <v>72</v>
      </c>
      <c r="M617" s="25">
        <v>3.2171581769436998E-2</v>
      </c>
      <c r="N617" s="2">
        <v>28.484848484848399</v>
      </c>
      <c r="O617" s="2">
        <v>35</v>
      </c>
      <c r="P617" s="25">
        <v>1.3297872340425532E-2</v>
      </c>
      <c r="Q617" s="12">
        <v>16.969696969696901</v>
      </c>
      <c r="R617" s="2">
        <v>66</v>
      </c>
      <c r="S617" s="25">
        <v>8.9588706393375871E-3</v>
      </c>
      <c r="T617" s="12">
        <v>33.939392099999999</v>
      </c>
      <c r="U617" s="25">
        <v>-8.3333333333333329E-2</v>
      </c>
      <c r="V617" s="2">
        <v>1991</v>
      </c>
      <c r="W617" s="25">
        <v>0.01</v>
      </c>
      <c r="X617" s="2">
        <v>181</v>
      </c>
      <c r="Y617" s="2">
        <v>3005</v>
      </c>
      <c r="Z617" s="25">
        <v>1.2E-2</v>
      </c>
      <c r="AA617" s="12">
        <v>246.67</v>
      </c>
      <c r="AB617" s="2">
        <v>3948</v>
      </c>
      <c r="AC617" s="25">
        <v>8.0000000000000002E-3</v>
      </c>
      <c r="AD617" s="12">
        <v>396.36</v>
      </c>
      <c r="AE617" s="25">
        <v>0.98299999999999998</v>
      </c>
    </row>
    <row r="618" spans="1:31" x14ac:dyDescent="0.3">
      <c r="A618" t="s">
        <v>1772</v>
      </c>
      <c r="B618" s="2">
        <v>9</v>
      </c>
      <c r="C618" s="25">
        <v>1.5901060070671377E-2</v>
      </c>
      <c r="D618" s="2"/>
      <c r="E618" s="2">
        <v>42</v>
      </c>
      <c r="F618" s="25">
        <v>7.3813708260105443E-2</v>
      </c>
      <c r="G618" s="12"/>
      <c r="H618" s="2">
        <v>82</v>
      </c>
      <c r="I618" s="25">
        <v>4.1879468845760964E-2</v>
      </c>
      <c r="J618" s="12"/>
      <c r="K618" s="25">
        <v>8.1111111111111107</v>
      </c>
      <c r="L618" s="2">
        <v>39</v>
      </c>
      <c r="M618" s="25">
        <v>1.7426273458445041E-2</v>
      </c>
      <c r="N618" s="2">
        <v>20.606060606060598</v>
      </c>
      <c r="O618" s="2">
        <v>113</v>
      </c>
      <c r="P618" s="25">
        <v>4.2933130699088148E-2</v>
      </c>
      <c r="Q618" s="12">
        <v>42.424242424242401</v>
      </c>
      <c r="R618" s="2">
        <v>141</v>
      </c>
      <c r="S618" s="25">
        <v>1.9139405456766661E-2</v>
      </c>
      <c r="T618" s="12">
        <v>49.0909081</v>
      </c>
      <c r="U618" s="25">
        <v>2.6153846153846154</v>
      </c>
      <c r="V618" s="2">
        <v>2498</v>
      </c>
      <c r="W618" s="25">
        <v>1.2999999999999999E-2</v>
      </c>
      <c r="X618" s="2">
        <v>197</v>
      </c>
      <c r="Y618" s="2">
        <v>4296</v>
      </c>
      <c r="Z618" s="25">
        <v>1.7000000000000001E-2</v>
      </c>
      <c r="AA618" s="12">
        <v>272.73</v>
      </c>
      <c r="AB618" s="2">
        <v>8405</v>
      </c>
      <c r="AC618" s="25">
        <v>1.6E-2</v>
      </c>
      <c r="AD618" s="12">
        <v>514.54999999999995</v>
      </c>
      <c r="AE618" s="25">
        <v>2.3650000000000002</v>
      </c>
    </row>
    <row r="619" spans="1:31" x14ac:dyDescent="0.3">
      <c r="A619" t="s">
        <v>1773</v>
      </c>
      <c r="B619" s="2">
        <v>0</v>
      </c>
      <c r="C619" s="25" t="s">
        <v>2479</v>
      </c>
      <c r="D619" s="2"/>
      <c r="E619" s="2">
        <v>2</v>
      </c>
      <c r="F619" s="25">
        <v>3.5149384885764497E-3</v>
      </c>
      <c r="G619" s="12"/>
      <c r="H619" s="2">
        <v>19</v>
      </c>
      <c r="I619" s="25">
        <v>9.7037793667007158E-3</v>
      </c>
      <c r="J619" s="12"/>
      <c r="K619" s="25" t="s">
        <v>2479</v>
      </c>
      <c r="L619" s="2">
        <v>0</v>
      </c>
      <c r="M619" s="25">
        <v>0</v>
      </c>
      <c r="N619" s="2">
        <v>80</v>
      </c>
      <c r="O619" s="2">
        <v>51</v>
      </c>
      <c r="P619" s="25">
        <v>1.9376899696048631E-2</v>
      </c>
      <c r="Q619" s="12">
        <v>24.848484848484802</v>
      </c>
      <c r="R619" s="2">
        <v>110</v>
      </c>
      <c r="S619" s="25">
        <v>1.4931451065562644E-2</v>
      </c>
      <c r="T619" s="12">
        <v>59.393940000000001</v>
      </c>
      <c r="U619" s="25"/>
      <c r="V619" s="2">
        <v>1973</v>
      </c>
      <c r="W619" s="25">
        <v>0.01</v>
      </c>
      <c r="X619" s="2">
        <v>197</v>
      </c>
      <c r="Y619" s="2">
        <v>3511</v>
      </c>
      <c r="Z619" s="25">
        <v>1.4E-2</v>
      </c>
      <c r="AA619" s="12">
        <v>213.94</v>
      </c>
      <c r="AB619" s="2">
        <v>5126</v>
      </c>
      <c r="AC619" s="25">
        <v>0.01</v>
      </c>
      <c r="AD619" s="12">
        <v>385.45</v>
      </c>
      <c r="AE619" s="25">
        <v>1.5980000000000001</v>
      </c>
    </row>
    <row r="620" spans="1:31" x14ac:dyDescent="0.3">
      <c r="A620" t="s">
        <v>1716</v>
      </c>
      <c r="B620" s="2">
        <v>71</v>
      </c>
      <c r="C620" s="25">
        <v>0.12544169611307421</v>
      </c>
      <c r="D620" s="2"/>
      <c r="E620" s="2">
        <v>103</v>
      </c>
      <c r="F620" s="25">
        <v>0.18101933216168717</v>
      </c>
      <c r="G620" s="12"/>
      <c r="H620" s="2">
        <v>202</v>
      </c>
      <c r="I620" s="25">
        <v>0.10316649642492334</v>
      </c>
      <c r="J620" s="12"/>
      <c r="K620" s="25">
        <v>1.8450704225352115</v>
      </c>
      <c r="L620" s="2">
        <v>154</v>
      </c>
      <c r="M620" s="25">
        <v>6.8811438784629128E-2</v>
      </c>
      <c r="N620" s="2">
        <v>43.030303030303003</v>
      </c>
      <c r="O620" s="2">
        <v>305</v>
      </c>
      <c r="P620" s="25">
        <v>0.11588145896656535</v>
      </c>
      <c r="Q620" s="12">
        <v>70.303030303030297</v>
      </c>
      <c r="R620" s="2">
        <v>531</v>
      </c>
      <c r="S620" s="25">
        <v>7.2078186507397848E-2</v>
      </c>
      <c r="T620" s="12">
        <v>136.96969999999999</v>
      </c>
      <c r="U620" s="25">
        <v>2.448051948051948</v>
      </c>
      <c r="V620" s="2">
        <v>13896</v>
      </c>
      <c r="W620" s="25">
        <v>7.1999999999999995E-2</v>
      </c>
      <c r="X620" s="2">
        <v>528</v>
      </c>
      <c r="Y620" s="2">
        <v>22307</v>
      </c>
      <c r="Z620" s="25">
        <v>8.6999999999999994E-2</v>
      </c>
      <c r="AA620" s="12">
        <v>700.61</v>
      </c>
      <c r="AB620" s="2">
        <v>30195</v>
      </c>
      <c r="AC620" s="25">
        <v>5.8000000000000003E-2</v>
      </c>
      <c r="AD620" s="12">
        <v>1086.67</v>
      </c>
      <c r="AE620" s="25">
        <v>1.173</v>
      </c>
    </row>
    <row r="621" spans="1:31" x14ac:dyDescent="0.3">
      <c r="A621" t="s">
        <v>1717</v>
      </c>
      <c r="B621" s="2">
        <v>11</v>
      </c>
      <c r="C621" s="25">
        <v>1.9434628975265017E-2</v>
      </c>
      <c r="D621" s="2"/>
      <c r="E621" s="2">
        <v>88</v>
      </c>
      <c r="F621" s="25">
        <v>0.15465729349736379</v>
      </c>
      <c r="G621" s="12"/>
      <c r="H621" s="2">
        <v>56</v>
      </c>
      <c r="I621" s="25">
        <v>2.8600612870275793E-2</v>
      </c>
      <c r="J621" s="12"/>
      <c r="K621" s="25">
        <v>4.0909090909090908</v>
      </c>
      <c r="L621" s="2">
        <v>58</v>
      </c>
      <c r="M621" s="25">
        <v>2.5915996425379804E-2</v>
      </c>
      <c r="N621" s="2">
        <v>33.3333333333333</v>
      </c>
      <c r="O621" s="2">
        <v>102</v>
      </c>
      <c r="P621" s="25">
        <v>3.8753799392097263E-2</v>
      </c>
      <c r="Q621" s="12">
        <v>46.060606060605998</v>
      </c>
      <c r="R621" s="2">
        <v>123</v>
      </c>
      <c r="S621" s="25">
        <v>1.6696077100583684E-2</v>
      </c>
      <c r="T621" s="12">
        <v>83.636359999999996</v>
      </c>
      <c r="U621" s="25">
        <v>1.1206896551724137</v>
      </c>
      <c r="V621" s="2">
        <v>2414</v>
      </c>
      <c r="W621" s="25">
        <v>1.2E-2</v>
      </c>
      <c r="X621" s="2">
        <v>230</v>
      </c>
      <c r="Y621" s="2">
        <v>4453</v>
      </c>
      <c r="Z621" s="25">
        <v>1.7000000000000001E-2</v>
      </c>
      <c r="AA621" s="12">
        <v>272.12</v>
      </c>
      <c r="AB621" s="2">
        <v>5451</v>
      </c>
      <c r="AC621" s="25">
        <v>1.0999999999999999E-2</v>
      </c>
      <c r="AD621" s="12">
        <v>430.91</v>
      </c>
      <c r="AE621" s="25">
        <v>1.258</v>
      </c>
    </row>
    <row r="622" spans="1:31" x14ac:dyDescent="0.3">
      <c r="A622" t="s">
        <v>1774</v>
      </c>
      <c r="B622" s="2">
        <v>0</v>
      </c>
      <c r="C622" s="25">
        <v>0</v>
      </c>
      <c r="D622" s="2"/>
      <c r="E622" s="2">
        <v>44</v>
      </c>
      <c r="F622" s="25">
        <v>7.7328646748681895E-2</v>
      </c>
      <c r="G622" s="12"/>
      <c r="H622" s="2">
        <v>56</v>
      </c>
      <c r="I622" s="25" t="s">
        <v>2479</v>
      </c>
      <c r="J622" s="12"/>
      <c r="K622" s="25" t="s">
        <v>2479</v>
      </c>
      <c r="L622" s="2">
        <v>47</v>
      </c>
      <c r="M622" s="25">
        <v>2.100089365504915E-2</v>
      </c>
      <c r="N622" s="2">
        <v>30.909090909090899</v>
      </c>
      <c r="O622" s="2">
        <v>58</v>
      </c>
      <c r="P622" s="25">
        <v>2.2036474164133738E-2</v>
      </c>
      <c r="Q622" s="12">
        <v>38.787878787878697</v>
      </c>
      <c r="R622" s="2">
        <v>56</v>
      </c>
      <c r="S622" s="25">
        <v>7.6014659970137094E-3</v>
      </c>
      <c r="T622" s="12">
        <v>49.696968099999999</v>
      </c>
      <c r="U622" s="25">
        <v>0.19148936170212766</v>
      </c>
      <c r="V622" s="2">
        <v>1716</v>
      </c>
      <c r="W622" s="25">
        <v>8.9999999999999993E-3</v>
      </c>
      <c r="X622" s="2">
        <v>192</v>
      </c>
      <c r="Y622" s="2">
        <v>3214</v>
      </c>
      <c r="Z622" s="25">
        <v>1.2999999999999999E-2</v>
      </c>
      <c r="AA622" s="12">
        <v>245</v>
      </c>
      <c r="AB622" s="2">
        <v>3977</v>
      </c>
      <c r="AC622" s="25">
        <v>8.0000000000000002E-3</v>
      </c>
      <c r="AD622" s="12">
        <v>394.55</v>
      </c>
      <c r="AE622" s="25">
        <v>1.3180000000000001</v>
      </c>
    </row>
    <row r="623" spans="1:31" x14ac:dyDescent="0.3">
      <c r="A623" t="s">
        <v>1775</v>
      </c>
      <c r="B623" s="2">
        <v>0</v>
      </c>
      <c r="C623" s="25">
        <v>0</v>
      </c>
      <c r="D623" s="2"/>
      <c r="E623" s="2">
        <v>35</v>
      </c>
      <c r="F623" s="25">
        <v>6.1511423550087874E-2</v>
      </c>
      <c r="G623" s="12"/>
      <c r="H623" s="2">
        <v>0</v>
      </c>
      <c r="I623" s="25" t="s">
        <v>2479</v>
      </c>
      <c r="J623" s="12"/>
      <c r="K623" s="25" t="s">
        <v>2479</v>
      </c>
      <c r="L623" s="2">
        <v>26</v>
      </c>
      <c r="M623" s="25">
        <v>1.161751563896336E-2</v>
      </c>
      <c r="N623" s="2">
        <v>24.848484848484802</v>
      </c>
      <c r="O623" s="2">
        <v>49</v>
      </c>
      <c r="P623" s="25">
        <v>1.8617021276595744E-2</v>
      </c>
      <c r="Q623" s="12">
        <v>37.5757575757575</v>
      </c>
      <c r="R623" s="2">
        <v>0</v>
      </c>
      <c r="S623" s="25">
        <v>0</v>
      </c>
      <c r="T623" s="12">
        <v>18.787877999999999</v>
      </c>
      <c r="U623" s="25">
        <v>-1</v>
      </c>
      <c r="V623" s="2">
        <v>374</v>
      </c>
      <c r="W623" s="25">
        <v>2E-3</v>
      </c>
      <c r="X623" s="2">
        <v>87</v>
      </c>
      <c r="Y623" s="2">
        <v>684</v>
      </c>
      <c r="Z623" s="25">
        <v>3.0000000000000001E-3</v>
      </c>
      <c r="AA623" s="12">
        <v>118.18</v>
      </c>
      <c r="AB623" s="2">
        <v>728</v>
      </c>
      <c r="AC623" s="25">
        <v>1E-3</v>
      </c>
      <c r="AD623" s="12">
        <v>151.52000000000001</v>
      </c>
      <c r="AE623" s="25">
        <v>0.94699999999999995</v>
      </c>
    </row>
    <row r="624" spans="1:31" x14ac:dyDescent="0.3">
      <c r="A624" t="s">
        <v>1776</v>
      </c>
      <c r="B624" s="2">
        <v>0</v>
      </c>
      <c r="C624" s="25" t="s">
        <v>2479</v>
      </c>
      <c r="D624" s="2"/>
      <c r="E624" s="2">
        <v>3</v>
      </c>
      <c r="F624" s="25" t="s">
        <v>2479</v>
      </c>
      <c r="G624" s="12"/>
      <c r="H624" s="2">
        <v>52</v>
      </c>
      <c r="I624" s="25" t="s">
        <v>2479</v>
      </c>
      <c r="J624" s="12"/>
      <c r="K624" s="25" t="s">
        <v>2479</v>
      </c>
      <c r="L624" s="2">
        <v>0</v>
      </c>
      <c r="M624" s="25">
        <v>0</v>
      </c>
      <c r="N624" s="2">
        <v>80</v>
      </c>
      <c r="O624" s="2">
        <v>3</v>
      </c>
      <c r="P624" s="25">
        <v>1.1398176291793312E-3</v>
      </c>
      <c r="Q624" s="12">
        <v>4.2424242424242404</v>
      </c>
      <c r="R624" s="2">
        <v>52</v>
      </c>
      <c r="S624" s="25">
        <v>7.0585041400841588E-3</v>
      </c>
      <c r="T624" s="12">
        <v>49.696968099999999</v>
      </c>
      <c r="U624" s="25"/>
      <c r="V624" s="2">
        <v>279</v>
      </c>
      <c r="W624" s="25">
        <v>1E-3</v>
      </c>
      <c r="X624" s="2">
        <v>84</v>
      </c>
      <c r="Y624" s="2">
        <v>750</v>
      </c>
      <c r="Z624" s="25">
        <v>3.0000000000000001E-3</v>
      </c>
      <c r="AA624" s="12">
        <v>116.97</v>
      </c>
      <c r="AB624" s="2">
        <v>1091</v>
      </c>
      <c r="AC624" s="25">
        <v>2E-3</v>
      </c>
      <c r="AD624" s="12">
        <v>232.73</v>
      </c>
      <c r="AE624" s="25">
        <v>2.91</v>
      </c>
    </row>
    <row r="625" spans="1:31" x14ac:dyDescent="0.3">
      <c r="A625" t="s">
        <v>1777</v>
      </c>
      <c r="B625" s="2">
        <v>0</v>
      </c>
      <c r="C625" s="25">
        <v>0</v>
      </c>
      <c r="D625" s="2"/>
      <c r="E625" s="2">
        <v>6</v>
      </c>
      <c r="F625" s="25" t="s">
        <v>2479</v>
      </c>
      <c r="G625" s="12"/>
      <c r="H625" s="2">
        <v>4</v>
      </c>
      <c r="I625" s="25" t="s">
        <v>2479</v>
      </c>
      <c r="J625" s="12"/>
      <c r="K625" s="25" t="s">
        <v>2479</v>
      </c>
      <c r="L625" s="2">
        <v>21</v>
      </c>
      <c r="M625" s="25">
        <v>9.3833780160857902E-3</v>
      </c>
      <c r="N625" s="2">
        <v>18.7878787878787</v>
      </c>
      <c r="O625" s="2">
        <v>6</v>
      </c>
      <c r="P625" s="25">
        <v>2.2796352583586625E-3</v>
      </c>
      <c r="Q625" s="12">
        <v>6.0606060606060597</v>
      </c>
      <c r="R625" s="2">
        <v>4</v>
      </c>
      <c r="S625" s="25">
        <v>5.4296185692955066E-4</v>
      </c>
      <c r="T625" s="12">
        <v>4.2424239999999998</v>
      </c>
      <c r="U625" s="25">
        <v>-0.80952380952380953</v>
      </c>
      <c r="V625" s="2">
        <v>1063</v>
      </c>
      <c r="W625" s="25">
        <v>5.0000000000000001E-3</v>
      </c>
      <c r="X625" s="2">
        <v>145</v>
      </c>
      <c r="Y625" s="2">
        <v>1780</v>
      </c>
      <c r="Z625" s="25">
        <v>7.0000000000000001E-3</v>
      </c>
      <c r="AA625" s="12">
        <v>186.67</v>
      </c>
      <c r="AB625" s="2">
        <v>2158</v>
      </c>
      <c r="AC625" s="25">
        <v>4.0000000000000001E-3</v>
      </c>
      <c r="AD625" s="12">
        <v>285.45</v>
      </c>
      <c r="AE625" s="25">
        <v>1.03</v>
      </c>
    </row>
    <row r="626" spans="1:31" x14ac:dyDescent="0.3">
      <c r="A626" t="s">
        <v>1778</v>
      </c>
      <c r="B626" s="2">
        <v>11</v>
      </c>
      <c r="C626" s="25" t="s">
        <v>2479</v>
      </c>
      <c r="D626" s="2"/>
      <c r="E626" s="2">
        <v>44</v>
      </c>
      <c r="F626" s="25" t="s">
        <v>2479</v>
      </c>
      <c r="G626" s="12"/>
      <c r="H626" s="2">
        <v>0</v>
      </c>
      <c r="I626" s="25">
        <v>0</v>
      </c>
      <c r="J626" s="12"/>
      <c r="K626" s="25">
        <v>-1</v>
      </c>
      <c r="L626" s="2">
        <v>11</v>
      </c>
      <c r="M626" s="25">
        <v>4.9151027703306528E-3</v>
      </c>
      <c r="N626" s="2">
        <v>10.909090909090899</v>
      </c>
      <c r="O626" s="2">
        <v>44</v>
      </c>
      <c r="P626" s="25">
        <v>1.6717325227963525E-2</v>
      </c>
      <c r="Q626" s="12">
        <v>26.060606060605998</v>
      </c>
      <c r="R626" s="2">
        <v>67</v>
      </c>
      <c r="S626" s="25">
        <v>9.0946111035699745E-3</v>
      </c>
      <c r="T626" s="12">
        <v>66.666664100000006</v>
      </c>
      <c r="U626" s="25">
        <v>5.0909090909090908</v>
      </c>
      <c r="V626" s="2">
        <v>698</v>
      </c>
      <c r="W626" s="25">
        <v>4.0000000000000001E-3</v>
      </c>
      <c r="X626" s="2">
        <v>119</v>
      </c>
      <c r="Y626" s="2">
        <v>1239</v>
      </c>
      <c r="Z626" s="25">
        <v>5.0000000000000001E-3</v>
      </c>
      <c r="AA626" s="12">
        <v>132.12</v>
      </c>
      <c r="AB626" s="2">
        <v>1474</v>
      </c>
      <c r="AC626" s="25">
        <v>3.0000000000000001E-3</v>
      </c>
      <c r="AD626" s="12">
        <v>212.73</v>
      </c>
      <c r="AE626" s="25">
        <v>1.1120000000000001</v>
      </c>
    </row>
    <row r="627" spans="1:31" x14ac:dyDescent="0.3">
      <c r="A627" t="s">
        <v>1718</v>
      </c>
      <c r="B627" s="2">
        <v>60</v>
      </c>
      <c r="C627" s="25">
        <v>0.10600706713780919</v>
      </c>
      <c r="D627" s="2"/>
      <c r="E627" s="2">
        <v>15</v>
      </c>
      <c r="F627" s="25">
        <v>2.6362038664323375E-2</v>
      </c>
      <c r="G627" s="12"/>
      <c r="H627" s="2">
        <v>146</v>
      </c>
      <c r="I627" s="25">
        <v>7.4565883554647605E-2</v>
      </c>
      <c r="J627" s="12"/>
      <c r="K627" s="25">
        <v>1.4333333333333331</v>
      </c>
      <c r="L627" s="2">
        <v>96</v>
      </c>
      <c r="M627" s="25">
        <v>4.2895442359249331E-2</v>
      </c>
      <c r="N627" s="2">
        <v>32.727272727272698</v>
      </c>
      <c r="O627" s="2">
        <v>203</v>
      </c>
      <c r="P627" s="25">
        <v>7.7127659574468085E-2</v>
      </c>
      <c r="Q627" s="12">
        <v>57.5757575757575</v>
      </c>
      <c r="R627" s="2">
        <v>408</v>
      </c>
      <c r="S627" s="25">
        <v>5.5382109406814171E-2</v>
      </c>
      <c r="T627" s="12">
        <v>112.121216</v>
      </c>
      <c r="U627" s="25">
        <v>3.25</v>
      </c>
      <c r="V627" s="2">
        <v>11482</v>
      </c>
      <c r="W627" s="25">
        <v>5.8999999999999997E-2</v>
      </c>
      <c r="X627" s="2">
        <v>470</v>
      </c>
      <c r="Y627" s="2">
        <v>17854</v>
      </c>
      <c r="Z627" s="25">
        <v>7.0000000000000007E-2</v>
      </c>
      <c r="AA627" s="12">
        <v>638.79</v>
      </c>
      <c r="AB627" s="2">
        <v>24744</v>
      </c>
      <c r="AC627" s="25">
        <v>4.8000000000000001E-2</v>
      </c>
      <c r="AD627" s="12">
        <v>1032.1199999999999</v>
      </c>
      <c r="AE627" s="25">
        <v>1.155</v>
      </c>
    </row>
    <row r="628" spans="1:31" x14ac:dyDescent="0.3">
      <c r="A628" t="s">
        <v>1774</v>
      </c>
      <c r="B628" s="2">
        <v>44</v>
      </c>
      <c r="C628" s="25">
        <v>7.7738515901060068E-2</v>
      </c>
      <c r="D628" s="2"/>
      <c r="E628" s="2">
        <v>15</v>
      </c>
      <c r="F628" s="25">
        <v>2.6362038664323375E-2</v>
      </c>
      <c r="G628" s="12"/>
      <c r="H628" s="2">
        <v>119</v>
      </c>
      <c r="I628" s="25">
        <v>6.0776302349336085E-2</v>
      </c>
      <c r="J628" s="12"/>
      <c r="K628" s="25">
        <v>1.7045454545454546</v>
      </c>
      <c r="L628" s="2">
        <v>70</v>
      </c>
      <c r="M628" s="25">
        <v>3.1277926720285967E-2</v>
      </c>
      <c r="N628" s="2">
        <v>26.6666666666666</v>
      </c>
      <c r="O628" s="2">
        <v>195</v>
      </c>
      <c r="P628" s="25">
        <v>7.4088145896656535E-2</v>
      </c>
      <c r="Q628" s="12">
        <v>56.363636363636303</v>
      </c>
      <c r="R628" s="2">
        <v>355</v>
      </c>
      <c r="S628" s="25">
        <v>4.8187864802497628E-2</v>
      </c>
      <c r="T628" s="12">
        <v>118.181816</v>
      </c>
      <c r="U628" s="25">
        <v>4.0714285714285712</v>
      </c>
      <c r="V628" s="2">
        <v>9990</v>
      </c>
      <c r="W628" s="25">
        <v>5.1999999999999998E-2</v>
      </c>
      <c r="X628" s="2">
        <v>439</v>
      </c>
      <c r="Y628" s="2">
        <v>14921</v>
      </c>
      <c r="Z628" s="25">
        <v>5.8000000000000003E-2</v>
      </c>
      <c r="AA628" s="12">
        <v>561.21</v>
      </c>
      <c r="AB628" s="2">
        <v>21260</v>
      </c>
      <c r="AC628" s="25">
        <v>4.1000000000000002E-2</v>
      </c>
      <c r="AD628" s="12">
        <v>1014.55</v>
      </c>
      <c r="AE628" s="25">
        <v>1.1279999999999999</v>
      </c>
    </row>
    <row r="629" spans="1:31" x14ac:dyDescent="0.3">
      <c r="A629" t="s">
        <v>1775</v>
      </c>
      <c r="B629" s="2">
        <v>6</v>
      </c>
      <c r="C629" s="25" t="s">
        <v>2479</v>
      </c>
      <c r="D629" s="2"/>
      <c r="E629" s="2">
        <v>8</v>
      </c>
      <c r="F629" s="25">
        <v>1.4059753954305799E-2</v>
      </c>
      <c r="G629" s="12"/>
      <c r="H629" s="2">
        <v>36</v>
      </c>
      <c r="I629" s="25">
        <v>1.8386108273748723E-2</v>
      </c>
      <c r="J629" s="12"/>
      <c r="K629" s="25">
        <v>5</v>
      </c>
      <c r="L629" s="2">
        <v>6</v>
      </c>
      <c r="M629" s="25">
        <v>2.6809651474530832E-3</v>
      </c>
      <c r="N629" s="2">
        <v>6.0606060606060597</v>
      </c>
      <c r="O629" s="2">
        <v>62</v>
      </c>
      <c r="P629" s="25">
        <v>2.3556231003039513E-2</v>
      </c>
      <c r="Q629" s="12">
        <v>36.363636363636303</v>
      </c>
      <c r="R629" s="2">
        <v>63</v>
      </c>
      <c r="S629" s="25">
        <v>8.5516492466404231E-3</v>
      </c>
      <c r="T629" s="12">
        <v>44.242424</v>
      </c>
      <c r="U629" s="25">
        <v>9.5</v>
      </c>
      <c r="V629" s="2">
        <v>2483</v>
      </c>
      <c r="W629" s="25">
        <v>1.2999999999999999E-2</v>
      </c>
      <c r="X629" s="2">
        <v>200</v>
      </c>
      <c r="Y629" s="2">
        <v>3180</v>
      </c>
      <c r="Z629" s="25">
        <v>1.2E-2</v>
      </c>
      <c r="AA629" s="12">
        <v>281.20999999999998</v>
      </c>
      <c r="AB629" s="2">
        <v>3221</v>
      </c>
      <c r="AC629" s="25">
        <v>6.0000000000000001E-3</v>
      </c>
      <c r="AD629" s="12">
        <v>370.3</v>
      </c>
      <c r="AE629" s="25">
        <v>0.29699999999999999</v>
      </c>
    </row>
    <row r="630" spans="1:31" x14ac:dyDescent="0.3">
      <c r="A630" t="s">
        <v>1776</v>
      </c>
      <c r="B630" s="2">
        <v>11</v>
      </c>
      <c r="C630" s="25" t="s">
        <v>2479</v>
      </c>
      <c r="D630" s="2"/>
      <c r="E630" s="2">
        <v>5</v>
      </c>
      <c r="F630" s="25">
        <v>8.7873462214411256E-3</v>
      </c>
      <c r="G630" s="12"/>
      <c r="H630" s="2">
        <v>59</v>
      </c>
      <c r="I630" s="25">
        <v>3.0132788559754865E-2</v>
      </c>
      <c r="J630" s="12"/>
      <c r="K630" s="25">
        <v>4.3636363636363633</v>
      </c>
      <c r="L630" s="2">
        <v>11</v>
      </c>
      <c r="M630" s="25">
        <v>4.9151027703306528E-3</v>
      </c>
      <c r="N630" s="2">
        <v>10.909090909090899</v>
      </c>
      <c r="O630" s="2">
        <v>88</v>
      </c>
      <c r="P630" s="25">
        <v>3.3434650455927049E-2</v>
      </c>
      <c r="Q630" s="12">
        <v>32.121212121212103</v>
      </c>
      <c r="R630" s="2">
        <v>92</v>
      </c>
      <c r="S630" s="25">
        <v>1.2488122709379667E-2</v>
      </c>
      <c r="T630" s="12">
        <v>64.848489999999998</v>
      </c>
      <c r="U630" s="25">
        <v>7.3636363636363633</v>
      </c>
      <c r="V630" s="2">
        <v>2296</v>
      </c>
      <c r="W630" s="25">
        <v>1.2E-2</v>
      </c>
      <c r="X630" s="2">
        <v>215</v>
      </c>
      <c r="Y630" s="2">
        <v>3907</v>
      </c>
      <c r="Z630" s="25">
        <v>1.4999999999999999E-2</v>
      </c>
      <c r="AA630" s="12">
        <v>276.36</v>
      </c>
      <c r="AB630" s="2">
        <v>5598</v>
      </c>
      <c r="AC630" s="25">
        <v>1.0999999999999999E-2</v>
      </c>
      <c r="AD630" s="12">
        <v>448.48</v>
      </c>
      <c r="AE630" s="25">
        <v>1.4379999999999999</v>
      </c>
    </row>
    <row r="631" spans="1:31" x14ac:dyDescent="0.3">
      <c r="A631" t="s">
        <v>1777</v>
      </c>
      <c r="B631" s="2">
        <v>27</v>
      </c>
      <c r="C631" s="25">
        <v>4.7703180212014133E-2</v>
      </c>
      <c r="D631" s="2"/>
      <c r="E631" s="2">
        <v>2</v>
      </c>
      <c r="F631" s="25">
        <v>3.5149384885764497E-3</v>
      </c>
      <c r="G631" s="12"/>
      <c r="H631" s="2">
        <v>24</v>
      </c>
      <c r="I631" s="25">
        <v>1.2257405515832489E-2</v>
      </c>
      <c r="J631" s="12"/>
      <c r="K631" s="25">
        <v>-0.11111111111111116</v>
      </c>
      <c r="L631" s="2">
        <v>53</v>
      </c>
      <c r="M631" s="25">
        <v>2.3681858802502235E-2</v>
      </c>
      <c r="N631" s="2">
        <v>21.818181818181799</v>
      </c>
      <c r="O631" s="2">
        <v>45</v>
      </c>
      <c r="P631" s="25">
        <v>1.7097264437689969E-2</v>
      </c>
      <c r="Q631" s="12">
        <v>25.4545454545454</v>
      </c>
      <c r="R631" s="2">
        <v>200</v>
      </c>
      <c r="S631" s="25">
        <v>2.7148092846477536E-2</v>
      </c>
      <c r="T631" s="12">
        <v>83.636359999999996</v>
      </c>
      <c r="U631" s="25">
        <v>2.7735849056603774</v>
      </c>
      <c r="V631" s="2">
        <v>5211</v>
      </c>
      <c r="W631" s="25">
        <v>2.7E-2</v>
      </c>
      <c r="X631" s="2">
        <v>300</v>
      </c>
      <c r="Y631" s="2">
        <v>7834</v>
      </c>
      <c r="Z631" s="25">
        <v>3.1E-2</v>
      </c>
      <c r="AA631" s="12">
        <v>369.09</v>
      </c>
      <c r="AB631" s="2">
        <v>12441</v>
      </c>
      <c r="AC631" s="25">
        <v>2.4E-2</v>
      </c>
      <c r="AD631" s="12">
        <v>820.61</v>
      </c>
      <c r="AE631" s="25">
        <v>1.387</v>
      </c>
    </row>
    <row r="632" spans="1:31" x14ac:dyDescent="0.3">
      <c r="A632" t="s">
        <v>1778</v>
      </c>
      <c r="B632" s="2">
        <v>16</v>
      </c>
      <c r="C632" s="25">
        <v>2.8268551236749116E-2</v>
      </c>
      <c r="D632" s="2"/>
      <c r="E632" s="2">
        <v>0</v>
      </c>
      <c r="F632" s="25">
        <v>0</v>
      </c>
      <c r="G632" s="12"/>
      <c r="H632" s="2">
        <v>27</v>
      </c>
      <c r="I632" s="25">
        <v>1.3789581205311542E-2</v>
      </c>
      <c r="J632" s="12"/>
      <c r="K632" s="25">
        <v>0.6875</v>
      </c>
      <c r="L632" s="2">
        <v>26</v>
      </c>
      <c r="M632" s="25">
        <v>1.161751563896336E-2</v>
      </c>
      <c r="N632" s="2">
        <v>18.7878787878787</v>
      </c>
      <c r="O632" s="2">
        <v>8</v>
      </c>
      <c r="P632" s="25">
        <v>3.0395136778115501E-3</v>
      </c>
      <c r="Q632" s="12">
        <v>7.8787878787878798</v>
      </c>
      <c r="R632" s="2">
        <v>53</v>
      </c>
      <c r="S632" s="25">
        <v>7.1942446043165471E-3</v>
      </c>
      <c r="T632" s="12">
        <v>29.69697</v>
      </c>
      <c r="U632" s="25">
        <v>1.0384615384615385</v>
      </c>
      <c r="V632" s="2">
        <v>1492</v>
      </c>
      <c r="W632" s="25">
        <v>8.0000000000000002E-3</v>
      </c>
      <c r="X632" s="2">
        <v>161</v>
      </c>
      <c r="Y632" s="2">
        <v>2933</v>
      </c>
      <c r="Z632" s="25">
        <v>1.0999999999999999E-2</v>
      </c>
      <c r="AA632" s="12">
        <v>224.24</v>
      </c>
      <c r="AB632" s="2">
        <v>3484</v>
      </c>
      <c r="AC632" s="25">
        <v>7.0000000000000001E-3</v>
      </c>
      <c r="AD632" s="12">
        <v>289.7</v>
      </c>
      <c r="AE632" s="25">
        <v>1.335</v>
      </c>
    </row>
    <row r="633" spans="1:31" x14ac:dyDescent="0.3">
      <c r="A633" t="s">
        <v>1767</v>
      </c>
      <c r="B633" s="2">
        <v>471</v>
      </c>
      <c r="C633" s="25">
        <v>0.83215547703180215</v>
      </c>
      <c r="D633" s="2"/>
      <c r="E633" s="2">
        <v>413</v>
      </c>
      <c r="F633" s="25">
        <v>0.72583479789103689</v>
      </c>
      <c r="G633" s="12"/>
      <c r="H633" s="2">
        <v>1587</v>
      </c>
      <c r="I633" s="25">
        <v>0.81052093973442285</v>
      </c>
      <c r="J633" s="12"/>
      <c r="K633" s="25">
        <v>2.3694267515923566</v>
      </c>
      <c r="L633" s="2">
        <v>1962</v>
      </c>
      <c r="M633" s="25">
        <v>0.87667560321715821</v>
      </c>
      <c r="N633" s="2">
        <v>154.54545454545399</v>
      </c>
      <c r="O633" s="2">
        <v>2120</v>
      </c>
      <c r="P633" s="25">
        <v>0.80547112462006076</v>
      </c>
      <c r="Q633" s="12">
        <v>238.18181818181799</v>
      </c>
      <c r="R633" s="2">
        <v>6470</v>
      </c>
      <c r="S633" s="25">
        <v>0.87824080358354828</v>
      </c>
      <c r="T633" s="12">
        <v>500</v>
      </c>
      <c r="U633" s="25">
        <v>2.2976554536187566</v>
      </c>
      <c r="V633" s="2">
        <v>172798</v>
      </c>
      <c r="W633" s="25">
        <v>0.89100000000000001</v>
      </c>
      <c r="X633" s="2">
        <v>2252</v>
      </c>
      <c r="Y633" s="2">
        <v>220736</v>
      </c>
      <c r="Z633" s="25">
        <v>0.86499999999999999</v>
      </c>
      <c r="AA633" s="12">
        <v>2099.39</v>
      </c>
      <c r="AB633" s="2">
        <v>468066</v>
      </c>
      <c r="AC633" s="25">
        <v>0.90500000000000003</v>
      </c>
      <c r="AD633" s="12">
        <v>4664.24</v>
      </c>
      <c r="AE633" s="25">
        <v>1.7090000000000001</v>
      </c>
    </row>
    <row r="634" spans="1:31" x14ac:dyDescent="0.3">
      <c r="A634" t="s">
        <v>1715</v>
      </c>
      <c r="B634" s="2">
        <v>349</v>
      </c>
      <c r="C634" s="25">
        <v>0.61660777385159016</v>
      </c>
      <c r="D634" s="2"/>
      <c r="E634" s="2">
        <v>307</v>
      </c>
      <c r="F634" s="25">
        <v>0.53954305799648505</v>
      </c>
      <c r="G634" s="12"/>
      <c r="H634" s="2">
        <v>1107</v>
      </c>
      <c r="I634" s="25">
        <v>0.56537282941777323</v>
      </c>
      <c r="J634" s="12"/>
      <c r="K634" s="25">
        <v>2.1719197707736391</v>
      </c>
      <c r="L634" s="2">
        <v>1483</v>
      </c>
      <c r="M634" s="25">
        <v>0.662645218945487</v>
      </c>
      <c r="N634" s="2">
        <v>137.575757575757</v>
      </c>
      <c r="O634" s="2">
        <v>1595</v>
      </c>
      <c r="P634" s="25">
        <v>0.60600303951367784</v>
      </c>
      <c r="Q634" s="12">
        <v>229.09090909090901</v>
      </c>
      <c r="R634" s="2">
        <v>4485</v>
      </c>
      <c r="S634" s="25">
        <v>0.60879598208225871</v>
      </c>
      <c r="T634" s="12">
        <v>417.57574499999998</v>
      </c>
      <c r="U634" s="25">
        <v>2.0242751180040459</v>
      </c>
      <c r="V634" s="2">
        <v>121194</v>
      </c>
      <c r="W634" s="25">
        <v>0.625</v>
      </c>
      <c r="X634" s="2">
        <v>1899</v>
      </c>
      <c r="Y634" s="2">
        <v>154560</v>
      </c>
      <c r="Z634" s="25">
        <v>0.60599999999999998</v>
      </c>
      <c r="AA634" s="12">
        <v>1894.55</v>
      </c>
      <c r="AB634" s="2">
        <v>327527</v>
      </c>
      <c r="AC634" s="25">
        <v>0.63300000000000001</v>
      </c>
      <c r="AD634" s="12">
        <v>3686.67</v>
      </c>
      <c r="AE634" s="25">
        <v>1.7030000000000001</v>
      </c>
    </row>
    <row r="635" spans="1:31" x14ac:dyDescent="0.3">
      <c r="A635" t="s">
        <v>1769</v>
      </c>
      <c r="B635" s="2">
        <v>218</v>
      </c>
      <c r="C635" s="25">
        <v>0.38515901060070673</v>
      </c>
      <c r="D635" s="2"/>
      <c r="E635" s="2">
        <v>127</v>
      </c>
      <c r="F635" s="25">
        <v>0.22319859402460457</v>
      </c>
      <c r="G635" s="12"/>
      <c r="H635" s="2">
        <v>653</v>
      </c>
      <c r="I635" s="25">
        <v>0.33350357507660877</v>
      </c>
      <c r="J635" s="12"/>
      <c r="K635" s="25">
        <v>1.9954128440366974</v>
      </c>
      <c r="L635" s="2">
        <v>920</v>
      </c>
      <c r="M635" s="25">
        <v>0.41108132260947272</v>
      </c>
      <c r="N635" s="2">
        <v>108.484848484848</v>
      </c>
      <c r="O635" s="2">
        <v>1030</v>
      </c>
      <c r="P635" s="25">
        <v>0.39133738601823709</v>
      </c>
      <c r="Q635" s="12">
        <v>229.09090909090901</v>
      </c>
      <c r="R635" s="2">
        <v>2734</v>
      </c>
      <c r="S635" s="25">
        <v>0.37111442921134791</v>
      </c>
      <c r="T635" s="12">
        <v>375.15152</v>
      </c>
      <c r="U635" s="25">
        <v>1.9717391304347827</v>
      </c>
      <c r="V635" s="2">
        <v>68221</v>
      </c>
      <c r="W635" s="25">
        <v>0.35199999999999998</v>
      </c>
      <c r="X635" s="2">
        <v>1408</v>
      </c>
      <c r="Y635" s="2">
        <v>86134</v>
      </c>
      <c r="Z635" s="25">
        <v>0.33800000000000002</v>
      </c>
      <c r="AA635" s="12">
        <v>1543.64</v>
      </c>
      <c r="AB635" s="2">
        <v>178720</v>
      </c>
      <c r="AC635" s="25">
        <v>0.34499999999999997</v>
      </c>
      <c r="AD635" s="12">
        <v>2832.73</v>
      </c>
      <c r="AE635" s="25">
        <v>1.62</v>
      </c>
    </row>
    <row r="636" spans="1:31" x14ac:dyDescent="0.3">
      <c r="A636" t="s">
        <v>1770</v>
      </c>
      <c r="B636" s="2">
        <v>42</v>
      </c>
      <c r="C636" s="25">
        <v>7.4204946996466431E-2</v>
      </c>
      <c r="D636" s="2"/>
      <c r="E636" s="2">
        <v>27</v>
      </c>
      <c r="F636" s="25">
        <v>4.7451669595782071E-2</v>
      </c>
      <c r="G636" s="12"/>
      <c r="H636" s="2">
        <v>62</v>
      </c>
      <c r="I636" s="25">
        <v>3.1664964249233915E-2</v>
      </c>
      <c r="J636" s="12"/>
      <c r="K636" s="25">
        <v>0.47619047619047628</v>
      </c>
      <c r="L636" s="2">
        <v>171</v>
      </c>
      <c r="M636" s="25">
        <v>7.6407506702412864E-2</v>
      </c>
      <c r="N636" s="2">
        <v>52.121212121212103</v>
      </c>
      <c r="O636" s="2">
        <v>126</v>
      </c>
      <c r="P636" s="25">
        <v>4.7872340425531915E-2</v>
      </c>
      <c r="Q636" s="12">
        <v>41.818181818181799</v>
      </c>
      <c r="R636" s="2">
        <v>268</v>
      </c>
      <c r="S636" s="25">
        <v>3.6378444414279898E-2</v>
      </c>
      <c r="T636" s="12">
        <v>89.090909999999994</v>
      </c>
      <c r="U636" s="25">
        <v>0.56725146198830412</v>
      </c>
      <c r="V636" s="2">
        <v>15480</v>
      </c>
      <c r="W636" s="25">
        <v>0.08</v>
      </c>
      <c r="X636" s="2">
        <v>616</v>
      </c>
      <c r="Y636" s="2">
        <v>19198</v>
      </c>
      <c r="Z636" s="25">
        <v>7.4999999999999997E-2</v>
      </c>
      <c r="AA636" s="12">
        <v>616.97</v>
      </c>
      <c r="AB636" s="2">
        <v>31439</v>
      </c>
      <c r="AC636" s="25">
        <v>6.0999999999999999E-2</v>
      </c>
      <c r="AD636" s="12">
        <v>1058.79</v>
      </c>
      <c r="AE636" s="25">
        <v>1.0309999999999999</v>
      </c>
    </row>
    <row r="637" spans="1:31" x14ac:dyDescent="0.3">
      <c r="A637" t="s">
        <v>1771</v>
      </c>
      <c r="B637" s="2">
        <v>70</v>
      </c>
      <c r="C637" s="25">
        <v>0.12367491166077739</v>
      </c>
      <c r="D637" s="2"/>
      <c r="E637" s="2">
        <v>27</v>
      </c>
      <c r="F637" s="25">
        <v>4.7451669595782113E-2</v>
      </c>
      <c r="G637" s="12"/>
      <c r="H637" s="2">
        <v>135</v>
      </c>
      <c r="I637" s="25">
        <v>6.8947906026557676E-2</v>
      </c>
      <c r="J637" s="12"/>
      <c r="K637" s="25">
        <v>0.9285714285714286</v>
      </c>
      <c r="L637" s="2">
        <v>239</v>
      </c>
      <c r="M637" s="25">
        <v>0.10679177837354781</v>
      </c>
      <c r="N637" s="2">
        <v>55.151515151515099</v>
      </c>
      <c r="O637" s="2">
        <v>197</v>
      </c>
      <c r="P637" s="25">
        <v>7.4848024316109429E-2</v>
      </c>
      <c r="Q637" s="12">
        <v>88.484848484848399</v>
      </c>
      <c r="R637" s="2">
        <v>564</v>
      </c>
      <c r="S637" s="25">
        <v>7.6557621827066644E-2</v>
      </c>
      <c r="T637" s="12">
        <v>165.454544</v>
      </c>
      <c r="U637" s="25">
        <v>1.3598326359832635</v>
      </c>
      <c r="V637" s="2">
        <v>14436</v>
      </c>
      <c r="W637" s="25">
        <v>7.3999999999999996E-2</v>
      </c>
      <c r="X637" s="2">
        <v>536</v>
      </c>
      <c r="Y637" s="2">
        <v>17961</v>
      </c>
      <c r="Z637" s="25">
        <v>7.0000000000000007E-2</v>
      </c>
      <c r="AA637" s="12">
        <v>580.61</v>
      </c>
      <c r="AB637" s="2">
        <v>39239</v>
      </c>
      <c r="AC637" s="25">
        <v>7.5999999999999998E-2</v>
      </c>
      <c r="AD637" s="12">
        <v>1409.09</v>
      </c>
      <c r="AE637" s="25">
        <v>1.718</v>
      </c>
    </row>
    <row r="638" spans="1:31" x14ac:dyDescent="0.3">
      <c r="A638" t="s">
        <v>1772</v>
      </c>
      <c r="B638" s="2">
        <v>106</v>
      </c>
      <c r="C638" s="25">
        <v>0.1872791519434629</v>
      </c>
      <c r="D638" s="2"/>
      <c r="E638" s="2">
        <v>73</v>
      </c>
      <c r="F638" s="25">
        <v>0.12829525483304041</v>
      </c>
      <c r="G638" s="12"/>
      <c r="H638" s="2">
        <v>456</v>
      </c>
      <c r="I638" s="25">
        <v>0.23289070480081717</v>
      </c>
      <c r="J638" s="12"/>
      <c r="K638" s="25">
        <v>3.3018867924528301</v>
      </c>
      <c r="L638" s="2">
        <v>510</v>
      </c>
      <c r="M638" s="25">
        <v>0.22788203753351208</v>
      </c>
      <c r="N638" s="2">
        <v>83.030303030303003</v>
      </c>
      <c r="O638" s="2">
        <v>707</v>
      </c>
      <c r="P638" s="25">
        <v>0.26861702127659576</v>
      </c>
      <c r="Q638" s="12">
        <v>233.333333333333</v>
      </c>
      <c r="R638" s="2">
        <v>1902</v>
      </c>
      <c r="S638" s="25">
        <v>0.25817836297000135</v>
      </c>
      <c r="T638" s="12">
        <v>318.18182400000001</v>
      </c>
      <c r="U638" s="25">
        <v>2.7294117647058824</v>
      </c>
      <c r="V638" s="2">
        <v>38305</v>
      </c>
      <c r="W638" s="25">
        <v>0.19800000000000001</v>
      </c>
      <c r="X638" s="2">
        <v>938</v>
      </c>
      <c r="Y638" s="2">
        <v>48975</v>
      </c>
      <c r="Z638" s="25">
        <v>0.192</v>
      </c>
      <c r="AA638" s="12">
        <v>1138.79</v>
      </c>
      <c r="AB638" s="2">
        <v>108042</v>
      </c>
      <c r="AC638" s="25">
        <v>0.20899999999999999</v>
      </c>
      <c r="AD638" s="12">
        <v>1976.97</v>
      </c>
      <c r="AE638" s="25">
        <v>1.821</v>
      </c>
    </row>
    <row r="639" spans="1:31" x14ac:dyDescent="0.3">
      <c r="A639" t="s">
        <v>1773</v>
      </c>
      <c r="B639" s="2">
        <v>131</v>
      </c>
      <c r="C639" s="25">
        <v>0.2314487632508834</v>
      </c>
      <c r="D639" s="2"/>
      <c r="E639" s="2">
        <v>180</v>
      </c>
      <c r="F639" s="25">
        <v>0.31634446397188049</v>
      </c>
      <c r="G639" s="12"/>
      <c r="H639" s="2">
        <v>454</v>
      </c>
      <c r="I639" s="25">
        <v>0.23186925434116445</v>
      </c>
      <c r="J639" s="12"/>
      <c r="K639" s="25">
        <v>2.4656488549618323</v>
      </c>
      <c r="L639" s="2">
        <v>563</v>
      </c>
      <c r="M639" s="25">
        <v>0.25156389633601428</v>
      </c>
      <c r="N639" s="2">
        <v>74.545454545454504</v>
      </c>
      <c r="O639" s="2">
        <v>565</v>
      </c>
      <c r="P639" s="25">
        <v>0.21466565349544073</v>
      </c>
      <c r="Q639" s="12">
        <v>79.393939393939405</v>
      </c>
      <c r="R639" s="2">
        <v>1751</v>
      </c>
      <c r="S639" s="25">
        <v>0.23768155287091081</v>
      </c>
      <c r="T639" s="12">
        <v>229.090912</v>
      </c>
      <c r="U639" s="25">
        <v>2.1101243339253997</v>
      </c>
      <c r="V639" s="2">
        <v>52973</v>
      </c>
      <c r="W639" s="25">
        <v>0.27300000000000002</v>
      </c>
      <c r="X639" s="2">
        <v>1072</v>
      </c>
      <c r="Y639" s="2">
        <v>68426</v>
      </c>
      <c r="Z639" s="25">
        <v>0.26800000000000002</v>
      </c>
      <c r="AA639" s="12">
        <v>1045.45</v>
      </c>
      <c r="AB639" s="2">
        <v>148807</v>
      </c>
      <c r="AC639" s="25">
        <v>0.28799999999999998</v>
      </c>
      <c r="AD639" s="12">
        <v>2201.21</v>
      </c>
      <c r="AE639" s="25">
        <v>1.8089999999999999</v>
      </c>
    </row>
    <row r="640" spans="1:31" x14ac:dyDescent="0.3">
      <c r="A640" t="s">
        <v>1716</v>
      </c>
      <c r="B640" s="2">
        <v>122</v>
      </c>
      <c r="C640" s="25">
        <v>0.21554770318021202</v>
      </c>
      <c r="D640" s="2"/>
      <c r="E640" s="2">
        <v>106</v>
      </c>
      <c r="F640" s="25">
        <v>0.18629173989455183</v>
      </c>
      <c r="G640" s="12"/>
      <c r="H640" s="2">
        <v>480</v>
      </c>
      <c r="I640" s="25">
        <v>0.24514811031664954</v>
      </c>
      <c r="J640" s="12"/>
      <c r="K640" s="25">
        <v>2.9344262295081966</v>
      </c>
      <c r="L640" s="2">
        <v>479</v>
      </c>
      <c r="M640" s="25">
        <v>0.21403038427167115</v>
      </c>
      <c r="N640" s="2">
        <v>77.575757575757507</v>
      </c>
      <c r="O640" s="2">
        <v>525</v>
      </c>
      <c r="P640" s="25">
        <v>0.19946808510638298</v>
      </c>
      <c r="Q640" s="12">
        <v>89.090909090909093</v>
      </c>
      <c r="R640" s="2">
        <v>1985</v>
      </c>
      <c r="S640" s="25">
        <v>0.26944482150128951</v>
      </c>
      <c r="T640" s="12">
        <v>335.75756799999999</v>
      </c>
      <c r="U640" s="25">
        <v>3.1440501043841338</v>
      </c>
      <c r="V640" s="2">
        <v>51604</v>
      </c>
      <c r="W640" s="25">
        <v>0.26600000000000001</v>
      </c>
      <c r="X640" s="2">
        <v>1003</v>
      </c>
      <c r="Y640" s="2">
        <v>66176</v>
      </c>
      <c r="Z640" s="25">
        <v>0.25900000000000001</v>
      </c>
      <c r="AA640" s="12">
        <v>1024.24</v>
      </c>
      <c r="AB640" s="2">
        <v>140539</v>
      </c>
      <c r="AC640" s="25">
        <v>0.27200000000000002</v>
      </c>
      <c r="AD640" s="12">
        <v>2330.91</v>
      </c>
      <c r="AE640" s="25">
        <v>1.7230000000000001</v>
      </c>
    </row>
    <row r="641" spans="1:31" x14ac:dyDescent="0.3">
      <c r="A641" t="s">
        <v>1717</v>
      </c>
      <c r="B641" s="2">
        <v>44</v>
      </c>
      <c r="C641" s="25">
        <v>7.7738515901060068E-2</v>
      </c>
      <c r="D641" s="2"/>
      <c r="E641" s="2">
        <v>26</v>
      </c>
      <c r="F641" s="25">
        <v>4.5694200351493852E-2</v>
      </c>
      <c r="G641" s="12"/>
      <c r="H641" s="2">
        <v>103</v>
      </c>
      <c r="I641" s="25">
        <v>5.2604698672114404E-2</v>
      </c>
      <c r="J641" s="12"/>
      <c r="K641" s="25">
        <v>1.3409090909090908</v>
      </c>
      <c r="L641" s="2">
        <v>150</v>
      </c>
      <c r="M641" s="25">
        <v>6.7024128686327081E-2</v>
      </c>
      <c r="N641" s="2">
        <v>45.454545454545404</v>
      </c>
      <c r="O641" s="2">
        <v>235</v>
      </c>
      <c r="P641" s="25">
        <v>8.9285714285714288E-2</v>
      </c>
      <c r="Q641" s="12">
        <v>60</v>
      </c>
      <c r="R641" s="2">
        <v>333</v>
      </c>
      <c r="S641" s="25">
        <v>4.5201574589385098E-2</v>
      </c>
      <c r="T641" s="12">
        <v>103.63636</v>
      </c>
      <c r="U641" s="25">
        <v>1.22</v>
      </c>
      <c r="V641" s="2">
        <v>14888</v>
      </c>
      <c r="W641" s="25">
        <v>7.6999999999999999E-2</v>
      </c>
      <c r="X641" s="2">
        <v>521</v>
      </c>
      <c r="Y641" s="2">
        <v>20868</v>
      </c>
      <c r="Z641" s="25">
        <v>8.2000000000000003E-2</v>
      </c>
      <c r="AA641" s="12">
        <v>614.54999999999995</v>
      </c>
      <c r="AB641" s="2">
        <v>48949</v>
      </c>
      <c r="AC641" s="25">
        <v>9.5000000000000001E-2</v>
      </c>
      <c r="AD641" s="12">
        <v>1477.58</v>
      </c>
      <c r="AE641" s="25">
        <v>2.2879999999999998</v>
      </c>
    </row>
    <row r="642" spans="1:31" x14ac:dyDescent="0.3">
      <c r="A642" t="s">
        <v>1774</v>
      </c>
      <c r="B642" s="2">
        <v>27</v>
      </c>
      <c r="C642" s="25">
        <v>4.7703180212014133E-2</v>
      </c>
      <c r="D642" s="2"/>
      <c r="E642" s="2">
        <v>0</v>
      </c>
      <c r="F642" s="25">
        <v>0</v>
      </c>
      <c r="G642" s="12"/>
      <c r="H642" s="2">
        <v>64</v>
      </c>
      <c r="I642" s="25">
        <v>3.268641470888662E-2</v>
      </c>
      <c r="J642" s="12"/>
      <c r="K642" s="25">
        <v>1.3703703703703702</v>
      </c>
      <c r="L642" s="2">
        <v>133</v>
      </c>
      <c r="M642" s="25">
        <v>5.9428060768543345E-2</v>
      </c>
      <c r="N642" s="2">
        <v>41.818181818181799</v>
      </c>
      <c r="O642" s="2">
        <v>101</v>
      </c>
      <c r="P642" s="25">
        <v>3.8373860182370823E-2</v>
      </c>
      <c r="Q642" s="12">
        <v>38.787878787878697</v>
      </c>
      <c r="R642" s="2">
        <v>216</v>
      </c>
      <c r="S642" s="25">
        <v>2.9319940274195738E-2</v>
      </c>
      <c r="T642" s="12">
        <v>94.545455899999993</v>
      </c>
      <c r="U642" s="25">
        <v>0.62406015037593987</v>
      </c>
      <c r="V642" s="2">
        <v>8118</v>
      </c>
      <c r="W642" s="25">
        <v>4.2000000000000003E-2</v>
      </c>
      <c r="X642" s="2">
        <v>393</v>
      </c>
      <c r="Y642" s="2">
        <v>11435</v>
      </c>
      <c r="Z642" s="25">
        <v>4.4999999999999998E-2</v>
      </c>
      <c r="AA642" s="12">
        <v>496.36</v>
      </c>
      <c r="AB642" s="2">
        <v>26126</v>
      </c>
      <c r="AC642" s="25">
        <v>5.0999999999999997E-2</v>
      </c>
      <c r="AD642" s="12">
        <v>1005.45</v>
      </c>
      <c r="AE642" s="25">
        <v>2.218</v>
      </c>
    </row>
    <row r="643" spans="1:31" x14ac:dyDescent="0.3">
      <c r="A643" t="s">
        <v>1775</v>
      </c>
      <c r="B643" s="2">
        <v>9</v>
      </c>
      <c r="C643" s="25">
        <v>1.5901060070671377E-2</v>
      </c>
      <c r="D643" s="2"/>
      <c r="E643" s="2">
        <v>0</v>
      </c>
      <c r="F643" s="25">
        <v>0</v>
      </c>
      <c r="G643" s="12"/>
      <c r="H643" s="2">
        <v>41</v>
      </c>
      <c r="I643" s="25">
        <v>2.0939734422880489E-2</v>
      </c>
      <c r="J643" s="12"/>
      <c r="K643" s="25">
        <v>3.5555555555555554</v>
      </c>
      <c r="L643" s="2">
        <v>27</v>
      </c>
      <c r="M643" s="25">
        <v>1.2064343163538873E-2</v>
      </c>
      <c r="N643" s="2">
        <v>19.393939393939299</v>
      </c>
      <c r="O643" s="2">
        <v>13</v>
      </c>
      <c r="P643" s="25">
        <v>4.9392097264437688E-3</v>
      </c>
      <c r="Q643" s="12">
        <v>12.1212121212121</v>
      </c>
      <c r="R643" s="2">
        <v>48</v>
      </c>
      <c r="S643" s="25">
        <v>6.5155422831546083E-3</v>
      </c>
      <c r="T643" s="12">
        <v>37.5757561</v>
      </c>
      <c r="U643" s="25">
        <v>0.77777777777777779</v>
      </c>
      <c r="V643" s="2">
        <v>1696</v>
      </c>
      <c r="W643" s="25">
        <v>8.9999999999999993E-3</v>
      </c>
      <c r="X643" s="2">
        <v>212</v>
      </c>
      <c r="Y643" s="2">
        <v>2429</v>
      </c>
      <c r="Z643" s="25">
        <v>0.01</v>
      </c>
      <c r="AA643" s="12">
        <v>236.97</v>
      </c>
      <c r="AB643" s="2">
        <v>5165</v>
      </c>
      <c r="AC643" s="25">
        <v>0.01</v>
      </c>
      <c r="AD643" s="12">
        <v>532.73</v>
      </c>
      <c r="AE643" s="25">
        <v>2.0449999999999999</v>
      </c>
    </row>
    <row r="644" spans="1:31" x14ac:dyDescent="0.3">
      <c r="A644" t="s">
        <v>1776</v>
      </c>
      <c r="B644" s="2">
        <v>0</v>
      </c>
      <c r="C644" s="25">
        <v>0</v>
      </c>
      <c r="D644" s="2"/>
      <c r="E644" s="2">
        <v>0</v>
      </c>
      <c r="F644" s="25" t="s">
        <v>2479</v>
      </c>
      <c r="G644" s="12"/>
      <c r="H644" s="2">
        <v>0</v>
      </c>
      <c r="I644" s="25">
        <v>0</v>
      </c>
      <c r="J644" s="12"/>
      <c r="K644" s="25" t="s">
        <v>2479</v>
      </c>
      <c r="L644" s="2">
        <v>38</v>
      </c>
      <c r="M644" s="25">
        <v>1.6979445933869526E-2</v>
      </c>
      <c r="N644" s="2">
        <v>21.818181818181799</v>
      </c>
      <c r="O644" s="2">
        <v>0</v>
      </c>
      <c r="P644" s="25">
        <v>0</v>
      </c>
      <c r="Q644" s="12">
        <v>16.969696969696901</v>
      </c>
      <c r="R644" s="2">
        <v>30</v>
      </c>
      <c r="S644" s="25">
        <v>4.0722139269716304E-3</v>
      </c>
      <c r="T644" s="12">
        <v>16.969695999999999</v>
      </c>
      <c r="U644" s="25">
        <v>-0.21052631578947367</v>
      </c>
      <c r="V644" s="2">
        <v>1261</v>
      </c>
      <c r="W644" s="25">
        <v>7.0000000000000001E-3</v>
      </c>
      <c r="X644" s="2">
        <v>159</v>
      </c>
      <c r="Y644" s="2">
        <v>1965</v>
      </c>
      <c r="Z644" s="25">
        <v>8.0000000000000002E-3</v>
      </c>
      <c r="AA644" s="12">
        <v>213.94</v>
      </c>
      <c r="AB644" s="2">
        <v>3909</v>
      </c>
      <c r="AC644" s="25">
        <v>8.0000000000000002E-3</v>
      </c>
      <c r="AD644" s="12">
        <v>417.58</v>
      </c>
      <c r="AE644" s="25">
        <v>2.1</v>
      </c>
    </row>
    <row r="645" spans="1:31" x14ac:dyDescent="0.3">
      <c r="A645" t="s">
        <v>1777</v>
      </c>
      <c r="B645" s="2">
        <v>18</v>
      </c>
      <c r="C645" s="25">
        <v>3.1802120141342753E-2</v>
      </c>
      <c r="D645" s="2"/>
      <c r="E645" s="2">
        <v>0</v>
      </c>
      <c r="F645" s="25">
        <v>0</v>
      </c>
      <c r="G645" s="12"/>
      <c r="H645" s="2">
        <v>23</v>
      </c>
      <c r="I645" s="25">
        <v>1.1746680286006129E-2</v>
      </c>
      <c r="J645" s="12"/>
      <c r="K645" s="25">
        <v>0.27777777777777768</v>
      </c>
      <c r="L645" s="2">
        <v>68</v>
      </c>
      <c r="M645" s="25">
        <v>3.038427167113494E-2</v>
      </c>
      <c r="N645" s="2">
        <v>32.727272727272698</v>
      </c>
      <c r="O645" s="2">
        <v>88</v>
      </c>
      <c r="P645" s="25">
        <v>3.3434650455927049E-2</v>
      </c>
      <c r="Q645" s="12">
        <v>37.5757575757575</v>
      </c>
      <c r="R645" s="2">
        <v>138</v>
      </c>
      <c r="S645" s="25">
        <v>1.8732184064069499E-2</v>
      </c>
      <c r="T645" s="12">
        <v>83.030304000000001</v>
      </c>
      <c r="U645" s="25">
        <v>1.0294117647058822</v>
      </c>
      <c r="V645" s="2">
        <v>5161</v>
      </c>
      <c r="W645" s="25">
        <v>2.7E-2</v>
      </c>
      <c r="X645" s="2">
        <v>286</v>
      </c>
      <c r="Y645" s="2">
        <v>7041</v>
      </c>
      <c r="Z645" s="25">
        <v>2.8000000000000001E-2</v>
      </c>
      <c r="AA645" s="12">
        <v>364.24</v>
      </c>
      <c r="AB645" s="2">
        <v>17052</v>
      </c>
      <c r="AC645" s="25">
        <v>3.3000000000000002E-2</v>
      </c>
      <c r="AD645" s="12">
        <v>848.48</v>
      </c>
      <c r="AE645" s="25">
        <v>2.3039999999999998</v>
      </c>
    </row>
    <row r="646" spans="1:31" x14ac:dyDescent="0.3">
      <c r="A646" t="s">
        <v>1778</v>
      </c>
      <c r="B646" s="2">
        <v>17</v>
      </c>
      <c r="C646" s="25" t="s">
        <v>2479</v>
      </c>
      <c r="D646" s="2"/>
      <c r="E646" s="2">
        <v>26</v>
      </c>
      <c r="F646" s="25">
        <v>4.5694200351493852E-2</v>
      </c>
      <c r="G646" s="12"/>
      <c r="H646" s="2">
        <v>39</v>
      </c>
      <c r="I646" s="25">
        <v>1.9918283963227791E-2</v>
      </c>
      <c r="J646" s="12"/>
      <c r="K646" s="25">
        <v>1.2941176470588234</v>
      </c>
      <c r="L646" s="2">
        <v>17</v>
      </c>
      <c r="M646" s="25">
        <v>7.596067917783735E-3</v>
      </c>
      <c r="N646" s="2">
        <v>16.363636363636299</v>
      </c>
      <c r="O646" s="2">
        <v>134</v>
      </c>
      <c r="P646" s="25">
        <v>5.0911854103343465E-2</v>
      </c>
      <c r="Q646" s="12">
        <v>41.818181818181799</v>
      </c>
      <c r="R646" s="2">
        <v>117</v>
      </c>
      <c r="S646" s="25">
        <v>1.5881634315189359E-2</v>
      </c>
      <c r="T646" s="12">
        <v>46.060607900000001</v>
      </c>
      <c r="U646" s="25">
        <v>5.882352941176471</v>
      </c>
      <c r="V646" s="2">
        <v>6770</v>
      </c>
      <c r="W646" s="25">
        <v>3.5000000000000003E-2</v>
      </c>
      <c r="X646" s="2">
        <v>368</v>
      </c>
      <c r="Y646" s="2">
        <v>9433</v>
      </c>
      <c r="Z646" s="25">
        <v>3.6999999999999998E-2</v>
      </c>
      <c r="AA646" s="12">
        <v>360.61</v>
      </c>
      <c r="AB646" s="2">
        <v>22823</v>
      </c>
      <c r="AC646" s="25">
        <v>4.3999999999999997E-2</v>
      </c>
      <c r="AD646" s="12">
        <v>983.03</v>
      </c>
      <c r="AE646" s="25">
        <v>2.371</v>
      </c>
    </row>
    <row r="647" spans="1:31" x14ac:dyDescent="0.3">
      <c r="A647" t="s">
        <v>1718</v>
      </c>
      <c r="B647" s="2">
        <v>78</v>
      </c>
      <c r="C647" s="25">
        <v>0.13780918727915195</v>
      </c>
      <c r="D647" s="2"/>
      <c r="E647" s="2">
        <v>80</v>
      </c>
      <c r="F647" s="25">
        <v>0.14059753954305801</v>
      </c>
      <c r="G647" s="12"/>
      <c r="H647" s="2">
        <v>377</v>
      </c>
      <c r="I647" s="25">
        <v>0.19254341164453523</v>
      </c>
      <c r="J647" s="12"/>
      <c r="K647" s="25">
        <v>3.833333333333333</v>
      </c>
      <c r="L647" s="2">
        <v>329</v>
      </c>
      <c r="M647" s="25">
        <v>0.14700625558534405</v>
      </c>
      <c r="N647" s="2">
        <v>68.484848484848399</v>
      </c>
      <c r="O647" s="2">
        <v>290</v>
      </c>
      <c r="P647" s="25">
        <v>0.11018237082066869</v>
      </c>
      <c r="Q647" s="12">
        <v>71.515151515151501</v>
      </c>
      <c r="R647" s="2">
        <v>1652</v>
      </c>
      <c r="S647" s="25">
        <v>0.22424324691190445</v>
      </c>
      <c r="T647" s="12">
        <v>341.81817599999999</v>
      </c>
      <c r="U647" s="25">
        <v>4.0212765957446805</v>
      </c>
      <c r="V647" s="2">
        <v>36716</v>
      </c>
      <c r="W647" s="25">
        <v>0.189</v>
      </c>
      <c r="X647" s="2">
        <v>803</v>
      </c>
      <c r="Y647" s="2">
        <v>45308</v>
      </c>
      <c r="Z647" s="25">
        <v>0.17799999999999999</v>
      </c>
      <c r="AA647" s="12">
        <v>768.48</v>
      </c>
      <c r="AB647" s="2">
        <v>91590</v>
      </c>
      <c r="AC647" s="25">
        <v>0.17699999999999999</v>
      </c>
      <c r="AD647" s="12">
        <v>1744.24</v>
      </c>
      <c r="AE647" s="25">
        <v>1.4950000000000001</v>
      </c>
    </row>
    <row r="648" spans="1:31" x14ac:dyDescent="0.3">
      <c r="A648" t="s">
        <v>1774</v>
      </c>
      <c r="B648" s="2">
        <v>34</v>
      </c>
      <c r="C648" s="25">
        <v>6.0070671378091869E-2</v>
      </c>
      <c r="D648" s="2"/>
      <c r="E648" s="2">
        <v>16</v>
      </c>
      <c r="F648" s="25">
        <v>2.8119507908611622E-2</v>
      </c>
      <c r="G648" s="12"/>
      <c r="H648" s="2">
        <v>122</v>
      </c>
      <c r="I648" s="25">
        <v>6.2308478038815118E-2</v>
      </c>
      <c r="J648" s="12"/>
      <c r="K648" s="25">
        <v>2.5882352941176472</v>
      </c>
      <c r="L648" s="2">
        <v>242</v>
      </c>
      <c r="M648" s="25">
        <v>0.10813226094727435</v>
      </c>
      <c r="N648" s="2">
        <v>63.030303030303003</v>
      </c>
      <c r="O648" s="2">
        <v>181</v>
      </c>
      <c r="P648" s="25">
        <v>6.8768996960486328E-2</v>
      </c>
      <c r="Q648" s="12">
        <v>69.090909090909093</v>
      </c>
      <c r="R648" s="2">
        <v>1004</v>
      </c>
      <c r="S648" s="25">
        <v>0.13628342608931723</v>
      </c>
      <c r="T648" s="12">
        <v>305.45455900000002</v>
      </c>
      <c r="U648" s="25">
        <v>3.1487603305785123</v>
      </c>
      <c r="V648" s="2">
        <v>23457</v>
      </c>
      <c r="W648" s="25">
        <v>0.121</v>
      </c>
      <c r="X648" s="2">
        <v>652</v>
      </c>
      <c r="Y648" s="2">
        <v>27187</v>
      </c>
      <c r="Z648" s="25">
        <v>0.107</v>
      </c>
      <c r="AA648" s="12">
        <v>647.88</v>
      </c>
      <c r="AB648" s="2">
        <v>52513</v>
      </c>
      <c r="AC648" s="25">
        <v>0.10199999999999999</v>
      </c>
      <c r="AD648" s="12">
        <v>1431.52</v>
      </c>
      <c r="AE648" s="25">
        <v>1.2390000000000001</v>
      </c>
    </row>
    <row r="649" spans="1:31" x14ac:dyDescent="0.3">
      <c r="A649" t="s">
        <v>1775</v>
      </c>
      <c r="B649" s="2">
        <v>23</v>
      </c>
      <c r="C649" s="25">
        <v>4.0636042402826852E-2</v>
      </c>
      <c r="D649" s="2"/>
      <c r="E649" s="2">
        <v>0</v>
      </c>
      <c r="F649" s="25">
        <v>0</v>
      </c>
      <c r="G649" s="12"/>
      <c r="H649" s="2">
        <v>3</v>
      </c>
      <c r="I649" s="25">
        <v>1.5321756894790602E-3</v>
      </c>
      <c r="J649" s="12"/>
      <c r="K649" s="25">
        <v>-0.86956521739130432</v>
      </c>
      <c r="L649" s="2">
        <v>108</v>
      </c>
      <c r="M649" s="25">
        <v>4.8257372654155493E-2</v>
      </c>
      <c r="N649" s="2">
        <v>50.909090909090899</v>
      </c>
      <c r="O649" s="2">
        <v>42</v>
      </c>
      <c r="P649" s="25">
        <v>1.5957446808510637E-2</v>
      </c>
      <c r="Q649" s="12">
        <v>30.303030303030301</v>
      </c>
      <c r="R649" s="2">
        <v>137</v>
      </c>
      <c r="S649" s="25">
        <v>1.8596443599837111E-2</v>
      </c>
      <c r="T649" s="12">
        <v>124.242424</v>
      </c>
      <c r="U649" s="25">
        <v>0.26851851851851855</v>
      </c>
      <c r="V649" s="2">
        <v>3781</v>
      </c>
      <c r="W649" s="25">
        <v>1.9E-2</v>
      </c>
      <c r="X649" s="2">
        <v>278</v>
      </c>
      <c r="Y649" s="2">
        <v>4392</v>
      </c>
      <c r="Z649" s="25">
        <v>1.7000000000000001E-2</v>
      </c>
      <c r="AA649" s="12">
        <v>301.20999999999998</v>
      </c>
      <c r="AB649" s="2">
        <v>7021</v>
      </c>
      <c r="AC649" s="25">
        <v>1.4E-2</v>
      </c>
      <c r="AD649" s="12">
        <v>549.09</v>
      </c>
      <c r="AE649" s="25">
        <v>0.85699999999999998</v>
      </c>
    </row>
    <row r="650" spans="1:31" x14ac:dyDescent="0.3">
      <c r="A650" t="s">
        <v>1776</v>
      </c>
      <c r="B650" s="2">
        <v>0</v>
      </c>
      <c r="C650" s="25">
        <v>0</v>
      </c>
      <c r="D650" s="2"/>
      <c r="E650" s="2">
        <v>2</v>
      </c>
      <c r="F650" s="25">
        <v>3.5149384885764497E-3</v>
      </c>
      <c r="G650" s="12"/>
      <c r="H650" s="2">
        <v>21</v>
      </c>
      <c r="I650" s="25">
        <v>1.0725229826353423E-2</v>
      </c>
      <c r="J650" s="12"/>
      <c r="K650" s="25" t="s">
        <v>2479</v>
      </c>
      <c r="L650" s="2">
        <v>33</v>
      </c>
      <c r="M650" s="25">
        <v>1.4745308310991957E-2</v>
      </c>
      <c r="N650" s="2">
        <v>22.424242424242401</v>
      </c>
      <c r="O650" s="2">
        <v>21</v>
      </c>
      <c r="P650" s="25">
        <v>7.9787234042553185E-3</v>
      </c>
      <c r="Q650" s="12">
        <v>13.3333333333333</v>
      </c>
      <c r="R650" s="2">
        <v>105</v>
      </c>
      <c r="S650" s="25">
        <v>1.4252748744400705E-2</v>
      </c>
      <c r="T650" s="12">
        <v>56.363636</v>
      </c>
      <c r="U650" s="25">
        <v>2.1818181818181817</v>
      </c>
      <c r="V650" s="2">
        <v>3575</v>
      </c>
      <c r="W650" s="25">
        <v>1.7999999999999999E-2</v>
      </c>
      <c r="X650" s="2">
        <v>248</v>
      </c>
      <c r="Y650" s="2">
        <v>3540</v>
      </c>
      <c r="Z650" s="25">
        <v>1.4E-2</v>
      </c>
      <c r="AA650" s="12">
        <v>261.20999999999998</v>
      </c>
      <c r="AB650" s="2">
        <v>7780</v>
      </c>
      <c r="AC650" s="25">
        <v>1.4999999999999999E-2</v>
      </c>
      <c r="AD650" s="12">
        <v>600</v>
      </c>
      <c r="AE650" s="25">
        <v>1.1759999999999999</v>
      </c>
    </row>
    <row r="651" spans="1:31" x14ac:dyDescent="0.3">
      <c r="A651" t="s">
        <v>1777</v>
      </c>
      <c r="B651" s="2">
        <v>11</v>
      </c>
      <c r="C651" s="25">
        <v>1.9434628975265017E-2</v>
      </c>
      <c r="D651" s="2"/>
      <c r="E651" s="2">
        <v>14</v>
      </c>
      <c r="F651" s="25">
        <v>2.4604569420035149E-2</v>
      </c>
      <c r="G651" s="12"/>
      <c r="H651" s="2">
        <v>98</v>
      </c>
      <c r="I651" s="25">
        <v>5.0051072522982611E-2</v>
      </c>
      <c r="J651" s="12"/>
      <c r="K651" s="25">
        <v>7.9090909090909083</v>
      </c>
      <c r="L651" s="2">
        <v>101</v>
      </c>
      <c r="M651" s="25">
        <v>4.5129579982126897E-2</v>
      </c>
      <c r="N651" s="2">
        <v>41.212121212121197</v>
      </c>
      <c r="O651" s="2">
        <v>118</v>
      </c>
      <c r="P651" s="25">
        <v>4.4832826747720364E-2</v>
      </c>
      <c r="Q651" s="12">
        <v>62.424242424242401</v>
      </c>
      <c r="R651" s="2">
        <v>762</v>
      </c>
      <c r="S651" s="25">
        <v>0.1034342337450794</v>
      </c>
      <c r="T651" s="12">
        <v>282.42425500000002</v>
      </c>
      <c r="U651" s="25">
        <v>6.5445544554455441</v>
      </c>
      <c r="V651" s="2">
        <v>16101</v>
      </c>
      <c r="W651" s="25">
        <v>8.3000000000000004E-2</v>
      </c>
      <c r="X651" s="2">
        <v>539</v>
      </c>
      <c r="Y651" s="2">
        <v>19255</v>
      </c>
      <c r="Z651" s="25">
        <v>7.4999999999999997E-2</v>
      </c>
      <c r="AA651" s="12">
        <v>606.05999999999995</v>
      </c>
      <c r="AB651" s="2">
        <v>37712</v>
      </c>
      <c r="AC651" s="25">
        <v>7.2999999999999995E-2</v>
      </c>
      <c r="AD651" s="12">
        <v>1126.06</v>
      </c>
      <c r="AE651" s="25">
        <v>1.3420000000000001</v>
      </c>
    </row>
    <row r="652" spans="1:31" x14ac:dyDescent="0.3">
      <c r="A652" t="s">
        <v>1778</v>
      </c>
      <c r="B652" s="2">
        <v>44</v>
      </c>
      <c r="C652" s="25">
        <v>7.7738515901060068E-2</v>
      </c>
      <c r="D652" s="2"/>
      <c r="E652" s="2">
        <v>64</v>
      </c>
      <c r="F652" s="25">
        <v>0.11247803163444639</v>
      </c>
      <c r="G652" s="12"/>
      <c r="H652" s="2">
        <v>255</v>
      </c>
      <c r="I652" s="25">
        <v>0.13023493360572011</v>
      </c>
      <c r="J652" s="12"/>
      <c r="K652" s="25">
        <v>4.7954545454545459</v>
      </c>
      <c r="L652" s="2">
        <v>87</v>
      </c>
      <c r="M652" s="25">
        <v>3.8873994638069703E-2</v>
      </c>
      <c r="N652" s="2">
        <v>27.272727272727199</v>
      </c>
      <c r="O652" s="2">
        <v>109</v>
      </c>
      <c r="P652" s="25">
        <v>4.1413373860182373E-2</v>
      </c>
      <c r="Q652" s="12">
        <v>35.151515151515099</v>
      </c>
      <c r="R652" s="2">
        <v>648</v>
      </c>
      <c r="S652" s="25">
        <v>8.7959820822587215E-2</v>
      </c>
      <c r="T652" s="12">
        <v>150.30302399999999</v>
      </c>
      <c r="U652" s="25">
        <v>6.4482758620689653</v>
      </c>
      <c r="V652" s="2">
        <v>13259</v>
      </c>
      <c r="W652" s="25">
        <v>6.8000000000000005E-2</v>
      </c>
      <c r="X652" s="2">
        <v>433</v>
      </c>
      <c r="Y652" s="2">
        <v>18121</v>
      </c>
      <c r="Z652" s="25">
        <v>7.0999999999999994E-2</v>
      </c>
      <c r="AA652" s="12">
        <v>538.17999999999995</v>
      </c>
      <c r="AB652" s="2">
        <v>39077</v>
      </c>
      <c r="AC652" s="25">
        <v>7.5999999999999998E-2</v>
      </c>
      <c r="AD652" s="12">
        <v>1241.21</v>
      </c>
      <c r="AE652" s="25">
        <v>1.9470000000000001</v>
      </c>
    </row>
    <row r="653" spans="1:31"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row>
    <row r="654" spans="1:31" x14ac:dyDescent="0.3">
      <c r="A654" s="103" t="s">
        <v>1786</v>
      </c>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c r="AA654" s="103"/>
      <c r="AB654" s="103"/>
      <c r="AC654" s="103"/>
      <c r="AD654" s="103"/>
      <c r="AE654" s="103"/>
    </row>
    <row r="655" spans="1:31" x14ac:dyDescent="0.3">
      <c r="B655" s="188"/>
      <c r="C655" s="188"/>
      <c r="D655" s="188"/>
      <c r="E655" s="188"/>
      <c r="F655" s="188"/>
      <c r="G655" s="188"/>
      <c r="H655" s="188"/>
      <c r="I655" s="188"/>
      <c r="J655" s="188"/>
      <c r="L655" s="188" t="s">
        <v>1653</v>
      </c>
      <c r="M655" s="188"/>
      <c r="N655" s="188" t="s">
        <v>1654</v>
      </c>
      <c r="O655" s="188" t="s">
        <v>1653</v>
      </c>
      <c r="P655" s="188"/>
      <c r="Q655" s="188" t="s">
        <v>1654</v>
      </c>
      <c r="R655" s="188" t="s">
        <v>1653</v>
      </c>
      <c r="S655" s="188"/>
      <c r="T655" s="188" t="s">
        <v>1654</v>
      </c>
      <c r="U655" t="s">
        <v>167</v>
      </c>
      <c r="V655" s="188" t="s">
        <v>1653</v>
      </c>
      <c r="W655" s="188"/>
      <c r="X655" s="188" t="s">
        <v>1654</v>
      </c>
      <c r="Y655" s="188" t="s">
        <v>1653</v>
      </c>
      <c r="Z655" s="188"/>
      <c r="AA655" s="188" t="s">
        <v>1654</v>
      </c>
      <c r="AB655" s="188" t="s">
        <v>1653</v>
      </c>
      <c r="AC655" s="188"/>
      <c r="AD655" s="188" t="s">
        <v>1654</v>
      </c>
      <c r="AE655" t="s">
        <v>167</v>
      </c>
    </row>
    <row r="656" spans="1:31" x14ac:dyDescent="0.3">
      <c r="A656" t="s">
        <v>169</v>
      </c>
      <c r="B656" s="2">
        <v>12405</v>
      </c>
      <c r="C656" s="25" t="s">
        <v>2479</v>
      </c>
      <c r="D656" s="2"/>
      <c r="E656" s="2">
        <v>10875</v>
      </c>
      <c r="F656" s="25" t="s">
        <v>2479</v>
      </c>
      <c r="G656" s="12"/>
      <c r="H656" s="2">
        <v>10081</v>
      </c>
      <c r="I656" s="25" t="s">
        <v>2479</v>
      </c>
      <c r="J656" s="12"/>
      <c r="K656" s="25">
        <v>-0.18734381297863767</v>
      </c>
      <c r="L656" s="2">
        <v>41148</v>
      </c>
      <c r="M656" s="25" t="s">
        <v>167</v>
      </c>
      <c r="N656" s="2">
        <v>432.12121212121201</v>
      </c>
      <c r="O656" s="2">
        <v>38337</v>
      </c>
      <c r="P656" s="25" t="s">
        <v>167</v>
      </c>
      <c r="Q656" s="12">
        <v>515.15151515151501</v>
      </c>
      <c r="R656" s="2">
        <v>35802</v>
      </c>
      <c r="S656" s="25" t="s">
        <v>167</v>
      </c>
      <c r="T656" s="12">
        <v>607.27269999999999</v>
      </c>
      <c r="U656" s="25">
        <v>-0.12992125984251968</v>
      </c>
      <c r="V656" s="2">
        <v>3967947</v>
      </c>
      <c r="W656" s="25" t="s">
        <v>167</v>
      </c>
      <c r="X656" s="2">
        <v>7886</v>
      </c>
      <c r="Y656" s="2">
        <v>3864391</v>
      </c>
      <c r="Z656" s="25" t="s">
        <v>167</v>
      </c>
      <c r="AA656" s="12">
        <v>7529.09</v>
      </c>
      <c r="AB656" s="2">
        <v>3786029</v>
      </c>
      <c r="AC656" s="25" t="s">
        <v>167</v>
      </c>
      <c r="AD656" s="12">
        <v>7460.61</v>
      </c>
      <c r="AE656" s="25">
        <v>-4.5999999999999999E-2</v>
      </c>
    </row>
    <row r="657" spans="1:31" x14ac:dyDescent="0.3">
      <c r="A657" t="s">
        <v>1751</v>
      </c>
      <c r="B657" s="2">
        <v>1061</v>
      </c>
      <c r="C657" s="25">
        <v>8.553002821442969E-2</v>
      </c>
      <c r="D657" s="2"/>
      <c r="E657" s="2">
        <v>1219</v>
      </c>
      <c r="F657" s="25">
        <v>0.11209195402298851</v>
      </c>
      <c r="G657" s="12"/>
      <c r="H657" s="2">
        <v>793</v>
      </c>
      <c r="I657" s="25">
        <v>7.86628310683464E-2</v>
      </c>
      <c r="J657" s="12"/>
      <c r="K657" s="25">
        <v>-0.25259189443920826</v>
      </c>
      <c r="L657" s="2">
        <v>3170</v>
      </c>
      <c r="M657" s="25">
        <v>7.7038981238456303E-2</v>
      </c>
      <c r="N657" s="2">
        <v>212.12121212121201</v>
      </c>
      <c r="O657" s="2">
        <v>3675</v>
      </c>
      <c r="P657" s="25">
        <v>9.5860395962125367E-2</v>
      </c>
      <c r="Q657" s="12">
        <v>263.636363636363</v>
      </c>
      <c r="R657" s="2">
        <v>3146</v>
      </c>
      <c r="S657" s="25">
        <v>8.7872185911401599E-2</v>
      </c>
      <c r="T657" s="12">
        <v>303.63635299999999</v>
      </c>
      <c r="U657" s="25">
        <v>-7.5709779179810727E-3</v>
      </c>
      <c r="V657" s="2">
        <v>192514</v>
      </c>
      <c r="W657" s="25">
        <v>4.9000000000000002E-2</v>
      </c>
      <c r="X657" s="2">
        <v>2153</v>
      </c>
      <c r="Y657" s="2">
        <v>233744</v>
      </c>
      <c r="Z657" s="25">
        <v>0.06</v>
      </c>
      <c r="AA657" s="12">
        <v>2169.09</v>
      </c>
      <c r="AB657" s="2">
        <v>184715</v>
      </c>
      <c r="AC657" s="25">
        <v>4.9000000000000002E-2</v>
      </c>
      <c r="AD657" s="12">
        <v>2356.36</v>
      </c>
      <c r="AE657" s="25">
        <v>-4.1000000000000002E-2</v>
      </c>
    </row>
    <row r="658" spans="1:31" x14ac:dyDescent="0.3">
      <c r="A658" t="s">
        <v>1715</v>
      </c>
      <c r="B658" s="2">
        <v>495</v>
      </c>
      <c r="C658" s="25">
        <v>3.9903264812575584E-2</v>
      </c>
      <c r="D658" s="2"/>
      <c r="E658" s="2">
        <v>537</v>
      </c>
      <c r="F658" s="25">
        <v>4.93793103448276E-2</v>
      </c>
      <c r="G658" s="12"/>
      <c r="H658" s="2">
        <v>389</v>
      </c>
      <c r="I658" s="25">
        <v>3.8587441722051384E-2</v>
      </c>
      <c r="J658" s="12"/>
      <c r="K658" s="25">
        <v>-0.21414141414141419</v>
      </c>
      <c r="L658" s="2">
        <v>1193</v>
      </c>
      <c r="M658" s="25">
        <v>2.8992903664819675E-2</v>
      </c>
      <c r="N658" s="2">
        <v>111.515151515151</v>
      </c>
      <c r="O658" s="2">
        <v>1465</v>
      </c>
      <c r="P658" s="25">
        <v>3.8213736077418681E-2</v>
      </c>
      <c r="Q658" s="12">
        <v>175.15151515151501</v>
      </c>
      <c r="R658" s="2">
        <v>1196</v>
      </c>
      <c r="S658" s="25">
        <v>3.3405954974582423E-2</v>
      </c>
      <c r="T658" s="12">
        <v>151.515152</v>
      </c>
      <c r="U658" s="25">
        <v>2.5146689019279128E-3</v>
      </c>
      <c r="V658" s="2">
        <v>85189</v>
      </c>
      <c r="W658" s="25">
        <v>2.1000000000000001E-2</v>
      </c>
      <c r="X658" s="2">
        <v>1279</v>
      </c>
      <c r="Y658" s="2">
        <v>106960</v>
      </c>
      <c r="Z658" s="25">
        <v>2.8000000000000001E-2</v>
      </c>
      <c r="AA658" s="12">
        <v>1541.82</v>
      </c>
      <c r="AB658" s="2">
        <v>87462</v>
      </c>
      <c r="AC658" s="25">
        <v>2.3E-2</v>
      </c>
      <c r="AD658" s="12">
        <v>1503.64</v>
      </c>
      <c r="AE658" s="25">
        <v>2.7E-2</v>
      </c>
    </row>
    <row r="659" spans="1:31" x14ac:dyDescent="0.3">
      <c r="A659" t="s">
        <v>1769</v>
      </c>
      <c r="B659" s="2">
        <v>331</v>
      </c>
      <c r="C659" s="25">
        <v>2.6682789197904056E-2</v>
      </c>
      <c r="D659" s="2"/>
      <c r="E659" s="2">
        <v>284</v>
      </c>
      <c r="F659" s="25">
        <v>2.6114942528735634E-2</v>
      </c>
      <c r="G659" s="12"/>
      <c r="H659" s="2">
        <v>147</v>
      </c>
      <c r="I659" s="25">
        <v>1.458188671758754E-2</v>
      </c>
      <c r="J659" s="12"/>
      <c r="K659" s="25">
        <v>-0.5558912386706949</v>
      </c>
      <c r="L659" s="2">
        <v>722</v>
      </c>
      <c r="M659" s="25">
        <v>1.7546417808884999E-2</v>
      </c>
      <c r="N659" s="2">
        <v>81.818181818181799</v>
      </c>
      <c r="O659" s="2">
        <v>884</v>
      </c>
      <c r="P659" s="25">
        <v>2.3058663953882671E-2</v>
      </c>
      <c r="Q659" s="12">
        <v>140.60606060606</v>
      </c>
      <c r="R659" s="2">
        <v>696</v>
      </c>
      <c r="S659" s="25">
        <v>1.9440254734372383E-2</v>
      </c>
      <c r="T659" s="12">
        <v>129.69697600000001</v>
      </c>
      <c r="U659" s="25">
        <v>-3.6011080332409975E-2</v>
      </c>
      <c r="V659" s="2">
        <v>42170</v>
      </c>
      <c r="W659" s="25">
        <v>1.0999999999999999E-2</v>
      </c>
      <c r="X659" s="2">
        <v>962</v>
      </c>
      <c r="Y659" s="2">
        <v>52389</v>
      </c>
      <c r="Z659" s="25">
        <v>1.4E-2</v>
      </c>
      <c r="AA659" s="12">
        <v>1061.21</v>
      </c>
      <c r="AB659" s="2">
        <v>36140</v>
      </c>
      <c r="AC659" s="25">
        <v>0.01</v>
      </c>
      <c r="AD659" s="12">
        <v>840.61</v>
      </c>
      <c r="AE659" s="25">
        <v>-0.14299999999999999</v>
      </c>
    </row>
    <row r="660" spans="1:31" x14ac:dyDescent="0.3">
      <c r="A660" t="s">
        <v>1770</v>
      </c>
      <c r="B660" s="2">
        <v>49</v>
      </c>
      <c r="C660" s="25">
        <v>3.9500201531640468E-3</v>
      </c>
      <c r="D660" s="2"/>
      <c r="E660" s="2">
        <v>12</v>
      </c>
      <c r="F660" s="25">
        <v>1.1034482758620692E-3</v>
      </c>
      <c r="G660" s="12"/>
      <c r="H660" s="2">
        <v>10</v>
      </c>
      <c r="I660" s="25">
        <v>9.9196508282908434E-4</v>
      </c>
      <c r="J660" s="12"/>
      <c r="K660" s="25">
        <v>-0.79591836734693877</v>
      </c>
      <c r="L660" s="2">
        <v>116</v>
      </c>
      <c r="M660" s="25">
        <v>2.8190920579372024E-3</v>
      </c>
      <c r="N660" s="2">
        <v>45.454545454545404</v>
      </c>
      <c r="O660" s="2">
        <v>245</v>
      </c>
      <c r="P660" s="25">
        <v>6.3906930641416905E-3</v>
      </c>
      <c r="Q660" s="12">
        <v>112.72727272727199</v>
      </c>
      <c r="R660" s="2">
        <v>21</v>
      </c>
      <c r="S660" s="25">
        <v>5.865594100888219E-4</v>
      </c>
      <c r="T660" s="12">
        <v>17.575758</v>
      </c>
      <c r="U660" s="25">
        <v>-0.81896551724137934</v>
      </c>
      <c r="V660" s="2">
        <v>8070</v>
      </c>
      <c r="W660" s="25">
        <v>2E-3</v>
      </c>
      <c r="X660" s="2">
        <v>371</v>
      </c>
      <c r="Y660" s="2">
        <v>9494</v>
      </c>
      <c r="Z660" s="25">
        <v>2E-3</v>
      </c>
      <c r="AA660" s="12">
        <v>437.58</v>
      </c>
      <c r="AB660" s="2">
        <v>6158</v>
      </c>
      <c r="AC660" s="25">
        <v>2E-3</v>
      </c>
      <c r="AD660" s="12">
        <v>366.06</v>
      </c>
      <c r="AE660" s="25">
        <v>-0.23699999999999999</v>
      </c>
    </row>
    <row r="661" spans="1:31" x14ac:dyDescent="0.3">
      <c r="A661" t="s">
        <v>1771</v>
      </c>
      <c r="B661" s="2">
        <v>88</v>
      </c>
      <c r="C661" s="25">
        <v>7.0939137444578802E-3</v>
      </c>
      <c r="D661" s="2"/>
      <c r="E661" s="2">
        <v>97</v>
      </c>
      <c r="F661" s="25">
        <v>8.9195402298850573E-3</v>
      </c>
      <c r="G661" s="12"/>
      <c r="H661" s="2">
        <v>33</v>
      </c>
      <c r="I661" s="25">
        <v>3.2734847733359774E-3</v>
      </c>
      <c r="J661" s="12"/>
      <c r="K661" s="25">
        <v>-0.625</v>
      </c>
      <c r="L661" s="2">
        <v>153</v>
      </c>
      <c r="M661" s="25">
        <v>3.7182852143482063E-3</v>
      </c>
      <c r="N661" s="2">
        <v>44.848484848484802</v>
      </c>
      <c r="O661" s="2">
        <v>197</v>
      </c>
      <c r="P661" s="25">
        <v>5.138638912799645E-3</v>
      </c>
      <c r="Q661" s="12">
        <v>48.484848484848399</v>
      </c>
      <c r="R661" s="2">
        <v>148</v>
      </c>
      <c r="S661" s="25">
        <v>4.1338472711021732E-3</v>
      </c>
      <c r="T661" s="12">
        <v>46.060607900000001</v>
      </c>
      <c r="U661" s="25">
        <v>-3.2679738562091505E-2</v>
      </c>
      <c r="V661" s="2">
        <v>11886</v>
      </c>
      <c r="W661" s="25">
        <v>3.0000000000000001E-3</v>
      </c>
      <c r="X661" s="2">
        <v>521</v>
      </c>
      <c r="Y661" s="2">
        <v>14207</v>
      </c>
      <c r="Z661" s="25">
        <v>4.0000000000000001E-3</v>
      </c>
      <c r="AA661" s="12">
        <v>544.85</v>
      </c>
      <c r="AB661" s="2">
        <v>10022</v>
      </c>
      <c r="AC661" s="25">
        <v>3.0000000000000001E-3</v>
      </c>
      <c r="AD661" s="12">
        <v>475.15</v>
      </c>
      <c r="AE661" s="25">
        <v>-0.157</v>
      </c>
    </row>
    <row r="662" spans="1:31" x14ac:dyDescent="0.3">
      <c r="A662" t="s">
        <v>1772</v>
      </c>
      <c r="B662" s="2">
        <v>194</v>
      </c>
      <c r="C662" s="25">
        <v>1.5638855300282143E-2</v>
      </c>
      <c r="D662" s="2"/>
      <c r="E662" s="2">
        <v>175</v>
      </c>
      <c r="F662" s="25">
        <v>1.6091954022988506E-2</v>
      </c>
      <c r="G662" s="12"/>
      <c r="H662" s="2">
        <v>104</v>
      </c>
      <c r="I662" s="25">
        <v>1.0316436861422478E-2</v>
      </c>
      <c r="J662" s="12"/>
      <c r="K662" s="25">
        <v>-0.46391752577319589</v>
      </c>
      <c r="L662" s="2">
        <v>453</v>
      </c>
      <c r="M662" s="25">
        <v>1.1009040536599592E-2</v>
      </c>
      <c r="N662" s="2">
        <v>81.818181818181799</v>
      </c>
      <c r="O662" s="2">
        <v>442</v>
      </c>
      <c r="P662" s="25">
        <v>1.1529331976941335E-2</v>
      </c>
      <c r="Q662" s="12">
        <v>78.181818181818201</v>
      </c>
      <c r="R662" s="2">
        <v>527</v>
      </c>
      <c r="S662" s="25">
        <v>1.4719848053181387E-2</v>
      </c>
      <c r="T662" s="12">
        <v>113.939392</v>
      </c>
      <c r="U662" s="25">
        <v>0.16335540838852097</v>
      </c>
      <c r="V662" s="2">
        <v>22214</v>
      </c>
      <c r="W662" s="25">
        <v>6.0000000000000001E-3</v>
      </c>
      <c r="X662" s="2">
        <v>739</v>
      </c>
      <c r="Y662" s="2">
        <v>28688</v>
      </c>
      <c r="Z662" s="25">
        <v>7.0000000000000001E-3</v>
      </c>
      <c r="AA662" s="12">
        <v>786.06</v>
      </c>
      <c r="AB662" s="2">
        <v>19960</v>
      </c>
      <c r="AC662" s="25">
        <v>5.0000000000000001E-3</v>
      </c>
      <c r="AD662" s="12">
        <v>688.48</v>
      </c>
      <c r="AE662" s="25">
        <v>-0.10100000000000001</v>
      </c>
    </row>
    <row r="663" spans="1:31" x14ac:dyDescent="0.3">
      <c r="A663" t="s">
        <v>1773</v>
      </c>
      <c r="B663" s="2">
        <v>164</v>
      </c>
      <c r="C663" s="25">
        <v>1.32204756146715E-2</v>
      </c>
      <c r="D663" s="2"/>
      <c r="E663" s="2">
        <v>253</v>
      </c>
      <c r="F663" s="25">
        <v>2.3264367816091956E-2</v>
      </c>
      <c r="G663" s="12"/>
      <c r="H663" s="2">
        <v>242</v>
      </c>
      <c r="I663" s="25">
        <v>2.4005555004463844E-2</v>
      </c>
      <c r="J663" s="12"/>
      <c r="K663" s="25">
        <v>0.47560975609756095</v>
      </c>
      <c r="L663" s="2">
        <v>471</v>
      </c>
      <c r="M663" s="25">
        <v>1.1446485855934675E-2</v>
      </c>
      <c r="N663" s="2">
        <v>71.515151515151501</v>
      </c>
      <c r="O663" s="2">
        <v>581</v>
      </c>
      <c r="P663" s="25">
        <v>1.515507212353601E-2</v>
      </c>
      <c r="Q663" s="12">
        <v>93.3333333333333</v>
      </c>
      <c r="R663" s="2">
        <v>500</v>
      </c>
      <c r="S663" s="25">
        <v>1.3965700240210044E-2</v>
      </c>
      <c r="T663" s="12">
        <v>72.121215800000002</v>
      </c>
      <c r="U663" s="25">
        <v>6.1571125265392782E-2</v>
      </c>
      <c r="V663" s="2">
        <v>43019</v>
      </c>
      <c r="W663" s="25">
        <v>1.0999999999999999E-2</v>
      </c>
      <c r="X663" s="2">
        <v>832</v>
      </c>
      <c r="Y663" s="2">
        <v>54571</v>
      </c>
      <c r="Z663" s="25">
        <v>1.4E-2</v>
      </c>
      <c r="AA663" s="12">
        <v>1072.1199999999999</v>
      </c>
      <c r="AB663" s="2">
        <v>51322</v>
      </c>
      <c r="AC663" s="25">
        <v>1.4E-2</v>
      </c>
      <c r="AD663" s="12">
        <v>1163.03</v>
      </c>
      <c r="AE663" s="25">
        <v>0.193</v>
      </c>
    </row>
    <row r="664" spans="1:31" x14ac:dyDescent="0.3">
      <c r="A664" t="s">
        <v>1716</v>
      </c>
      <c r="B664" s="2">
        <v>566</v>
      </c>
      <c r="C664" s="25">
        <v>4.5626763401854092E-2</v>
      </c>
      <c r="D664" s="2"/>
      <c r="E664" s="2">
        <v>682</v>
      </c>
      <c r="F664" s="25">
        <v>6.2712643678160915E-2</v>
      </c>
      <c r="G664" s="12"/>
      <c r="H664" s="2">
        <v>404</v>
      </c>
      <c r="I664" s="25">
        <v>4.0075389346295009E-2</v>
      </c>
      <c r="J664" s="12"/>
      <c r="K664" s="25">
        <v>-0.28621908127208484</v>
      </c>
      <c r="L664" s="2">
        <v>1977</v>
      </c>
      <c r="M664" s="25">
        <v>4.8046077573636631E-2</v>
      </c>
      <c r="N664" s="2">
        <v>178.78787878787799</v>
      </c>
      <c r="O664" s="2">
        <v>2210</v>
      </c>
      <c r="P664" s="25">
        <v>5.7646659884706679E-2</v>
      </c>
      <c r="Q664" s="12">
        <v>202.42424242424201</v>
      </c>
      <c r="R664" s="2">
        <v>1950</v>
      </c>
      <c r="S664" s="25">
        <v>5.4466230936819175E-2</v>
      </c>
      <c r="T664" s="12">
        <v>248.484848</v>
      </c>
      <c r="U664" s="25">
        <v>-1.3657056145675266E-2</v>
      </c>
      <c r="V664" s="2">
        <v>107325</v>
      </c>
      <c r="W664" s="25">
        <v>2.7E-2</v>
      </c>
      <c r="X664" s="2">
        <v>1628</v>
      </c>
      <c r="Y664" s="2">
        <v>126784</v>
      </c>
      <c r="Z664" s="25">
        <v>3.3000000000000002E-2</v>
      </c>
      <c r="AA664" s="12">
        <v>1664.24</v>
      </c>
      <c r="AB664" s="2">
        <v>97253</v>
      </c>
      <c r="AC664" s="25">
        <v>2.5999999999999999E-2</v>
      </c>
      <c r="AD664" s="12">
        <v>1621.21</v>
      </c>
      <c r="AE664" s="25">
        <v>-9.4E-2</v>
      </c>
    </row>
    <row r="665" spans="1:31" x14ac:dyDescent="0.3">
      <c r="A665" t="s">
        <v>1717</v>
      </c>
      <c r="B665" s="2">
        <v>147</v>
      </c>
      <c r="C665" s="25">
        <v>1.1850060459492136E-2</v>
      </c>
      <c r="D665" s="2"/>
      <c r="E665" s="2">
        <v>222</v>
      </c>
      <c r="F665" s="25">
        <v>2.0413793103448277E-2</v>
      </c>
      <c r="G665" s="12"/>
      <c r="H665" s="2">
        <v>107</v>
      </c>
      <c r="I665" s="25">
        <v>1.0614026386271203E-2</v>
      </c>
      <c r="J665" s="12"/>
      <c r="K665" s="25">
        <v>-0.27210884353741494</v>
      </c>
      <c r="L665" s="2">
        <v>445</v>
      </c>
      <c r="M665" s="25">
        <v>1.0814620394672889E-2</v>
      </c>
      <c r="N665" s="2">
        <v>85.454545454545396</v>
      </c>
      <c r="O665" s="2">
        <v>496</v>
      </c>
      <c r="P665" s="25">
        <v>1.2937892897201137E-2</v>
      </c>
      <c r="Q665" s="12">
        <v>87.878787878787904</v>
      </c>
      <c r="R665" s="2">
        <v>413</v>
      </c>
      <c r="S665" s="25">
        <v>1.1535668398413497E-2</v>
      </c>
      <c r="T665" s="12">
        <v>73.939390000000003</v>
      </c>
      <c r="U665" s="25">
        <v>-7.1910112359550568E-2</v>
      </c>
      <c r="V665" s="2">
        <v>20490</v>
      </c>
      <c r="W665" s="25">
        <v>5.0000000000000001E-3</v>
      </c>
      <c r="X665" s="2">
        <v>687</v>
      </c>
      <c r="Y665" s="2">
        <v>28725</v>
      </c>
      <c r="Z665" s="25">
        <v>7.0000000000000001E-3</v>
      </c>
      <c r="AA665" s="12">
        <v>746.06</v>
      </c>
      <c r="AB665" s="2">
        <v>22514</v>
      </c>
      <c r="AC665" s="25">
        <v>6.0000000000000001E-3</v>
      </c>
      <c r="AD665" s="12">
        <v>829.09</v>
      </c>
      <c r="AE665" s="25">
        <v>9.9000000000000005E-2</v>
      </c>
    </row>
    <row r="666" spans="1:31" x14ac:dyDescent="0.3">
      <c r="A666" t="s">
        <v>1774</v>
      </c>
      <c r="B666" s="2">
        <v>82</v>
      </c>
      <c r="C666" s="25">
        <v>6.61023780733575E-3</v>
      </c>
      <c r="D666" s="2"/>
      <c r="E666" s="2">
        <v>191</v>
      </c>
      <c r="F666" s="25">
        <v>1.7563218390804599E-2</v>
      </c>
      <c r="G666" s="12"/>
      <c r="H666" s="2">
        <v>51</v>
      </c>
      <c r="I666" s="25">
        <v>5.0590219224283303E-3</v>
      </c>
      <c r="J666" s="12"/>
      <c r="K666" s="25">
        <v>-0.37804878048780488</v>
      </c>
      <c r="L666" s="2">
        <v>329</v>
      </c>
      <c r="M666" s="25">
        <v>7.9955283367356862E-3</v>
      </c>
      <c r="N666" s="2">
        <v>70.303030303030297</v>
      </c>
      <c r="O666" s="2">
        <v>364</v>
      </c>
      <c r="P666" s="25">
        <v>9.4947439810105123E-3</v>
      </c>
      <c r="Q666" s="12">
        <v>68.484848484848399</v>
      </c>
      <c r="R666" s="2">
        <v>232</v>
      </c>
      <c r="S666" s="25">
        <v>6.4800849114574604E-3</v>
      </c>
      <c r="T666" s="12">
        <v>67.272729999999996</v>
      </c>
      <c r="U666" s="25">
        <v>-0.29483282674772038</v>
      </c>
      <c r="V666" s="2">
        <v>14253</v>
      </c>
      <c r="W666" s="25">
        <v>4.0000000000000001E-3</v>
      </c>
      <c r="X666" s="2">
        <v>542</v>
      </c>
      <c r="Y666" s="2">
        <v>18637</v>
      </c>
      <c r="Z666" s="25">
        <v>5.0000000000000001E-3</v>
      </c>
      <c r="AA666" s="12">
        <v>644.85</v>
      </c>
      <c r="AB666" s="2">
        <v>13601</v>
      </c>
      <c r="AC666" s="25">
        <v>4.0000000000000001E-3</v>
      </c>
      <c r="AD666" s="12">
        <v>658.18</v>
      </c>
      <c r="AE666" s="25">
        <v>-4.5999999999999999E-2</v>
      </c>
    </row>
    <row r="667" spans="1:31" x14ac:dyDescent="0.3">
      <c r="A667" t="s">
        <v>1775</v>
      </c>
      <c r="B667" s="2">
        <v>11</v>
      </c>
      <c r="C667" s="25">
        <v>8.8673921805723502E-4</v>
      </c>
      <c r="D667" s="2"/>
      <c r="E667" s="2">
        <v>23</v>
      </c>
      <c r="F667" s="25">
        <v>2.1149425287356324E-3</v>
      </c>
      <c r="G667" s="12"/>
      <c r="H667" s="2">
        <v>11</v>
      </c>
      <c r="I667" s="25">
        <v>1.0911615911119929E-3</v>
      </c>
      <c r="J667" s="12"/>
      <c r="K667" s="25">
        <v>0</v>
      </c>
      <c r="L667" s="2">
        <v>95</v>
      </c>
      <c r="M667" s="25">
        <v>2.3087391853796055E-3</v>
      </c>
      <c r="N667" s="2">
        <v>44.848484848484802</v>
      </c>
      <c r="O667" s="2">
        <v>122</v>
      </c>
      <c r="P667" s="25">
        <v>3.1823043013276993E-3</v>
      </c>
      <c r="Q667" s="12">
        <v>39.393939393939398</v>
      </c>
      <c r="R667" s="2">
        <v>100</v>
      </c>
      <c r="S667" s="25">
        <v>2.7931400480420087E-3</v>
      </c>
      <c r="T667" s="12">
        <v>49.0909081</v>
      </c>
      <c r="U667" s="25">
        <v>5.2631578947368418E-2</v>
      </c>
      <c r="V667" s="2">
        <v>3137</v>
      </c>
      <c r="W667" s="25">
        <v>1E-3</v>
      </c>
      <c r="X667" s="2">
        <v>267</v>
      </c>
      <c r="Y667" s="2">
        <v>4429</v>
      </c>
      <c r="Z667" s="25">
        <v>1E-3</v>
      </c>
      <c r="AA667" s="12">
        <v>386.67</v>
      </c>
      <c r="AB667" s="2">
        <v>2528</v>
      </c>
      <c r="AC667" s="25">
        <v>1E-3</v>
      </c>
      <c r="AD667" s="12">
        <v>265.45</v>
      </c>
      <c r="AE667" s="25">
        <v>-0.19400000000000001</v>
      </c>
    </row>
    <row r="668" spans="1:31" x14ac:dyDescent="0.3">
      <c r="A668" t="s">
        <v>1776</v>
      </c>
      <c r="B668" s="2">
        <v>10</v>
      </c>
      <c r="C668" s="25">
        <v>8.0612656187021366E-4</v>
      </c>
      <c r="D668" s="2"/>
      <c r="E668" s="2">
        <v>40</v>
      </c>
      <c r="F668" s="25">
        <v>3.6781609195402297E-3</v>
      </c>
      <c r="G668" s="12"/>
      <c r="H668" s="2">
        <v>9</v>
      </c>
      <c r="I668" s="25">
        <v>8.9276857454617599E-4</v>
      </c>
      <c r="J668" s="12"/>
      <c r="K668" s="25">
        <v>-9.9999999999999978E-2</v>
      </c>
      <c r="L668" s="2">
        <v>23</v>
      </c>
      <c r="M668" s="25">
        <v>5.5895790803927291E-4</v>
      </c>
      <c r="N668" s="2">
        <v>14.545454545454501</v>
      </c>
      <c r="O668" s="2">
        <v>55</v>
      </c>
      <c r="P668" s="25">
        <v>1.434645381746094E-3</v>
      </c>
      <c r="Q668" s="12">
        <v>21.818181818181799</v>
      </c>
      <c r="R668" s="2">
        <v>74</v>
      </c>
      <c r="S668" s="25">
        <v>2.0669236355510866E-3</v>
      </c>
      <c r="T668" s="12">
        <v>36.969695999999999</v>
      </c>
      <c r="U668" s="25">
        <v>2.2173913043478262</v>
      </c>
      <c r="V668" s="2">
        <v>1879</v>
      </c>
      <c r="W668" s="25">
        <v>0</v>
      </c>
      <c r="X668" s="2">
        <v>204</v>
      </c>
      <c r="Y668" s="2">
        <v>3110</v>
      </c>
      <c r="Z668" s="25">
        <v>1E-3</v>
      </c>
      <c r="AA668" s="12">
        <v>259.39</v>
      </c>
      <c r="AB668" s="2">
        <v>2137</v>
      </c>
      <c r="AC668" s="25">
        <v>1E-3</v>
      </c>
      <c r="AD668" s="12">
        <v>293.94</v>
      </c>
      <c r="AE668" s="25">
        <v>0.13700000000000001</v>
      </c>
    </row>
    <row r="669" spans="1:31" x14ac:dyDescent="0.3">
      <c r="A669" t="s">
        <v>1777</v>
      </c>
      <c r="B669" s="2">
        <v>61</v>
      </c>
      <c r="C669" s="25">
        <v>4.9173720274083028E-3</v>
      </c>
      <c r="D669" s="2"/>
      <c r="E669" s="2">
        <v>128</v>
      </c>
      <c r="F669" s="25">
        <v>1.1770114942528736E-2</v>
      </c>
      <c r="G669" s="12"/>
      <c r="H669" s="2">
        <v>31</v>
      </c>
      <c r="I669" s="25">
        <v>3.0750917567701607E-3</v>
      </c>
      <c r="J669" s="12"/>
      <c r="K669" s="25">
        <v>-0.49180327868852458</v>
      </c>
      <c r="L669" s="2">
        <v>211</v>
      </c>
      <c r="M669" s="25">
        <v>5.1278312433168079E-3</v>
      </c>
      <c r="N669" s="2">
        <v>66.060606060606005</v>
      </c>
      <c r="O669" s="2">
        <v>187</v>
      </c>
      <c r="P669" s="25">
        <v>4.8777942979367191E-3</v>
      </c>
      <c r="Q669" s="12">
        <v>52.727272727272698</v>
      </c>
      <c r="R669" s="2">
        <v>58</v>
      </c>
      <c r="S669" s="25">
        <v>1.6200212278643651E-3</v>
      </c>
      <c r="T669" s="12">
        <v>30.909089999999999</v>
      </c>
      <c r="U669" s="25">
        <v>-0.72511848341232232</v>
      </c>
      <c r="V669" s="2">
        <v>9237</v>
      </c>
      <c r="W669" s="25">
        <v>2E-3</v>
      </c>
      <c r="X669" s="2">
        <v>428</v>
      </c>
      <c r="Y669" s="2">
        <v>11098</v>
      </c>
      <c r="Z669" s="25">
        <v>3.0000000000000001E-3</v>
      </c>
      <c r="AA669" s="12">
        <v>435.15</v>
      </c>
      <c r="AB669" s="2">
        <v>8936</v>
      </c>
      <c r="AC669" s="25">
        <v>2E-3</v>
      </c>
      <c r="AD669" s="12">
        <v>489.7</v>
      </c>
      <c r="AE669" s="25">
        <v>-3.3000000000000002E-2</v>
      </c>
    </row>
    <row r="670" spans="1:31" x14ac:dyDescent="0.3">
      <c r="A670" t="s">
        <v>1778</v>
      </c>
      <c r="B670" s="2">
        <v>65</v>
      </c>
      <c r="C670" s="25">
        <v>5.2398226521563887E-3</v>
      </c>
      <c r="D670" s="2"/>
      <c r="E670" s="2">
        <v>31</v>
      </c>
      <c r="F670" s="25">
        <v>2.8505747126436783E-3</v>
      </c>
      <c r="G670" s="12"/>
      <c r="H670" s="2">
        <v>56</v>
      </c>
      <c r="I670" s="25">
        <v>5.5550044638428744E-3</v>
      </c>
      <c r="J670" s="12"/>
      <c r="K670" s="25">
        <v>-0.13846153846153841</v>
      </c>
      <c r="L670" s="2">
        <v>116</v>
      </c>
      <c r="M670" s="25">
        <v>2.8190920579372024E-3</v>
      </c>
      <c r="N670" s="2">
        <v>47.272727272727202</v>
      </c>
      <c r="O670" s="2">
        <v>132</v>
      </c>
      <c r="P670" s="25">
        <v>3.4431489161906251E-3</v>
      </c>
      <c r="Q670" s="12">
        <v>51.515151515151501</v>
      </c>
      <c r="R670" s="2">
        <v>181</v>
      </c>
      <c r="S670" s="25">
        <v>5.055583486956036E-3</v>
      </c>
      <c r="T670" s="12">
        <v>38.181820000000002</v>
      </c>
      <c r="U670" s="25">
        <v>0.56034482758620685</v>
      </c>
      <c r="V670" s="2">
        <v>6237</v>
      </c>
      <c r="W670" s="25">
        <v>2E-3</v>
      </c>
      <c r="X670" s="2">
        <v>368</v>
      </c>
      <c r="Y670" s="2">
        <v>10088</v>
      </c>
      <c r="Z670" s="25">
        <v>3.0000000000000001E-3</v>
      </c>
      <c r="AA670" s="12">
        <v>409.7</v>
      </c>
      <c r="AB670" s="2">
        <v>8913</v>
      </c>
      <c r="AC670" s="25">
        <v>2E-3</v>
      </c>
      <c r="AD670" s="12">
        <v>583.64</v>
      </c>
      <c r="AE670" s="25">
        <v>0.42899999999999999</v>
      </c>
    </row>
    <row r="671" spans="1:31" x14ac:dyDescent="0.3">
      <c r="A671" t="s">
        <v>1718</v>
      </c>
      <c r="B671" s="2">
        <v>419</v>
      </c>
      <c r="C671" s="25">
        <v>3.3776702942361951E-2</v>
      </c>
      <c r="D671" s="2"/>
      <c r="E671" s="2">
        <v>460</v>
      </c>
      <c r="F671" s="25">
        <v>4.2298850574712644E-2</v>
      </c>
      <c r="G671" s="12"/>
      <c r="H671" s="2">
        <v>297</v>
      </c>
      <c r="I671" s="25">
        <v>2.9461362960023808E-2</v>
      </c>
      <c r="J671" s="12"/>
      <c r="K671" s="25">
        <v>-0.29116945107398573</v>
      </c>
      <c r="L671" s="2">
        <v>1532</v>
      </c>
      <c r="M671" s="25">
        <v>3.7231457178963742E-2</v>
      </c>
      <c r="N671" s="2">
        <v>147.87878787878699</v>
      </c>
      <c r="O671" s="2">
        <v>1714</v>
      </c>
      <c r="P671" s="25">
        <v>4.470876698750554E-2</v>
      </c>
      <c r="Q671" s="12">
        <v>186.06060606060601</v>
      </c>
      <c r="R671" s="2">
        <v>1537</v>
      </c>
      <c r="S671" s="25">
        <v>4.2930562538405673E-2</v>
      </c>
      <c r="T671" s="12">
        <v>226.060608</v>
      </c>
      <c r="U671" s="25">
        <v>3.2637075718015664E-3</v>
      </c>
      <c r="V671" s="2">
        <v>86835</v>
      </c>
      <c r="W671" s="25">
        <v>2.1999999999999999E-2</v>
      </c>
      <c r="X671" s="2">
        <v>1438</v>
      </c>
      <c r="Y671" s="2">
        <v>98059</v>
      </c>
      <c r="Z671" s="25">
        <v>2.5000000000000001E-2</v>
      </c>
      <c r="AA671" s="12">
        <v>1505.45</v>
      </c>
      <c r="AB671" s="2">
        <v>74739</v>
      </c>
      <c r="AC671" s="25">
        <v>0.02</v>
      </c>
      <c r="AD671" s="12">
        <v>1410.91</v>
      </c>
      <c r="AE671" s="25">
        <v>-0.13900000000000001</v>
      </c>
    </row>
    <row r="672" spans="1:31" x14ac:dyDescent="0.3">
      <c r="A672" t="s">
        <v>1774</v>
      </c>
      <c r="B672" s="2">
        <v>349</v>
      </c>
      <c r="C672" s="25">
        <v>2.8133817009270447E-2</v>
      </c>
      <c r="D672" s="2"/>
      <c r="E672" s="2">
        <v>403</v>
      </c>
      <c r="F672" s="25">
        <v>3.7057471264367814E-2</v>
      </c>
      <c r="G672" s="12"/>
      <c r="H672" s="2">
        <v>161</v>
      </c>
      <c r="I672" s="25">
        <v>1.5970637833548258E-2</v>
      </c>
      <c r="J672" s="12"/>
      <c r="K672" s="25">
        <v>-0.5386819484240688</v>
      </c>
      <c r="L672" s="2">
        <v>1316</v>
      </c>
      <c r="M672" s="25">
        <v>3.1982113346942745E-2</v>
      </c>
      <c r="N672" s="2">
        <v>145.45454545454501</v>
      </c>
      <c r="O672" s="2">
        <v>1400</v>
      </c>
      <c r="P672" s="25">
        <v>3.6518246080809662E-2</v>
      </c>
      <c r="Q672" s="12">
        <v>175.15151515151501</v>
      </c>
      <c r="R672" s="2">
        <v>1034</v>
      </c>
      <c r="S672" s="25">
        <v>2.8881068096754371E-2</v>
      </c>
      <c r="T672" s="12">
        <v>193.33332799999999</v>
      </c>
      <c r="U672" s="25">
        <v>-0.21428571428571427</v>
      </c>
      <c r="V672" s="2">
        <v>70524</v>
      </c>
      <c r="W672" s="25">
        <v>1.7999999999999999E-2</v>
      </c>
      <c r="X672" s="2">
        <v>1316</v>
      </c>
      <c r="Y672" s="2">
        <v>74782</v>
      </c>
      <c r="Z672" s="25">
        <v>1.9E-2</v>
      </c>
      <c r="AA672" s="12">
        <v>1364.85</v>
      </c>
      <c r="AB672" s="2">
        <v>54615</v>
      </c>
      <c r="AC672" s="25">
        <v>1.4E-2</v>
      </c>
      <c r="AD672" s="12">
        <v>1139.3900000000001</v>
      </c>
      <c r="AE672" s="25">
        <v>-0.22600000000000001</v>
      </c>
    </row>
    <row r="673" spans="1:31" x14ac:dyDescent="0.3">
      <c r="A673" t="s">
        <v>1775</v>
      </c>
      <c r="B673" s="2">
        <v>67</v>
      </c>
      <c r="C673" s="25">
        <v>5.4010479645304312E-3</v>
      </c>
      <c r="D673" s="2"/>
      <c r="E673" s="2">
        <v>97</v>
      </c>
      <c r="F673" s="25">
        <v>8.9195402298850573E-3</v>
      </c>
      <c r="G673" s="12"/>
      <c r="H673" s="2">
        <v>4</v>
      </c>
      <c r="I673" s="25">
        <v>3.9678603313163377E-4</v>
      </c>
      <c r="J673" s="12"/>
      <c r="K673" s="25">
        <v>-0.94029850746268662</v>
      </c>
      <c r="L673" s="2">
        <v>284</v>
      </c>
      <c r="M673" s="25">
        <v>6.9019150383979782E-3</v>
      </c>
      <c r="N673" s="2">
        <v>79.393939393939405</v>
      </c>
      <c r="O673" s="2">
        <v>303</v>
      </c>
      <c r="P673" s="25">
        <v>7.9035918303466627E-3</v>
      </c>
      <c r="Q673" s="12">
        <v>75.757575757575694</v>
      </c>
      <c r="R673" s="2">
        <v>292</v>
      </c>
      <c r="S673" s="25">
        <v>8.1559689402826655E-3</v>
      </c>
      <c r="T673" s="12">
        <v>117.57576</v>
      </c>
      <c r="U673" s="25">
        <v>2.8169014084507043E-2</v>
      </c>
      <c r="V673" s="2">
        <v>14967</v>
      </c>
      <c r="W673" s="25">
        <v>4.0000000000000001E-3</v>
      </c>
      <c r="X673" s="2">
        <v>561</v>
      </c>
      <c r="Y673" s="2">
        <v>15608</v>
      </c>
      <c r="Z673" s="25">
        <v>4.0000000000000001E-3</v>
      </c>
      <c r="AA673" s="12">
        <v>621.21</v>
      </c>
      <c r="AB673" s="2">
        <v>10865</v>
      </c>
      <c r="AC673" s="25">
        <v>3.0000000000000001E-3</v>
      </c>
      <c r="AD673" s="12">
        <v>475.76</v>
      </c>
      <c r="AE673" s="25">
        <v>-0.27400000000000002</v>
      </c>
    </row>
    <row r="674" spans="1:31" x14ac:dyDescent="0.3">
      <c r="A674" t="s">
        <v>1776</v>
      </c>
      <c r="B674" s="2">
        <v>28</v>
      </c>
      <c r="C674" s="25">
        <v>2.2571543732365974E-3</v>
      </c>
      <c r="D674" s="2"/>
      <c r="E674" s="2">
        <v>74</v>
      </c>
      <c r="F674" s="25">
        <v>6.8045977011494249E-3</v>
      </c>
      <c r="G674" s="12"/>
      <c r="H674" s="2">
        <v>22</v>
      </c>
      <c r="I674" s="25">
        <v>2.1823231822239849E-3</v>
      </c>
      <c r="J674" s="12"/>
      <c r="K674" s="25">
        <v>-0.2142857142857143</v>
      </c>
      <c r="L674" s="2">
        <v>275</v>
      </c>
      <c r="M674" s="25">
        <v>6.6831923787304369E-3</v>
      </c>
      <c r="N674" s="2">
        <v>76.363636363636303</v>
      </c>
      <c r="O674" s="2">
        <v>288</v>
      </c>
      <c r="P674" s="25">
        <v>7.512324908052273E-3</v>
      </c>
      <c r="Q674" s="12">
        <v>55.757575757575701</v>
      </c>
      <c r="R674" s="2">
        <v>133</v>
      </c>
      <c r="S674" s="25">
        <v>3.7148762638958719E-3</v>
      </c>
      <c r="T674" s="12">
        <v>40.606059999999999</v>
      </c>
      <c r="U674" s="25">
        <v>-0.51636363636363636</v>
      </c>
      <c r="V674" s="2">
        <v>15245</v>
      </c>
      <c r="W674" s="25">
        <v>4.0000000000000001E-3</v>
      </c>
      <c r="X674" s="2">
        <v>602</v>
      </c>
      <c r="Y674" s="2">
        <v>14645</v>
      </c>
      <c r="Z674" s="25">
        <v>4.0000000000000001E-3</v>
      </c>
      <c r="AA674" s="12">
        <v>543.03</v>
      </c>
      <c r="AB674" s="2">
        <v>10670</v>
      </c>
      <c r="AC674" s="25">
        <v>3.0000000000000001E-3</v>
      </c>
      <c r="AD674" s="12">
        <v>491.52</v>
      </c>
      <c r="AE674" s="25">
        <v>-0.3</v>
      </c>
    </row>
    <row r="675" spans="1:31" x14ac:dyDescent="0.3">
      <c r="A675" t="s">
        <v>1777</v>
      </c>
      <c r="B675" s="2">
        <v>254</v>
      </c>
      <c r="C675" s="25">
        <v>2.0475614671503418E-2</v>
      </c>
      <c r="D675" s="2"/>
      <c r="E675" s="2">
        <v>232</v>
      </c>
      <c r="F675" s="25">
        <v>2.1333333333333326E-2</v>
      </c>
      <c r="G675" s="12"/>
      <c r="H675" s="2">
        <v>135</v>
      </c>
      <c r="I675" s="25">
        <v>1.3391528618192634E-2</v>
      </c>
      <c r="J675" s="12"/>
      <c r="K675" s="25">
        <v>-0.46850393700787396</v>
      </c>
      <c r="L675" s="2">
        <v>757</v>
      </c>
      <c r="M675" s="25">
        <v>1.8397005929814327E-2</v>
      </c>
      <c r="N675" s="2">
        <v>112.72727272727199</v>
      </c>
      <c r="O675" s="2">
        <v>809</v>
      </c>
      <c r="P675" s="25">
        <v>2.1102329342410724E-2</v>
      </c>
      <c r="Q675" s="12">
        <v>137.575757575757</v>
      </c>
      <c r="R675" s="2">
        <v>609</v>
      </c>
      <c r="S675" s="25">
        <v>1.7010222892575835E-2</v>
      </c>
      <c r="T675" s="12">
        <v>131.515152</v>
      </c>
      <c r="U675" s="25">
        <v>-0.19550858652575959</v>
      </c>
      <c r="V675" s="2">
        <v>40312</v>
      </c>
      <c r="W675" s="25">
        <v>0.01</v>
      </c>
      <c r="X675" s="2">
        <v>910</v>
      </c>
      <c r="Y675" s="2">
        <v>44529</v>
      </c>
      <c r="Z675" s="25">
        <v>1.2E-2</v>
      </c>
      <c r="AA675" s="12">
        <v>1062.42</v>
      </c>
      <c r="AB675" s="2">
        <v>33080</v>
      </c>
      <c r="AC675" s="25">
        <v>8.9999999999999993E-3</v>
      </c>
      <c r="AD675" s="12">
        <v>956.36</v>
      </c>
      <c r="AE675" s="25">
        <v>-0.17899999999999999</v>
      </c>
    </row>
    <row r="676" spans="1:31" x14ac:dyDescent="0.3">
      <c r="A676" t="s">
        <v>1778</v>
      </c>
      <c r="B676" s="2">
        <v>70</v>
      </c>
      <c r="C676" s="25">
        <v>5.642885933091495E-3</v>
      </c>
      <c r="D676" s="2"/>
      <c r="E676" s="2">
        <v>57</v>
      </c>
      <c r="F676" s="25">
        <v>5.2413793103448262E-3</v>
      </c>
      <c r="G676" s="12"/>
      <c r="H676" s="2">
        <v>136</v>
      </c>
      <c r="I676" s="25">
        <v>1.3490725126475547E-2</v>
      </c>
      <c r="J676" s="12"/>
      <c r="K676" s="25">
        <v>0.94285714285714284</v>
      </c>
      <c r="L676" s="2">
        <v>216</v>
      </c>
      <c r="M676" s="25">
        <v>5.2493438320209973E-3</v>
      </c>
      <c r="N676" s="2">
        <v>48.484848484848399</v>
      </c>
      <c r="O676" s="2">
        <v>314</v>
      </c>
      <c r="P676" s="25">
        <v>8.1905209066958813E-3</v>
      </c>
      <c r="Q676" s="12">
        <v>65.454545454545396</v>
      </c>
      <c r="R676" s="2">
        <v>503</v>
      </c>
      <c r="S676" s="25">
        <v>1.4049494441651305E-2</v>
      </c>
      <c r="T676" s="12">
        <v>101.21212</v>
      </c>
      <c r="U676" s="25">
        <v>1.3287037037037037</v>
      </c>
      <c r="V676" s="2">
        <v>16311</v>
      </c>
      <c r="W676" s="25">
        <v>4.0000000000000001E-3</v>
      </c>
      <c r="X676" s="2">
        <v>532</v>
      </c>
      <c r="Y676" s="2">
        <v>23277</v>
      </c>
      <c r="Z676" s="25">
        <v>6.0000000000000001E-3</v>
      </c>
      <c r="AA676" s="12">
        <v>693.94</v>
      </c>
      <c r="AB676" s="2">
        <v>20124</v>
      </c>
      <c r="AC676" s="25">
        <v>5.0000000000000001E-3</v>
      </c>
      <c r="AD676" s="12">
        <v>604.85</v>
      </c>
      <c r="AE676" s="25">
        <v>0.23400000000000001</v>
      </c>
    </row>
    <row r="677" spans="1:31" x14ac:dyDescent="0.3">
      <c r="A677" t="s">
        <v>1767</v>
      </c>
      <c r="B677" s="2">
        <v>11344</v>
      </c>
      <c r="C677" s="25">
        <v>0.91446997178557032</v>
      </c>
      <c r="D677" s="2"/>
      <c r="E677" s="2">
        <v>9656</v>
      </c>
      <c r="F677" s="25">
        <v>0.88790804597701145</v>
      </c>
      <c r="G677" s="12"/>
      <c r="H677" s="2">
        <v>9288</v>
      </c>
      <c r="I677" s="25">
        <v>0.92133716893165363</v>
      </c>
      <c r="J677" s="12"/>
      <c r="K677" s="25">
        <v>-0.18124118476727791</v>
      </c>
      <c r="L677" s="2">
        <v>37978</v>
      </c>
      <c r="M677" s="25">
        <v>0.92296101876154368</v>
      </c>
      <c r="N677" s="2">
        <v>393.93939393939399</v>
      </c>
      <c r="O677" s="2">
        <v>34662</v>
      </c>
      <c r="P677" s="25">
        <v>0.90413960403787463</v>
      </c>
      <c r="Q677" s="12">
        <v>536.36363636363603</v>
      </c>
      <c r="R677" s="2">
        <v>32656</v>
      </c>
      <c r="S677" s="25">
        <v>0.91212781408859844</v>
      </c>
      <c r="T677" s="12">
        <v>604.24243200000001</v>
      </c>
      <c r="U677" s="25">
        <v>-0.14013376165148245</v>
      </c>
      <c r="V677" s="2">
        <v>3775433</v>
      </c>
      <c r="W677" s="25">
        <v>0.95099999999999996</v>
      </c>
      <c r="X677" s="2">
        <v>8496</v>
      </c>
      <c r="Y677" s="2">
        <v>3630647</v>
      </c>
      <c r="Z677" s="25">
        <v>0.94</v>
      </c>
      <c r="AA677" s="12">
        <v>8317.58</v>
      </c>
      <c r="AB677" s="2">
        <v>3601314</v>
      </c>
      <c r="AC677" s="25">
        <v>0.95099999999999996</v>
      </c>
      <c r="AD677" s="12">
        <v>7896.97</v>
      </c>
      <c r="AE677" s="25">
        <v>-4.5999999999999999E-2</v>
      </c>
    </row>
    <row r="678" spans="1:31" x14ac:dyDescent="0.3">
      <c r="A678" t="s">
        <v>1715</v>
      </c>
      <c r="B678" s="2">
        <v>9436</v>
      </c>
      <c r="C678" s="25">
        <v>0.76066102378073353</v>
      </c>
      <c r="D678" s="2"/>
      <c r="E678" s="2">
        <v>8146</v>
      </c>
      <c r="F678" s="25">
        <v>0.74905747126436784</v>
      </c>
      <c r="G678" s="12"/>
      <c r="H678" s="2">
        <v>7742</v>
      </c>
      <c r="I678" s="25">
        <v>0.76797936712627712</v>
      </c>
      <c r="J678" s="12"/>
      <c r="K678" s="25">
        <v>-0.17952522255192882</v>
      </c>
      <c r="L678" s="2">
        <v>30895</v>
      </c>
      <c r="M678" s="25">
        <v>0.75082628560318854</v>
      </c>
      <c r="N678" s="2">
        <v>473.93939393939399</v>
      </c>
      <c r="O678" s="2">
        <v>27794</v>
      </c>
      <c r="P678" s="25">
        <v>0.72499152255001698</v>
      </c>
      <c r="Q678" s="12">
        <v>445.45454545454498</v>
      </c>
      <c r="R678" s="2">
        <v>25974</v>
      </c>
      <c r="S678" s="25">
        <v>0.72549019607843135</v>
      </c>
      <c r="T678" s="12">
        <v>603.03030000000001</v>
      </c>
      <c r="U678" s="25">
        <v>-0.15928143712574849</v>
      </c>
      <c r="V678" s="2">
        <v>3070795</v>
      </c>
      <c r="W678" s="25">
        <v>0.77400000000000002</v>
      </c>
      <c r="X678" s="2">
        <v>10126</v>
      </c>
      <c r="Y678" s="2">
        <v>2946389</v>
      </c>
      <c r="Z678" s="25">
        <v>0.76200000000000001</v>
      </c>
      <c r="AA678" s="12">
        <v>9819</v>
      </c>
      <c r="AB678" s="2">
        <v>2935862</v>
      </c>
      <c r="AC678" s="25">
        <v>0.77500000000000002</v>
      </c>
      <c r="AD678" s="12">
        <v>8410.91</v>
      </c>
      <c r="AE678" s="25">
        <v>-4.3999999999999997E-2</v>
      </c>
    </row>
    <row r="679" spans="1:31" x14ac:dyDescent="0.3">
      <c r="A679" t="s">
        <v>1769</v>
      </c>
      <c r="B679" s="2">
        <v>2663</v>
      </c>
      <c r="C679" s="25">
        <v>0.21467150342603794</v>
      </c>
      <c r="D679" s="2"/>
      <c r="E679" s="2">
        <v>2243</v>
      </c>
      <c r="F679" s="25">
        <v>0.20625287356321839</v>
      </c>
      <c r="G679" s="12"/>
      <c r="H679" s="2">
        <v>2330</v>
      </c>
      <c r="I679" s="25">
        <v>0.23112786429917667</v>
      </c>
      <c r="J679" s="12"/>
      <c r="K679" s="25">
        <v>-0.12504693954187007</v>
      </c>
      <c r="L679" s="2">
        <v>12241</v>
      </c>
      <c r="M679" s="25">
        <v>0.29748711966559738</v>
      </c>
      <c r="N679" s="2">
        <v>377.575757575757</v>
      </c>
      <c r="O679" s="2">
        <v>9864</v>
      </c>
      <c r="P679" s="25">
        <v>0.25729712810079036</v>
      </c>
      <c r="Q679" s="12">
        <v>399.39393939393898</v>
      </c>
      <c r="R679" s="2">
        <v>9680</v>
      </c>
      <c r="S679" s="25">
        <v>0.27037595665046643</v>
      </c>
      <c r="T679" s="12">
        <v>460</v>
      </c>
      <c r="U679" s="25">
        <v>-0.20921493342047218</v>
      </c>
      <c r="V679" s="2">
        <v>1216441</v>
      </c>
      <c r="W679" s="25">
        <v>0.307</v>
      </c>
      <c r="X679" s="2">
        <v>7238</v>
      </c>
      <c r="Y679" s="2">
        <v>1082267</v>
      </c>
      <c r="Z679" s="25">
        <v>0.28000000000000003</v>
      </c>
      <c r="AA679" s="12">
        <v>6706.06</v>
      </c>
      <c r="AB679" s="2">
        <v>1049194</v>
      </c>
      <c r="AC679" s="25">
        <v>0.27700000000000002</v>
      </c>
      <c r="AD679" s="12">
        <v>6227.27</v>
      </c>
      <c r="AE679" s="25">
        <v>-0.13700000000000001</v>
      </c>
    </row>
    <row r="680" spans="1:31" x14ac:dyDescent="0.3">
      <c r="A680" t="s">
        <v>1770</v>
      </c>
      <c r="B680" s="2">
        <v>494</v>
      </c>
      <c r="C680" s="25">
        <v>3.9822652156388555E-2</v>
      </c>
      <c r="D680" s="2"/>
      <c r="E680" s="2">
        <v>261</v>
      </c>
      <c r="F680" s="25">
        <v>2.4E-2</v>
      </c>
      <c r="G680" s="12"/>
      <c r="H680" s="2">
        <v>350</v>
      </c>
      <c r="I680" s="25">
        <v>3.4718777899017943E-2</v>
      </c>
      <c r="J680" s="12"/>
      <c r="K680" s="25">
        <v>-0.291497975708502</v>
      </c>
      <c r="L680" s="2">
        <v>2122</v>
      </c>
      <c r="M680" s="25">
        <v>5.1569942646058131E-2</v>
      </c>
      <c r="N680" s="2">
        <v>177.575757575757</v>
      </c>
      <c r="O680" s="2">
        <v>1691</v>
      </c>
      <c r="P680" s="25">
        <v>4.410882437332081E-2</v>
      </c>
      <c r="Q680" s="12">
        <v>218.18181818181799</v>
      </c>
      <c r="R680" s="2">
        <v>2054</v>
      </c>
      <c r="S680" s="25">
        <v>5.7371096586782862E-2</v>
      </c>
      <c r="T680" s="12">
        <v>292.72726399999999</v>
      </c>
      <c r="U680" s="25">
        <v>-3.2045240339302547E-2</v>
      </c>
      <c r="V680" s="2">
        <v>251196</v>
      </c>
      <c r="W680" s="25">
        <v>6.3E-2</v>
      </c>
      <c r="X680" s="2">
        <v>3112</v>
      </c>
      <c r="Y680" s="2">
        <v>227001</v>
      </c>
      <c r="Z680" s="25">
        <v>5.8999999999999997E-2</v>
      </c>
      <c r="AA680" s="12">
        <v>2558.79</v>
      </c>
      <c r="AB680" s="2">
        <v>224552</v>
      </c>
      <c r="AC680" s="25">
        <v>5.8999999999999997E-2</v>
      </c>
      <c r="AD680" s="12">
        <v>2673.94</v>
      </c>
      <c r="AE680" s="25">
        <v>-0.106</v>
      </c>
    </row>
    <row r="681" spans="1:31" x14ac:dyDescent="0.3">
      <c r="A681" t="s">
        <v>1771</v>
      </c>
      <c r="B681" s="2">
        <v>397</v>
      </c>
      <c r="C681" s="25">
        <v>3.2003224506247471E-2</v>
      </c>
      <c r="D681" s="2"/>
      <c r="E681" s="2">
        <v>474</v>
      </c>
      <c r="F681" s="25">
        <v>4.3586206896551724E-2</v>
      </c>
      <c r="G681" s="12"/>
      <c r="H681" s="2">
        <v>313</v>
      </c>
      <c r="I681" s="25">
        <v>3.1048507092550342E-2</v>
      </c>
      <c r="J681" s="12"/>
      <c r="K681" s="25">
        <v>-0.21158690176322414</v>
      </c>
      <c r="L681" s="2">
        <v>2464</v>
      </c>
      <c r="M681" s="25">
        <v>5.9881403713424708E-2</v>
      </c>
      <c r="N681" s="2">
        <v>194.54545454545399</v>
      </c>
      <c r="O681" s="2">
        <v>2190</v>
      </c>
      <c r="P681" s="25">
        <v>5.7124970654980831E-2</v>
      </c>
      <c r="Q681" s="12">
        <v>208.48484848484799</v>
      </c>
      <c r="R681" s="2">
        <v>1602</v>
      </c>
      <c r="S681" s="25">
        <v>4.4746103569632982E-2</v>
      </c>
      <c r="T681" s="12">
        <v>176.96969999999999</v>
      </c>
      <c r="U681" s="25">
        <v>-0.34983766233766234</v>
      </c>
      <c r="V681" s="2">
        <v>203837</v>
      </c>
      <c r="W681" s="25">
        <v>5.0999999999999997E-2</v>
      </c>
      <c r="X681" s="2">
        <v>1547</v>
      </c>
      <c r="Y681" s="2">
        <v>179191</v>
      </c>
      <c r="Z681" s="25">
        <v>4.5999999999999999E-2</v>
      </c>
      <c r="AA681" s="12">
        <v>1929.7</v>
      </c>
      <c r="AB681" s="2">
        <v>170182</v>
      </c>
      <c r="AC681" s="25">
        <v>4.4999999999999998E-2</v>
      </c>
      <c r="AD681" s="12">
        <v>1894.55</v>
      </c>
      <c r="AE681" s="25">
        <v>-0.16500000000000001</v>
      </c>
    </row>
    <row r="682" spans="1:31" x14ac:dyDescent="0.3">
      <c r="A682" t="s">
        <v>1772</v>
      </c>
      <c r="B682" s="2">
        <v>1772</v>
      </c>
      <c r="C682" s="25">
        <v>0.14284562676340185</v>
      </c>
      <c r="D682" s="2"/>
      <c r="E682" s="2">
        <v>1508</v>
      </c>
      <c r="F682" s="25">
        <v>0.13866666666666666</v>
      </c>
      <c r="G682" s="12"/>
      <c r="H682" s="2">
        <v>1667</v>
      </c>
      <c r="I682" s="25">
        <v>0.16536057930760836</v>
      </c>
      <c r="J682" s="12"/>
      <c r="K682" s="25">
        <v>-5.925507900677196E-2</v>
      </c>
      <c r="L682" s="2">
        <v>7655</v>
      </c>
      <c r="M682" s="25">
        <v>0.18603577330611451</v>
      </c>
      <c r="N682" s="2">
        <v>296.969696969697</v>
      </c>
      <c r="O682" s="2">
        <v>5983</v>
      </c>
      <c r="P682" s="25">
        <v>0.15606333307248871</v>
      </c>
      <c r="Q682" s="12">
        <v>321.81818181818102</v>
      </c>
      <c r="R682" s="2">
        <v>6024</v>
      </c>
      <c r="S682" s="25">
        <v>0.16825875649405062</v>
      </c>
      <c r="T682" s="12">
        <v>390.30304000000001</v>
      </c>
      <c r="U682" s="25">
        <v>-0.21306335728282169</v>
      </c>
      <c r="V682" s="2">
        <v>761408</v>
      </c>
      <c r="W682" s="25">
        <v>0.192</v>
      </c>
      <c r="X682" s="2">
        <v>4633</v>
      </c>
      <c r="Y682" s="2">
        <v>676075</v>
      </c>
      <c r="Z682" s="25">
        <v>0.17499999999999999</v>
      </c>
      <c r="AA682" s="12">
        <v>4198.18</v>
      </c>
      <c r="AB682" s="2">
        <v>654460</v>
      </c>
      <c r="AC682" s="25">
        <v>0.17299999999999999</v>
      </c>
      <c r="AD682" s="12">
        <v>4456.97</v>
      </c>
      <c r="AE682" s="25">
        <v>-0.14000000000000001</v>
      </c>
    </row>
    <row r="683" spans="1:31" x14ac:dyDescent="0.3">
      <c r="A683" t="s">
        <v>1773</v>
      </c>
      <c r="B683" s="2">
        <v>6773</v>
      </c>
      <c r="C683" s="25">
        <v>0.54598952035469572</v>
      </c>
      <c r="D683" s="2"/>
      <c r="E683" s="2">
        <v>5903</v>
      </c>
      <c r="F683" s="25">
        <v>0.54280459770114942</v>
      </c>
      <c r="G683" s="12"/>
      <c r="H683" s="2">
        <v>5412</v>
      </c>
      <c r="I683" s="25">
        <v>0.53685150282710048</v>
      </c>
      <c r="J683" s="12"/>
      <c r="K683" s="25">
        <v>-0.20094492839214528</v>
      </c>
      <c r="L683" s="2">
        <v>18654</v>
      </c>
      <c r="M683" s="25">
        <v>0.45333916593759116</v>
      </c>
      <c r="N683" s="2">
        <v>343.636363636363</v>
      </c>
      <c r="O683" s="2">
        <v>17930</v>
      </c>
      <c r="P683" s="25">
        <v>0.46769439444922661</v>
      </c>
      <c r="Q683" s="12">
        <v>409.69696969696901</v>
      </c>
      <c r="R683" s="2">
        <v>16294</v>
      </c>
      <c r="S683" s="25">
        <v>0.45511423942796492</v>
      </c>
      <c r="T683" s="12">
        <v>489.09089999999998</v>
      </c>
      <c r="U683" s="25">
        <v>-0.12651442049962475</v>
      </c>
      <c r="V683" s="2">
        <v>1854354</v>
      </c>
      <c r="W683" s="25">
        <v>0.46700000000000003</v>
      </c>
      <c r="X683" s="2">
        <v>4844</v>
      </c>
      <c r="Y683" s="2">
        <v>1864122</v>
      </c>
      <c r="Z683" s="25">
        <v>0.48199999999999998</v>
      </c>
      <c r="AA683" s="12">
        <v>5290.3</v>
      </c>
      <c r="AB683" s="2">
        <v>1886668</v>
      </c>
      <c r="AC683" s="25">
        <v>0.498</v>
      </c>
      <c r="AD683" s="12">
        <v>4840.6099999999997</v>
      </c>
      <c r="AE683" s="25">
        <v>1.7000000000000001E-2</v>
      </c>
    </row>
    <row r="684" spans="1:31" x14ac:dyDescent="0.3">
      <c r="A684" t="s">
        <v>1716</v>
      </c>
      <c r="B684" s="2">
        <v>1908</v>
      </c>
      <c r="C684" s="25">
        <v>0.15380894800483677</v>
      </c>
      <c r="D684" s="2"/>
      <c r="E684" s="2">
        <v>1510</v>
      </c>
      <c r="F684" s="25">
        <v>0.13885057471264373</v>
      </c>
      <c r="G684" s="12"/>
      <c r="H684" s="2">
        <v>1546</v>
      </c>
      <c r="I684" s="25">
        <v>0.15335780180537645</v>
      </c>
      <c r="J684" s="12"/>
      <c r="K684" s="25">
        <v>-0.189727463312369</v>
      </c>
      <c r="L684" s="2">
        <v>7083</v>
      </c>
      <c r="M684" s="25">
        <v>0.1721347331583552</v>
      </c>
      <c r="N684" s="2">
        <v>308.48484848484799</v>
      </c>
      <c r="O684" s="2">
        <v>6868</v>
      </c>
      <c r="P684" s="25">
        <v>0.17914808148785769</v>
      </c>
      <c r="Q684" s="12">
        <v>419.39393939393898</v>
      </c>
      <c r="R684" s="2">
        <v>6682</v>
      </c>
      <c r="S684" s="25">
        <v>0.18663761801016704</v>
      </c>
      <c r="T684" s="12">
        <v>413.33334400000001</v>
      </c>
      <c r="U684" s="25">
        <v>-5.6614428914301851E-2</v>
      </c>
      <c r="V684" s="2">
        <v>704638</v>
      </c>
      <c r="W684" s="25">
        <v>0.17799999999999999</v>
      </c>
      <c r="X684" s="2">
        <v>3644</v>
      </c>
      <c r="Y684" s="2">
        <v>684258</v>
      </c>
      <c r="Z684" s="25">
        <v>0.17699999999999999</v>
      </c>
      <c r="AA684" s="12">
        <v>3935.15</v>
      </c>
      <c r="AB684" s="2">
        <v>665452</v>
      </c>
      <c r="AC684" s="25">
        <v>0.17599999999999999</v>
      </c>
      <c r="AD684" s="12">
        <v>3744.85</v>
      </c>
      <c r="AE684" s="25">
        <v>-5.6000000000000001E-2</v>
      </c>
    </row>
    <row r="685" spans="1:31" x14ac:dyDescent="0.3">
      <c r="A685" t="s">
        <v>1717</v>
      </c>
      <c r="B685" s="2">
        <v>954</v>
      </c>
      <c r="C685" s="25">
        <v>7.6904474002418385E-2</v>
      </c>
      <c r="D685" s="2"/>
      <c r="E685" s="2">
        <v>426</v>
      </c>
      <c r="F685" s="25">
        <v>3.9172413793103447E-2</v>
      </c>
      <c r="G685" s="12"/>
      <c r="H685" s="2">
        <v>914</v>
      </c>
      <c r="I685" s="25">
        <v>9.0665608570578315E-2</v>
      </c>
      <c r="J685" s="12"/>
      <c r="K685" s="25">
        <v>-4.1928721174004147E-2</v>
      </c>
      <c r="L685" s="2">
        <v>2613</v>
      </c>
      <c r="M685" s="25">
        <v>6.3502478856809569E-2</v>
      </c>
      <c r="N685" s="2">
        <v>207.272727272727</v>
      </c>
      <c r="O685" s="2">
        <v>2071</v>
      </c>
      <c r="P685" s="25">
        <v>5.402091973811201E-2</v>
      </c>
      <c r="Q685" s="12">
        <v>203.636363636363</v>
      </c>
      <c r="R685" s="2">
        <v>2168</v>
      </c>
      <c r="S685" s="25">
        <v>6.055527624155075E-2</v>
      </c>
      <c r="T685" s="12">
        <v>218.18182400000001</v>
      </c>
      <c r="U685" s="25">
        <v>-0.17030233448143897</v>
      </c>
      <c r="V685" s="2">
        <v>227244</v>
      </c>
      <c r="W685" s="25">
        <v>5.7000000000000002E-2</v>
      </c>
      <c r="X685" s="2">
        <v>2164</v>
      </c>
      <c r="Y685" s="2">
        <v>220359</v>
      </c>
      <c r="Z685" s="25">
        <v>5.7000000000000002E-2</v>
      </c>
      <c r="AA685" s="12">
        <v>2262</v>
      </c>
      <c r="AB685" s="2">
        <v>218710</v>
      </c>
      <c r="AC685" s="25">
        <v>5.8000000000000003E-2</v>
      </c>
      <c r="AD685" s="12">
        <v>2314.5500000000002</v>
      </c>
      <c r="AE685" s="25">
        <v>-3.7999999999999999E-2</v>
      </c>
    </row>
    <row r="686" spans="1:31" x14ac:dyDescent="0.3">
      <c r="A686" t="s">
        <v>1774</v>
      </c>
      <c r="B686" s="2">
        <v>596</v>
      </c>
      <c r="C686" s="25">
        <v>4.8045143087464735E-2</v>
      </c>
      <c r="D686" s="2"/>
      <c r="E686" s="2">
        <v>186</v>
      </c>
      <c r="F686" s="25">
        <v>1.7103448275862073E-2</v>
      </c>
      <c r="G686" s="12"/>
      <c r="H686" s="2">
        <v>415</v>
      </c>
      <c r="I686" s="25">
        <v>4.1166550937407002E-2</v>
      </c>
      <c r="J686" s="12"/>
      <c r="K686" s="25">
        <v>-0.30369127516778527</v>
      </c>
      <c r="L686" s="2">
        <v>1432</v>
      </c>
      <c r="M686" s="25">
        <v>3.4801205404879944E-2</v>
      </c>
      <c r="N686" s="2">
        <v>159.39393939393901</v>
      </c>
      <c r="O686" s="2">
        <v>1118</v>
      </c>
      <c r="P686" s="25">
        <v>2.9162427941675145E-2</v>
      </c>
      <c r="Q686" s="12">
        <v>144.84848484848399</v>
      </c>
      <c r="R686" s="2">
        <v>1061</v>
      </c>
      <c r="S686" s="25">
        <v>2.9635215909725714E-2</v>
      </c>
      <c r="T686" s="12">
        <v>215.15152</v>
      </c>
      <c r="U686" s="25">
        <v>-0.25907821229050282</v>
      </c>
      <c r="V686" s="2">
        <v>113404</v>
      </c>
      <c r="W686" s="25">
        <v>2.9000000000000001E-2</v>
      </c>
      <c r="X686" s="2">
        <v>1472</v>
      </c>
      <c r="Y686" s="2">
        <v>103461</v>
      </c>
      <c r="Z686" s="25">
        <v>2.7E-2</v>
      </c>
      <c r="AA686" s="12">
        <v>1517.58</v>
      </c>
      <c r="AB686" s="2">
        <v>103399</v>
      </c>
      <c r="AC686" s="25">
        <v>2.7E-2</v>
      </c>
      <c r="AD686" s="12">
        <v>1663.64</v>
      </c>
      <c r="AE686" s="25">
        <v>-8.7999999999999995E-2</v>
      </c>
    </row>
    <row r="687" spans="1:31" x14ac:dyDescent="0.3">
      <c r="A687" t="s">
        <v>1775</v>
      </c>
      <c r="B687" s="2">
        <v>100</v>
      </c>
      <c r="C687" s="25">
        <v>8.0612656187021361E-3</v>
      </c>
      <c r="D687" s="2"/>
      <c r="E687" s="2">
        <v>7</v>
      </c>
      <c r="F687" s="25">
        <v>6.4367816091954024E-4</v>
      </c>
      <c r="G687" s="12"/>
      <c r="H687" s="2">
        <v>33</v>
      </c>
      <c r="I687" s="25">
        <v>3.2734847733359787E-3</v>
      </c>
      <c r="J687" s="12"/>
      <c r="K687" s="25">
        <v>-0.66999999999999993</v>
      </c>
      <c r="L687" s="2">
        <v>175</v>
      </c>
      <c r="M687" s="25">
        <v>4.2529406046466411E-3</v>
      </c>
      <c r="N687" s="2">
        <v>53.3333333333333</v>
      </c>
      <c r="O687" s="2">
        <v>305</v>
      </c>
      <c r="P687" s="25">
        <v>7.9557607533192482E-3</v>
      </c>
      <c r="Q687" s="12">
        <v>84.848484848484802</v>
      </c>
      <c r="R687" s="2">
        <v>105</v>
      </c>
      <c r="S687" s="25">
        <v>2.9327970504441094E-3</v>
      </c>
      <c r="T687" s="12">
        <v>40.606059999999999</v>
      </c>
      <c r="U687" s="25">
        <v>-0.4</v>
      </c>
      <c r="V687" s="2">
        <v>18492</v>
      </c>
      <c r="W687" s="25">
        <v>5.0000000000000001E-3</v>
      </c>
      <c r="X687" s="2">
        <v>604</v>
      </c>
      <c r="Y687" s="2">
        <v>19065</v>
      </c>
      <c r="Z687" s="25">
        <v>5.0000000000000001E-3</v>
      </c>
      <c r="AA687" s="12">
        <v>676.97</v>
      </c>
      <c r="AB687" s="2">
        <v>17917</v>
      </c>
      <c r="AC687" s="25">
        <v>5.0000000000000001E-3</v>
      </c>
      <c r="AD687" s="12">
        <v>600.61</v>
      </c>
      <c r="AE687" s="25">
        <v>-3.1E-2</v>
      </c>
    </row>
    <row r="688" spans="1:31" x14ac:dyDescent="0.3">
      <c r="A688" t="s">
        <v>1776</v>
      </c>
      <c r="B688" s="2">
        <v>130</v>
      </c>
      <c r="C688" s="25">
        <v>1.0479645304312777E-2</v>
      </c>
      <c r="D688" s="2"/>
      <c r="E688" s="2">
        <v>28</v>
      </c>
      <c r="F688" s="25">
        <v>2.574712643678161E-3</v>
      </c>
      <c r="G688" s="12"/>
      <c r="H688" s="2">
        <v>5</v>
      </c>
      <c r="I688" s="25">
        <v>4.9598254141454217E-4</v>
      </c>
      <c r="J688" s="12"/>
      <c r="K688" s="25">
        <v>-0.96153846153846156</v>
      </c>
      <c r="L688" s="2">
        <v>239</v>
      </c>
      <c r="M688" s="25">
        <v>5.8083017400602701E-3</v>
      </c>
      <c r="N688" s="2">
        <v>78.787878787878796</v>
      </c>
      <c r="O688" s="2">
        <v>107</v>
      </c>
      <c r="P688" s="25">
        <v>2.7910373790333101E-3</v>
      </c>
      <c r="Q688" s="12">
        <v>42.424242424242401</v>
      </c>
      <c r="R688" s="2">
        <v>101</v>
      </c>
      <c r="S688" s="25">
        <v>2.8210714485224289E-3</v>
      </c>
      <c r="T688" s="12">
        <v>49.0909081</v>
      </c>
      <c r="U688" s="25">
        <v>-0.57740585774058573</v>
      </c>
      <c r="V688" s="2">
        <v>10483</v>
      </c>
      <c r="W688" s="25">
        <v>3.0000000000000001E-3</v>
      </c>
      <c r="X688" s="2">
        <v>467</v>
      </c>
      <c r="Y688" s="2">
        <v>9719</v>
      </c>
      <c r="Z688" s="25">
        <v>3.0000000000000001E-3</v>
      </c>
      <c r="AA688" s="12">
        <v>426.06</v>
      </c>
      <c r="AB688" s="2">
        <v>10256</v>
      </c>
      <c r="AC688" s="25">
        <v>3.0000000000000001E-3</v>
      </c>
      <c r="AD688" s="12">
        <v>570.91</v>
      </c>
      <c r="AE688" s="25">
        <v>-2.1999999999999999E-2</v>
      </c>
    </row>
    <row r="689" spans="1:31" x14ac:dyDescent="0.3">
      <c r="A689" t="s">
        <v>1777</v>
      </c>
      <c r="B689" s="2">
        <v>366</v>
      </c>
      <c r="C689" s="25">
        <v>2.9504232164449827E-2</v>
      </c>
      <c r="D689" s="2"/>
      <c r="E689" s="2">
        <v>151</v>
      </c>
      <c r="F689" s="25">
        <v>1.3885057471264367E-2</v>
      </c>
      <c r="G689" s="12"/>
      <c r="H689" s="2">
        <v>377</v>
      </c>
      <c r="I689" s="25">
        <v>3.7397083622656493E-2</v>
      </c>
      <c r="J689" s="12"/>
      <c r="K689" s="25">
        <v>3.0054644808743092E-2</v>
      </c>
      <c r="L689" s="2">
        <v>1018</v>
      </c>
      <c r="M689" s="25">
        <v>2.4739963060173033E-2</v>
      </c>
      <c r="N689" s="2">
        <v>139.39393939393901</v>
      </c>
      <c r="O689" s="2">
        <v>706</v>
      </c>
      <c r="P689" s="25">
        <v>1.8415629809322587E-2</v>
      </c>
      <c r="Q689" s="12">
        <v>104.84848484848401</v>
      </c>
      <c r="R689" s="2">
        <v>855</v>
      </c>
      <c r="S689" s="25">
        <v>2.3881347410759174E-2</v>
      </c>
      <c r="T689" s="12">
        <v>198.78787199999999</v>
      </c>
      <c r="U689" s="25">
        <v>-0.16011787819253437</v>
      </c>
      <c r="V689" s="2">
        <v>84429</v>
      </c>
      <c r="W689" s="25">
        <v>2.1000000000000001E-2</v>
      </c>
      <c r="X689" s="2">
        <v>1369</v>
      </c>
      <c r="Y689" s="2">
        <v>74677</v>
      </c>
      <c r="Z689" s="25">
        <v>1.9E-2</v>
      </c>
      <c r="AA689" s="12">
        <v>1189.7</v>
      </c>
      <c r="AB689" s="2">
        <v>75226</v>
      </c>
      <c r="AC689" s="25">
        <v>0.02</v>
      </c>
      <c r="AD689" s="12">
        <v>1381.82</v>
      </c>
      <c r="AE689" s="25">
        <v>-0.109</v>
      </c>
    </row>
    <row r="690" spans="1:31" x14ac:dyDescent="0.3">
      <c r="A690" t="s">
        <v>1778</v>
      </c>
      <c r="B690" s="2">
        <v>358</v>
      </c>
      <c r="C690" s="25">
        <v>2.8859330914953647E-2</v>
      </c>
      <c r="D690" s="2"/>
      <c r="E690" s="2">
        <v>240</v>
      </c>
      <c r="F690" s="25">
        <v>2.2068965517241378E-2</v>
      </c>
      <c r="G690" s="12"/>
      <c r="H690" s="2">
        <v>499</v>
      </c>
      <c r="I690" s="25">
        <v>4.9499057633171313E-2</v>
      </c>
      <c r="J690" s="12"/>
      <c r="K690" s="25">
        <v>0.3938547486033519</v>
      </c>
      <c r="L690" s="2">
        <v>1181</v>
      </c>
      <c r="M690" s="25">
        <v>2.8701273451929622E-2</v>
      </c>
      <c r="N690" s="2">
        <v>163.636363636363</v>
      </c>
      <c r="O690" s="2">
        <v>953</v>
      </c>
      <c r="P690" s="25">
        <v>2.4858491796436861E-2</v>
      </c>
      <c r="Q690" s="12">
        <v>127.87878787878699</v>
      </c>
      <c r="R690" s="2">
        <v>1107</v>
      </c>
      <c r="S690" s="25">
        <v>3.0920060331825039E-2</v>
      </c>
      <c r="T690" s="12">
        <v>136.96969999999999</v>
      </c>
      <c r="U690" s="25">
        <v>-6.2658763759525823E-2</v>
      </c>
      <c r="V690" s="2">
        <v>113840</v>
      </c>
      <c r="W690" s="25">
        <v>2.9000000000000001E-2</v>
      </c>
      <c r="X690" s="2">
        <v>1362</v>
      </c>
      <c r="Y690" s="2">
        <v>116898</v>
      </c>
      <c r="Z690" s="25">
        <v>0.03</v>
      </c>
      <c r="AA690" s="12">
        <v>1480.61</v>
      </c>
      <c r="AB690" s="2">
        <v>115311</v>
      </c>
      <c r="AC690" s="25">
        <v>0.03</v>
      </c>
      <c r="AD690" s="12">
        <v>1402.42</v>
      </c>
      <c r="AE690" s="25">
        <v>1.2999999999999999E-2</v>
      </c>
    </row>
    <row r="691" spans="1:31" x14ac:dyDescent="0.3">
      <c r="A691" t="s">
        <v>1718</v>
      </c>
      <c r="B691" s="2">
        <v>954</v>
      </c>
      <c r="C691" s="25">
        <v>7.6904474002418385E-2</v>
      </c>
      <c r="D691" s="2"/>
      <c r="E691" s="2">
        <v>1084</v>
      </c>
      <c r="F691" s="25">
        <v>9.9678160919540224E-2</v>
      </c>
      <c r="G691" s="12"/>
      <c r="H691" s="2">
        <v>632</v>
      </c>
      <c r="I691" s="25">
        <v>6.2692193234798133E-2</v>
      </c>
      <c r="J691" s="12"/>
      <c r="K691" s="25">
        <v>-0.33752620545073375</v>
      </c>
      <c r="L691" s="2">
        <v>4470</v>
      </c>
      <c r="M691" s="25">
        <v>0.10863225430154563</v>
      </c>
      <c r="N691" s="2">
        <v>258.78787878787801</v>
      </c>
      <c r="O691" s="2">
        <v>4797</v>
      </c>
      <c r="P691" s="25">
        <v>0.12512716174974567</v>
      </c>
      <c r="Q691" s="12">
        <v>333.33333333333297</v>
      </c>
      <c r="R691" s="2">
        <v>4514</v>
      </c>
      <c r="S691" s="25">
        <v>0.12608234176861627</v>
      </c>
      <c r="T691" s="12">
        <v>359.39395100000002</v>
      </c>
      <c r="U691" s="25">
        <v>9.8434004474272935E-3</v>
      </c>
      <c r="V691" s="2">
        <v>477394</v>
      </c>
      <c r="W691" s="25">
        <v>0.12</v>
      </c>
      <c r="X691" s="2">
        <v>2360</v>
      </c>
      <c r="Y691" s="2">
        <v>463899</v>
      </c>
      <c r="Z691" s="25">
        <v>0.12</v>
      </c>
      <c r="AA691" s="12">
        <v>2853.33</v>
      </c>
      <c r="AB691" s="2">
        <v>446742</v>
      </c>
      <c r="AC691" s="25">
        <v>0.11799999999999999</v>
      </c>
      <c r="AD691" s="12">
        <v>2961.82</v>
      </c>
      <c r="AE691" s="25">
        <v>-6.4000000000000001E-2</v>
      </c>
    </row>
    <row r="692" spans="1:31" x14ac:dyDescent="0.3">
      <c r="A692" t="s">
        <v>1774</v>
      </c>
      <c r="B692" s="2">
        <v>543</v>
      </c>
      <c r="C692" s="25">
        <v>4.3772672309552597E-2</v>
      </c>
      <c r="D692" s="2"/>
      <c r="E692" s="2">
        <v>509</v>
      </c>
      <c r="F692" s="25">
        <v>4.6804597701149427E-2</v>
      </c>
      <c r="G692" s="12"/>
      <c r="H692" s="2">
        <v>277</v>
      </c>
      <c r="I692" s="25">
        <v>2.7477432794365628E-2</v>
      </c>
      <c r="J692" s="12"/>
      <c r="K692" s="25">
        <v>-0.4898710865561694</v>
      </c>
      <c r="L692" s="2">
        <v>2474</v>
      </c>
      <c r="M692" s="25">
        <v>6.0124428890833088E-2</v>
      </c>
      <c r="N692" s="2">
        <v>210.90909090909</v>
      </c>
      <c r="O692" s="2">
        <v>2360</v>
      </c>
      <c r="P692" s="25">
        <v>6.1559329107650572E-2</v>
      </c>
      <c r="Q692" s="12">
        <v>245.45454545454501</v>
      </c>
      <c r="R692" s="2">
        <v>2049</v>
      </c>
      <c r="S692" s="25">
        <v>5.7231439584380761E-2</v>
      </c>
      <c r="T692" s="12">
        <v>218.18182400000001</v>
      </c>
      <c r="U692" s="25">
        <v>-0.17178658043654002</v>
      </c>
      <c r="V692" s="2">
        <v>248765</v>
      </c>
      <c r="W692" s="25">
        <v>6.3E-2</v>
      </c>
      <c r="X692" s="2">
        <v>1912</v>
      </c>
      <c r="Y692" s="2">
        <v>217519</v>
      </c>
      <c r="Z692" s="25">
        <v>5.6000000000000001E-2</v>
      </c>
      <c r="AA692" s="12">
        <v>1924.85</v>
      </c>
      <c r="AB692" s="2">
        <v>197472</v>
      </c>
      <c r="AC692" s="25">
        <v>5.1999999999999998E-2</v>
      </c>
      <c r="AD692" s="12">
        <v>2431.52</v>
      </c>
      <c r="AE692" s="25">
        <v>-0.20599999999999999</v>
      </c>
    </row>
    <row r="693" spans="1:31" x14ac:dyDescent="0.3">
      <c r="A693" t="s">
        <v>1775</v>
      </c>
      <c r="B693" s="2">
        <v>82</v>
      </c>
      <c r="C693" s="25">
        <v>6.6102378073357518E-3</v>
      </c>
      <c r="D693" s="2"/>
      <c r="E693" s="2">
        <v>92</v>
      </c>
      <c r="F693" s="25">
        <v>8.4597701149425313E-3</v>
      </c>
      <c r="G693" s="12"/>
      <c r="H693" s="2">
        <v>49</v>
      </c>
      <c r="I693" s="25">
        <v>4.860628905862514E-3</v>
      </c>
      <c r="J693" s="12"/>
      <c r="K693" s="25">
        <v>-0.40243902439024393</v>
      </c>
      <c r="L693" s="2">
        <v>534</v>
      </c>
      <c r="M693" s="25">
        <v>1.2977544473607466E-2</v>
      </c>
      <c r="N693" s="2">
        <v>110.30303030303</v>
      </c>
      <c r="O693" s="2">
        <v>412</v>
      </c>
      <c r="P693" s="25">
        <v>1.0746798132352558E-2</v>
      </c>
      <c r="Q693" s="12">
        <v>103.030303030303</v>
      </c>
      <c r="R693" s="2">
        <v>365</v>
      </c>
      <c r="S693" s="25">
        <v>1.0194961175353331E-2</v>
      </c>
      <c r="T693" s="12">
        <v>118.181816</v>
      </c>
      <c r="U693" s="25">
        <v>-0.31647940074906367</v>
      </c>
      <c r="V693" s="2">
        <v>34368</v>
      </c>
      <c r="W693" s="25">
        <v>8.9999999999999993E-3</v>
      </c>
      <c r="X693" s="2">
        <v>761</v>
      </c>
      <c r="Y693" s="2">
        <v>30414</v>
      </c>
      <c r="Z693" s="25">
        <v>8.0000000000000002E-3</v>
      </c>
      <c r="AA693" s="12">
        <v>709.09</v>
      </c>
      <c r="AB693" s="2">
        <v>26379</v>
      </c>
      <c r="AC693" s="25">
        <v>7.0000000000000001E-3</v>
      </c>
      <c r="AD693" s="12">
        <v>820.61</v>
      </c>
      <c r="AE693" s="25">
        <v>-0.23200000000000001</v>
      </c>
    </row>
    <row r="694" spans="1:31" x14ac:dyDescent="0.3">
      <c r="A694" t="s">
        <v>1776</v>
      </c>
      <c r="B694" s="2">
        <v>70</v>
      </c>
      <c r="C694" s="25">
        <v>5.642885933091495E-3</v>
      </c>
      <c r="D694" s="2"/>
      <c r="E694" s="2">
        <v>89</v>
      </c>
      <c r="F694" s="25">
        <v>8.1839080459770088E-3</v>
      </c>
      <c r="G694" s="12"/>
      <c r="H694" s="2">
        <v>47</v>
      </c>
      <c r="I694" s="25">
        <v>4.6622358892966951E-3</v>
      </c>
      <c r="J694" s="12"/>
      <c r="K694" s="25">
        <v>-0.32857142857142863</v>
      </c>
      <c r="L694" s="2">
        <v>204</v>
      </c>
      <c r="M694" s="25">
        <v>4.9577136191309417E-3</v>
      </c>
      <c r="N694" s="2">
        <v>59.393939393939398</v>
      </c>
      <c r="O694" s="2">
        <v>343</v>
      </c>
      <c r="P694" s="25">
        <v>8.9469702897983679E-3</v>
      </c>
      <c r="Q694" s="12">
        <v>84.242424242424207</v>
      </c>
      <c r="R694" s="2">
        <v>273</v>
      </c>
      <c r="S694" s="25">
        <v>7.6252723311546842E-3</v>
      </c>
      <c r="T694" s="12">
        <v>93.939390000000003</v>
      </c>
      <c r="U694" s="25">
        <v>0.33823529411764708</v>
      </c>
      <c r="V694" s="2">
        <v>22252</v>
      </c>
      <c r="W694" s="25">
        <v>6.0000000000000001E-3</v>
      </c>
      <c r="X694" s="2">
        <v>635</v>
      </c>
      <c r="Y694" s="2">
        <v>20933</v>
      </c>
      <c r="Z694" s="25">
        <v>5.0000000000000001E-3</v>
      </c>
      <c r="AA694" s="12">
        <v>664.24</v>
      </c>
      <c r="AB694" s="2">
        <v>18516</v>
      </c>
      <c r="AC694" s="25">
        <v>5.0000000000000001E-3</v>
      </c>
      <c r="AD694" s="12">
        <v>666.06</v>
      </c>
      <c r="AE694" s="25">
        <v>-0.16800000000000001</v>
      </c>
    </row>
    <row r="695" spans="1:31" x14ac:dyDescent="0.3">
      <c r="A695" t="s">
        <v>1777</v>
      </c>
      <c r="B695" s="2">
        <v>391</v>
      </c>
      <c r="C695" s="25">
        <v>3.1519548569125352E-2</v>
      </c>
      <c r="D695" s="2"/>
      <c r="E695" s="2">
        <v>328</v>
      </c>
      <c r="F695" s="25">
        <v>3.0160919540229897E-2</v>
      </c>
      <c r="G695" s="12"/>
      <c r="H695" s="2">
        <v>181</v>
      </c>
      <c r="I695" s="25">
        <v>1.7954567999206427E-2</v>
      </c>
      <c r="J695" s="12"/>
      <c r="K695" s="25">
        <v>-0.53708439897698212</v>
      </c>
      <c r="L695" s="2">
        <v>1736</v>
      </c>
      <c r="M695" s="25">
        <v>4.2189170798094686E-2</v>
      </c>
      <c r="N695" s="2">
        <v>180</v>
      </c>
      <c r="O695" s="2">
        <v>1605</v>
      </c>
      <c r="P695" s="25">
        <v>4.1865560685499646E-2</v>
      </c>
      <c r="Q695" s="12">
        <v>193.939393939393</v>
      </c>
      <c r="R695" s="2">
        <v>1411</v>
      </c>
      <c r="S695" s="25">
        <v>3.9411206077872747E-2</v>
      </c>
      <c r="T695" s="12">
        <v>193.939392</v>
      </c>
      <c r="U695" s="25">
        <v>-0.18721198156682028</v>
      </c>
      <c r="V695" s="2">
        <v>192145</v>
      </c>
      <c r="W695" s="25">
        <v>4.8000000000000001E-2</v>
      </c>
      <c r="X695" s="2">
        <v>1642</v>
      </c>
      <c r="Y695" s="2">
        <v>166172</v>
      </c>
      <c r="Z695" s="25">
        <v>4.2999999999999997E-2</v>
      </c>
      <c r="AA695" s="12">
        <v>1695.15</v>
      </c>
      <c r="AB695" s="2">
        <v>152577</v>
      </c>
      <c r="AC695" s="25">
        <v>0.04</v>
      </c>
      <c r="AD695" s="12">
        <v>2200</v>
      </c>
      <c r="AE695" s="25">
        <v>-0.20599999999999999</v>
      </c>
    </row>
    <row r="696" spans="1:31" x14ac:dyDescent="0.3">
      <c r="A696" t="s">
        <v>1778</v>
      </c>
      <c r="B696" s="2">
        <v>411</v>
      </c>
      <c r="C696" s="25">
        <v>3.3131801692865781E-2</v>
      </c>
      <c r="D696" s="2"/>
      <c r="E696" s="2">
        <v>575</v>
      </c>
      <c r="F696" s="25">
        <v>5.2873563218390825E-2</v>
      </c>
      <c r="G696" s="12"/>
      <c r="H696" s="2">
        <v>355</v>
      </c>
      <c r="I696" s="25">
        <v>3.5214760440432494E-2</v>
      </c>
      <c r="J696" s="12"/>
      <c r="K696" s="25">
        <v>-0.13625304136253036</v>
      </c>
      <c r="L696" s="2">
        <v>1996</v>
      </c>
      <c r="M696" s="25">
        <v>4.8507825410712552E-2</v>
      </c>
      <c r="N696" s="2">
        <v>169.09090909090901</v>
      </c>
      <c r="O696" s="2">
        <v>2437</v>
      </c>
      <c r="P696" s="25">
        <v>6.3567832642095104E-2</v>
      </c>
      <c r="Q696" s="12">
        <v>184.84848484848399</v>
      </c>
      <c r="R696" s="2">
        <v>2465</v>
      </c>
      <c r="S696" s="25">
        <v>6.8850902184235521E-2</v>
      </c>
      <c r="T696" s="12">
        <v>315.75756799999999</v>
      </c>
      <c r="U696" s="25">
        <v>0.23496993987975953</v>
      </c>
      <c r="V696" s="2">
        <v>228629</v>
      </c>
      <c r="W696" s="25">
        <v>5.8000000000000003E-2</v>
      </c>
      <c r="X696" s="2">
        <v>1819</v>
      </c>
      <c r="Y696" s="2">
        <v>246380</v>
      </c>
      <c r="Z696" s="25">
        <v>6.4000000000000001E-2</v>
      </c>
      <c r="AA696" s="12">
        <v>1951.52</v>
      </c>
      <c r="AB696" s="2">
        <v>249270</v>
      </c>
      <c r="AC696" s="25">
        <v>6.6000000000000003E-2</v>
      </c>
      <c r="AD696" s="12">
        <v>2160.61</v>
      </c>
      <c r="AE696" s="25">
        <v>0.09</v>
      </c>
    </row>
    <row r="697" spans="1:31"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row>
    <row r="698" spans="1:31" x14ac:dyDescent="0.3">
      <c r="A698" s="103" t="s">
        <v>1787</v>
      </c>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c r="AA698" s="103"/>
      <c r="AB698" s="103"/>
      <c r="AC698" s="103"/>
      <c r="AD698" s="103"/>
      <c r="AE698" s="103"/>
    </row>
    <row r="699" spans="1:31" x14ac:dyDescent="0.3">
      <c r="B699" s="188"/>
      <c r="C699" s="188"/>
      <c r="D699" s="188"/>
      <c r="E699" s="188"/>
      <c r="F699" s="188"/>
      <c r="G699" s="188"/>
      <c r="H699" s="188"/>
      <c r="I699" s="188"/>
      <c r="J699" s="188"/>
      <c r="L699" s="188" t="s">
        <v>1653</v>
      </c>
      <c r="M699" s="188"/>
      <c r="N699" s="188" t="s">
        <v>1654</v>
      </c>
      <c r="O699" s="188" t="s">
        <v>1653</v>
      </c>
      <c r="P699" s="188"/>
      <c r="Q699" s="188" t="s">
        <v>1654</v>
      </c>
      <c r="R699" s="188" t="s">
        <v>1653</v>
      </c>
      <c r="S699" s="188"/>
      <c r="T699" s="188" t="s">
        <v>1654</v>
      </c>
      <c r="U699" t="s">
        <v>167</v>
      </c>
      <c r="V699" s="188" t="s">
        <v>1653</v>
      </c>
      <c r="W699" s="188"/>
      <c r="X699" s="188" t="s">
        <v>1654</v>
      </c>
      <c r="Y699" s="188" t="s">
        <v>1653</v>
      </c>
      <c r="Z699" s="188"/>
      <c r="AA699" s="188" t="s">
        <v>1654</v>
      </c>
      <c r="AB699" s="188" t="s">
        <v>1653</v>
      </c>
      <c r="AC699" s="188"/>
      <c r="AD699" s="188" t="s">
        <v>1654</v>
      </c>
      <c r="AE699" t="s">
        <v>167</v>
      </c>
    </row>
    <row r="700" spans="1:31" x14ac:dyDescent="0.3">
      <c r="A700" t="s">
        <v>169</v>
      </c>
      <c r="B700" s="2">
        <v>18384</v>
      </c>
      <c r="C700" s="25" t="s">
        <v>2479</v>
      </c>
      <c r="D700" s="2"/>
      <c r="E700" s="2">
        <v>20146</v>
      </c>
      <c r="F700" s="25" t="s">
        <v>2479</v>
      </c>
      <c r="G700" s="12"/>
      <c r="H700" s="2">
        <v>20463</v>
      </c>
      <c r="I700" s="25" t="s">
        <v>2479</v>
      </c>
      <c r="J700" s="12"/>
      <c r="K700" s="25">
        <v>0.1130874673629243</v>
      </c>
      <c r="L700" s="2">
        <v>52272</v>
      </c>
      <c r="M700" s="25" t="s">
        <v>167</v>
      </c>
      <c r="N700" s="2">
        <v>543.030303030303</v>
      </c>
      <c r="O700" s="2">
        <v>59222</v>
      </c>
      <c r="P700" s="25" t="s">
        <v>167</v>
      </c>
      <c r="Q700" s="12">
        <v>543.030303030303</v>
      </c>
      <c r="R700" s="2">
        <v>65411</v>
      </c>
      <c r="S700" s="25" t="s">
        <v>167</v>
      </c>
      <c r="T700" s="12">
        <v>872.72730000000001</v>
      </c>
      <c r="U700" s="25">
        <v>0.25135827976737068</v>
      </c>
      <c r="V700" s="2">
        <v>2714013</v>
      </c>
      <c r="W700" s="25" t="s">
        <v>167</v>
      </c>
      <c r="X700" s="2">
        <v>5236</v>
      </c>
      <c r="Y700" s="2">
        <v>2924014</v>
      </c>
      <c r="Z700" s="25" t="s">
        <v>167</v>
      </c>
      <c r="AA700" s="12">
        <v>5246.67</v>
      </c>
      <c r="AB700" s="2">
        <v>3088309</v>
      </c>
      <c r="AC700" s="25" t="s">
        <v>167</v>
      </c>
      <c r="AD700" s="12">
        <v>6100</v>
      </c>
      <c r="AE700" s="25">
        <v>0.13800000000000001</v>
      </c>
    </row>
    <row r="701" spans="1:31" x14ac:dyDescent="0.3">
      <c r="A701" t="s">
        <v>1751</v>
      </c>
      <c r="B701" s="2">
        <v>6298</v>
      </c>
      <c r="C701" s="25">
        <v>0.3425805047867711</v>
      </c>
      <c r="D701" s="2"/>
      <c r="E701" s="2">
        <v>7951</v>
      </c>
      <c r="F701" s="25">
        <v>0.39466891690658207</v>
      </c>
      <c r="G701" s="12"/>
      <c r="H701" s="2">
        <v>6261</v>
      </c>
      <c r="I701" s="25">
        <v>0.30596686702829495</v>
      </c>
      <c r="J701" s="12"/>
      <c r="K701" s="25">
        <v>-5.8748809145761083E-3</v>
      </c>
      <c r="L701" s="2">
        <v>14808</v>
      </c>
      <c r="M701" s="25">
        <v>0.28328741965105603</v>
      </c>
      <c r="N701" s="2">
        <v>440.60606060606</v>
      </c>
      <c r="O701" s="2">
        <v>19300</v>
      </c>
      <c r="P701" s="25">
        <v>0.32589240484954918</v>
      </c>
      <c r="Q701" s="12">
        <v>520.60606060606005</v>
      </c>
      <c r="R701" s="2">
        <v>15688</v>
      </c>
      <c r="S701" s="25">
        <v>0.23983733622785158</v>
      </c>
      <c r="T701" s="12">
        <v>572.12120000000004</v>
      </c>
      <c r="U701" s="25">
        <v>5.9427336574824421E-2</v>
      </c>
      <c r="V701" s="2">
        <v>483343</v>
      </c>
      <c r="W701" s="25">
        <v>0.17799999999999999</v>
      </c>
      <c r="X701" s="2">
        <v>3331</v>
      </c>
      <c r="Y701" s="2">
        <v>597665</v>
      </c>
      <c r="Z701" s="25">
        <v>0.20399999999999999</v>
      </c>
      <c r="AA701" s="12">
        <v>2989.09</v>
      </c>
      <c r="AB701" s="2">
        <v>432193</v>
      </c>
      <c r="AC701" s="25">
        <v>0.14000000000000001</v>
      </c>
      <c r="AD701" s="12">
        <v>3223.03</v>
      </c>
      <c r="AE701" s="25">
        <v>-0.106</v>
      </c>
    </row>
    <row r="702" spans="1:31" x14ac:dyDescent="0.3">
      <c r="A702" t="s">
        <v>1715</v>
      </c>
      <c r="B702" s="2">
        <v>3641</v>
      </c>
      <c r="C702" s="25">
        <v>0.19805265448215847</v>
      </c>
      <c r="D702" s="2"/>
      <c r="E702" s="2">
        <v>4306</v>
      </c>
      <c r="F702" s="25">
        <v>0.21373970018862298</v>
      </c>
      <c r="G702" s="12"/>
      <c r="H702" s="2">
        <v>3454</v>
      </c>
      <c r="I702" s="25">
        <v>0.16879245467429019</v>
      </c>
      <c r="J702" s="12"/>
      <c r="K702" s="25">
        <v>-5.1359516616314216E-2</v>
      </c>
      <c r="L702" s="2">
        <v>7703</v>
      </c>
      <c r="M702" s="25">
        <v>0.14736378940924397</v>
      </c>
      <c r="N702" s="2">
        <v>313.93939393939303</v>
      </c>
      <c r="O702" s="2">
        <v>9150</v>
      </c>
      <c r="P702" s="25">
        <v>0.15450339400898314</v>
      </c>
      <c r="Q702" s="12">
        <v>364.24242424242402</v>
      </c>
      <c r="R702" s="2">
        <v>7396</v>
      </c>
      <c r="S702" s="25">
        <v>0.11306966718136094</v>
      </c>
      <c r="T702" s="12">
        <v>491.51513699999998</v>
      </c>
      <c r="U702" s="25">
        <v>-3.9854602103076724E-2</v>
      </c>
      <c r="V702" s="2">
        <v>218775</v>
      </c>
      <c r="W702" s="25">
        <v>8.1000000000000003E-2</v>
      </c>
      <c r="X702" s="2">
        <v>1998</v>
      </c>
      <c r="Y702" s="2">
        <v>259895</v>
      </c>
      <c r="Z702" s="25">
        <v>8.8999999999999996E-2</v>
      </c>
      <c r="AA702" s="12">
        <v>1985.45</v>
      </c>
      <c r="AB702" s="2">
        <v>182023</v>
      </c>
      <c r="AC702" s="25">
        <v>5.8999999999999997E-2</v>
      </c>
      <c r="AD702" s="12">
        <v>2015.15</v>
      </c>
      <c r="AE702" s="25">
        <v>-0.16800000000000001</v>
      </c>
    </row>
    <row r="703" spans="1:31" x14ac:dyDescent="0.3">
      <c r="A703" t="s">
        <v>1769</v>
      </c>
      <c r="B703" s="2">
        <v>3191</v>
      </c>
      <c r="C703" s="25">
        <v>0.17357484769364664</v>
      </c>
      <c r="D703" s="2"/>
      <c r="E703" s="2">
        <v>3757</v>
      </c>
      <c r="F703" s="25">
        <v>0.18648863297925153</v>
      </c>
      <c r="G703" s="12"/>
      <c r="H703" s="2">
        <v>2605</v>
      </c>
      <c r="I703" s="25">
        <v>0.12730293700825882</v>
      </c>
      <c r="J703" s="12"/>
      <c r="K703" s="25">
        <v>-0.18364149169539334</v>
      </c>
      <c r="L703" s="2">
        <v>6931</v>
      </c>
      <c r="M703" s="25">
        <v>0.13259488827670646</v>
      </c>
      <c r="N703" s="2">
        <v>317.575757575757</v>
      </c>
      <c r="O703" s="2">
        <v>8145</v>
      </c>
      <c r="P703" s="25">
        <v>0.13753334909324239</v>
      </c>
      <c r="Q703" s="12">
        <v>346.06060606060601</v>
      </c>
      <c r="R703" s="2">
        <v>5598</v>
      </c>
      <c r="S703" s="25">
        <v>8.5581935760040362E-2</v>
      </c>
      <c r="T703" s="12">
        <v>456.96969999999999</v>
      </c>
      <c r="U703" s="25">
        <v>-0.19232433992208917</v>
      </c>
      <c r="V703" s="2">
        <v>190748</v>
      </c>
      <c r="W703" s="25">
        <v>7.0000000000000007E-2</v>
      </c>
      <c r="X703" s="2">
        <v>1858</v>
      </c>
      <c r="Y703" s="2">
        <v>218903</v>
      </c>
      <c r="Z703" s="25">
        <v>7.4999999999999997E-2</v>
      </c>
      <c r="AA703" s="12">
        <v>1792.12</v>
      </c>
      <c r="AB703" s="2">
        <v>141915</v>
      </c>
      <c r="AC703" s="25">
        <v>4.5999999999999999E-2</v>
      </c>
      <c r="AD703" s="12">
        <v>1775.76</v>
      </c>
      <c r="AE703" s="25">
        <v>-0.25600000000000001</v>
      </c>
    </row>
    <row r="704" spans="1:31" x14ac:dyDescent="0.3">
      <c r="A704" t="s">
        <v>1770</v>
      </c>
      <c r="B704" s="2">
        <v>397</v>
      </c>
      <c r="C704" s="25">
        <v>2.1594865100087023E-2</v>
      </c>
      <c r="D704" s="2"/>
      <c r="E704" s="2">
        <v>249</v>
      </c>
      <c r="F704" s="25">
        <v>1.2359773652337933E-2</v>
      </c>
      <c r="G704" s="12"/>
      <c r="H704" s="2">
        <v>462</v>
      </c>
      <c r="I704" s="25">
        <v>2.2577334701656657E-2</v>
      </c>
      <c r="J704" s="12"/>
      <c r="K704" s="25">
        <v>0.16372795969773302</v>
      </c>
      <c r="L704" s="2">
        <v>994</v>
      </c>
      <c r="M704" s="25">
        <v>1.9015916743189469E-2</v>
      </c>
      <c r="N704" s="2">
        <v>142.42424242424201</v>
      </c>
      <c r="O704" s="2">
        <v>744</v>
      </c>
      <c r="P704" s="25">
        <v>1.2562898922697647E-2</v>
      </c>
      <c r="Q704" s="12">
        <v>119.39393939393899</v>
      </c>
      <c r="R704" s="2">
        <v>808</v>
      </c>
      <c r="S704" s="25">
        <v>1.235266239623305E-2</v>
      </c>
      <c r="T704" s="12">
        <v>143.636368</v>
      </c>
      <c r="U704" s="25">
        <v>-0.18712273641851107</v>
      </c>
      <c r="V704" s="2">
        <v>22349</v>
      </c>
      <c r="W704" s="25">
        <v>8.0000000000000002E-3</v>
      </c>
      <c r="X704" s="2">
        <v>677</v>
      </c>
      <c r="Y704" s="2">
        <v>20000</v>
      </c>
      <c r="Z704" s="25">
        <v>7.0000000000000001E-3</v>
      </c>
      <c r="AA704" s="12">
        <v>622.41999999999996</v>
      </c>
      <c r="AB704" s="2">
        <v>10875</v>
      </c>
      <c r="AC704" s="25">
        <v>4.0000000000000001E-3</v>
      </c>
      <c r="AD704" s="12">
        <v>449.09</v>
      </c>
      <c r="AE704" s="25">
        <v>-0.51300000000000001</v>
      </c>
    </row>
    <row r="705" spans="1:31" x14ac:dyDescent="0.3">
      <c r="A705" t="s">
        <v>1771</v>
      </c>
      <c r="B705" s="2">
        <v>1559</v>
      </c>
      <c r="C705" s="25">
        <v>8.4802001740644006E-2</v>
      </c>
      <c r="D705" s="2"/>
      <c r="E705" s="2">
        <v>1572</v>
      </c>
      <c r="F705" s="25">
        <v>7.8030378238856349E-2</v>
      </c>
      <c r="G705" s="12"/>
      <c r="H705" s="2">
        <v>780</v>
      </c>
      <c r="I705" s="25">
        <v>3.8117578067732007E-2</v>
      </c>
      <c r="J705" s="12"/>
      <c r="K705" s="25">
        <v>-0.49967928159076336</v>
      </c>
      <c r="L705" s="2">
        <v>3452</v>
      </c>
      <c r="M705" s="25">
        <v>6.6039179675543305E-2</v>
      </c>
      <c r="N705" s="2">
        <v>233.333333333333</v>
      </c>
      <c r="O705" s="2">
        <v>3332</v>
      </c>
      <c r="P705" s="25">
        <v>5.6262875282834079E-2</v>
      </c>
      <c r="Q705" s="12">
        <v>257.575757575757</v>
      </c>
      <c r="R705" s="2">
        <v>2099</v>
      </c>
      <c r="S705" s="25">
        <v>3.2089403922887588E-2</v>
      </c>
      <c r="T705" s="12">
        <v>240</v>
      </c>
      <c r="U705" s="25">
        <v>-0.39194669756662803</v>
      </c>
      <c r="V705" s="2">
        <v>84879</v>
      </c>
      <c r="W705" s="25">
        <v>3.1E-2</v>
      </c>
      <c r="X705" s="2">
        <v>1248</v>
      </c>
      <c r="Y705" s="2">
        <v>88447</v>
      </c>
      <c r="Z705" s="25">
        <v>0.03</v>
      </c>
      <c r="AA705" s="12">
        <v>1012.12</v>
      </c>
      <c r="AB705" s="2">
        <v>53636</v>
      </c>
      <c r="AC705" s="25">
        <v>1.7000000000000001E-2</v>
      </c>
      <c r="AD705" s="12">
        <v>1032.73</v>
      </c>
      <c r="AE705" s="25">
        <v>-0.36799999999999999</v>
      </c>
    </row>
    <row r="706" spans="1:31" x14ac:dyDescent="0.3">
      <c r="A706" t="s">
        <v>1772</v>
      </c>
      <c r="B706" s="2">
        <v>1235</v>
      </c>
      <c r="C706" s="25">
        <v>6.7177980852915584E-2</v>
      </c>
      <c r="D706" s="2"/>
      <c r="E706" s="2">
        <v>1936</v>
      </c>
      <c r="F706" s="25">
        <v>9.6098481088057186E-2</v>
      </c>
      <c r="G706" s="12"/>
      <c r="H706" s="2">
        <v>1363</v>
      </c>
      <c r="I706" s="25">
        <v>6.6608024238870134E-2</v>
      </c>
      <c r="J706" s="12"/>
      <c r="K706" s="25">
        <v>0.10364372469635619</v>
      </c>
      <c r="L706" s="2">
        <v>2485</v>
      </c>
      <c r="M706" s="25">
        <v>4.7539791857973676E-2</v>
      </c>
      <c r="N706" s="2">
        <v>194.54545454545399</v>
      </c>
      <c r="O706" s="2">
        <v>4069</v>
      </c>
      <c r="P706" s="25">
        <v>6.8707574887710648E-2</v>
      </c>
      <c r="Q706" s="12">
        <v>238.78787878787799</v>
      </c>
      <c r="R706" s="2">
        <v>2691</v>
      </c>
      <c r="S706" s="25">
        <v>4.113986944091972E-2</v>
      </c>
      <c r="T706" s="12">
        <v>348.48486300000002</v>
      </c>
      <c r="U706" s="25">
        <v>8.2897384305835015E-2</v>
      </c>
      <c r="V706" s="2">
        <v>83520</v>
      </c>
      <c r="W706" s="25">
        <v>3.1E-2</v>
      </c>
      <c r="X706" s="2">
        <v>1202</v>
      </c>
      <c r="Y706" s="2">
        <v>110456</v>
      </c>
      <c r="Z706" s="25">
        <v>3.7999999999999999E-2</v>
      </c>
      <c r="AA706" s="12">
        <v>1503.64</v>
      </c>
      <c r="AB706" s="2">
        <v>77404</v>
      </c>
      <c r="AC706" s="25">
        <v>2.5000000000000001E-2</v>
      </c>
      <c r="AD706" s="12">
        <v>1413.33</v>
      </c>
      <c r="AE706" s="25">
        <v>-7.2999999999999995E-2</v>
      </c>
    </row>
    <row r="707" spans="1:31" x14ac:dyDescent="0.3">
      <c r="A707" t="s">
        <v>1773</v>
      </c>
      <c r="B707" s="2">
        <v>450</v>
      </c>
      <c r="C707" s="25">
        <v>2.447780678851175E-2</v>
      </c>
      <c r="D707" s="2"/>
      <c r="E707" s="2">
        <v>549</v>
      </c>
      <c r="F707" s="25">
        <v>2.7251067209371586E-2</v>
      </c>
      <c r="G707" s="12"/>
      <c r="H707" s="2">
        <v>849</v>
      </c>
      <c r="I707" s="25">
        <v>4.1489517666031372E-2</v>
      </c>
      <c r="J707" s="12"/>
      <c r="K707" s="25">
        <v>0.88666666666666671</v>
      </c>
      <c r="L707" s="2">
        <v>772</v>
      </c>
      <c r="M707" s="25">
        <v>1.4768901132537496E-2</v>
      </c>
      <c r="N707" s="2">
        <v>100</v>
      </c>
      <c r="O707" s="2">
        <v>1005</v>
      </c>
      <c r="P707" s="25">
        <v>1.6970044915740772E-2</v>
      </c>
      <c r="Q707" s="12">
        <v>106.666666666666</v>
      </c>
      <c r="R707" s="2">
        <v>1798</v>
      </c>
      <c r="S707" s="25">
        <v>2.7487731421320574E-2</v>
      </c>
      <c r="T707" s="12">
        <v>215.15152</v>
      </c>
      <c r="U707" s="25">
        <v>1.3290155440414508</v>
      </c>
      <c r="V707" s="2">
        <v>28027</v>
      </c>
      <c r="W707" s="25">
        <v>0.01</v>
      </c>
      <c r="X707" s="2">
        <v>768</v>
      </c>
      <c r="Y707" s="2">
        <v>40992</v>
      </c>
      <c r="Z707" s="25">
        <v>1.4E-2</v>
      </c>
      <c r="AA707" s="12">
        <v>985.45</v>
      </c>
      <c r="AB707" s="2">
        <v>40108</v>
      </c>
      <c r="AC707" s="25">
        <v>1.2999999999999999E-2</v>
      </c>
      <c r="AD707" s="12">
        <v>1016.36</v>
      </c>
      <c r="AE707" s="25">
        <v>0.43099999999999999</v>
      </c>
    </row>
    <row r="708" spans="1:31" x14ac:dyDescent="0.3">
      <c r="A708" t="s">
        <v>1716</v>
      </c>
      <c r="B708" s="2">
        <v>2657</v>
      </c>
      <c r="C708" s="25">
        <v>0.14452785030461271</v>
      </c>
      <c r="D708" s="2"/>
      <c r="E708" s="2">
        <v>3645</v>
      </c>
      <c r="F708" s="25">
        <v>0.18092921671795889</v>
      </c>
      <c r="G708" s="12"/>
      <c r="H708" s="2">
        <v>2807</v>
      </c>
      <c r="I708" s="25">
        <v>0.13717441235400474</v>
      </c>
      <c r="J708" s="12"/>
      <c r="K708" s="25">
        <v>5.6454648099360183E-2</v>
      </c>
      <c r="L708" s="2">
        <v>7105</v>
      </c>
      <c r="M708" s="25">
        <v>0.13592363024181206</v>
      </c>
      <c r="N708" s="2">
        <v>369.09090909090901</v>
      </c>
      <c r="O708" s="2">
        <v>10150</v>
      </c>
      <c r="P708" s="25">
        <v>0.17138901084056601</v>
      </c>
      <c r="Q708" s="12">
        <v>410.90909090909099</v>
      </c>
      <c r="R708" s="2">
        <v>8292</v>
      </c>
      <c r="S708" s="25">
        <v>0.12676766904649064</v>
      </c>
      <c r="T708" s="12">
        <v>464.84848</v>
      </c>
      <c r="U708" s="25">
        <v>0.16706544686840252</v>
      </c>
      <c r="V708" s="2">
        <v>264568</v>
      </c>
      <c r="W708" s="25">
        <v>9.7000000000000003E-2</v>
      </c>
      <c r="X708" s="2">
        <v>2407</v>
      </c>
      <c r="Y708" s="2">
        <v>337770</v>
      </c>
      <c r="Z708" s="25">
        <v>0.11600000000000001</v>
      </c>
      <c r="AA708" s="12">
        <v>2435.7600000000002</v>
      </c>
      <c r="AB708" s="2">
        <v>250170</v>
      </c>
      <c r="AC708" s="25">
        <v>8.1000000000000003E-2</v>
      </c>
      <c r="AD708" s="12">
        <v>2878.79</v>
      </c>
      <c r="AE708" s="25">
        <v>-5.3999999999999999E-2</v>
      </c>
    </row>
    <row r="709" spans="1:31" x14ac:dyDescent="0.3">
      <c r="A709" t="s">
        <v>1717</v>
      </c>
      <c r="B709" s="2">
        <v>554</v>
      </c>
      <c r="C709" s="25">
        <v>3.0134899912967798E-2</v>
      </c>
      <c r="D709" s="2"/>
      <c r="E709" s="2">
        <v>1273</v>
      </c>
      <c r="F709" s="25">
        <v>6.3188722327012808E-2</v>
      </c>
      <c r="G709" s="12"/>
      <c r="H709" s="2">
        <v>694</v>
      </c>
      <c r="I709" s="25">
        <v>3.3914870742315396E-2</v>
      </c>
      <c r="J709" s="12"/>
      <c r="K709" s="25">
        <v>0.25270758122743686</v>
      </c>
      <c r="L709" s="2">
        <v>1389</v>
      </c>
      <c r="M709" s="25">
        <v>2.6572543617998164E-2</v>
      </c>
      <c r="N709" s="2">
        <v>169.69696969696901</v>
      </c>
      <c r="O709" s="2">
        <v>2958</v>
      </c>
      <c r="P709" s="25">
        <v>4.9947654587822091E-2</v>
      </c>
      <c r="Q709" s="12">
        <v>275.75757575757501</v>
      </c>
      <c r="R709" s="2">
        <v>1713</v>
      </c>
      <c r="S709" s="25">
        <v>2.6188255797954474E-2</v>
      </c>
      <c r="T709" s="12">
        <v>213.33332799999999</v>
      </c>
      <c r="U709" s="25">
        <v>0.23326133909287258</v>
      </c>
      <c r="V709" s="2">
        <v>53364</v>
      </c>
      <c r="W709" s="25">
        <v>0.02</v>
      </c>
      <c r="X709" s="2">
        <v>1055</v>
      </c>
      <c r="Y709" s="2">
        <v>71085</v>
      </c>
      <c r="Z709" s="25">
        <v>2.4E-2</v>
      </c>
      <c r="AA709" s="12">
        <v>1159.3900000000001</v>
      </c>
      <c r="AB709" s="2">
        <v>48270</v>
      </c>
      <c r="AC709" s="25">
        <v>1.6E-2</v>
      </c>
      <c r="AD709" s="12">
        <v>1037.58</v>
      </c>
      <c r="AE709" s="25">
        <v>-9.5000000000000001E-2</v>
      </c>
    </row>
    <row r="710" spans="1:31" x14ac:dyDescent="0.3">
      <c r="A710" t="s">
        <v>1774</v>
      </c>
      <c r="B710" s="2">
        <v>474</v>
      </c>
      <c r="C710" s="25">
        <v>2.5783289817232376E-2</v>
      </c>
      <c r="D710" s="2"/>
      <c r="E710" s="2">
        <v>1101</v>
      </c>
      <c r="F710" s="25">
        <v>5.4651047354313489E-2</v>
      </c>
      <c r="G710" s="12"/>
      <c r="H710" s="2">
        <v>417</v>
      </c>
      <c r="I710" s="25">
        <v>2.0378243659287486E-2</v>
      </c>
      <c r="J710" s="12"/>
      <c r="K710" s="25">
        <v>-0.120253164556962</v>
      </c>
      <c r="L710" s="2">
        <v>1278</v>
      </c>
      <c r="M710" s="25">
        <v>2.4449035812672177E-2</v>
      </c>
      <c r="N710" s="2">
        <v>164.24242424242399</v>
      </c>
      <c r="O710" s="2">
        <v>2684</v>
      </c>
      <c r="P710" s="25">
        <v>4.5320995575968387E-2</v>
      </c>
      <c r="Q710" s="12">
        <v>277.575757575757</v>
      </c>
      <c r="R710" s="2">
        <v>1171</v>
      </c>
      <c r="S710" s="25">
        <v>1.7902187705431807E-2</v>
      </c>
      <c r="T710" s="12">
        <v>161.81817599999999</v>
      </c>
      <c r="U710" s="25">
        <v>-8.3724569640062599E-2</v>
      </c>
      <c r="V710" s="2">
        <v>45896</v>
      </c>
      <c r="W710" s="25">
        <v>1.7000000000000001E-2</v>
      </c>
      <c r="X710" s="2">
        <v>950</v>
      </c>
      <c r="Y710" s="2">
        <v>59971</v>
      </c>
      <c r="Z710" s="25">
        <v>2.1000000000000001E-2</v>
      </c>
      <c r="AA710" s="12">
        <v>1056.3599999999999</v>
      </c>
      <c r="AB710" s="2">
        <v>38538</v>
      </c>
      <c r="AC710" s="25">
        <v>1.2E-2</v>
      </c>
      <c r="AD710" s="12">
        <v>926.06</v>
      </c>
      <c r="AE710" s="25">
        <v>-0.16</v>
      </c>
    </row>
    <row r="711" spans="1:31" x14ac:dyDescent="0.3">
      <c r="A711" t="s">
        <v>1775</v>
      </c>
      <c r="B711" s="2">
        <v>82</v>
      </c>
      <c r="C711" s="25">
        <v>4.4604003481288077E-3</v>
      </c>
      <c r="D711" s="2"/>
      <c r="E711" s="2">
        <v>214</v>
      </c>
      <c r="F711" s="25">
        <v>1.0622456070684006E-2</v>
      </c>
      <c r="G711" s="12"/>
      <c r="H711" s="2">
        <v>107</v>
      </c>
      <c r="I711" s="25">
        <v>5.2289498118555438E-3</v>
      </c>
      <c r="J711" s="12"/>
      <c r="K711" s="25">
        <v>0.30487804878048785</v>
      </c>
      <c r="L711" s="2">
        <v>261</v>
      </c>
      <c r="M711" s="25">
        <v>4.9931129476584023E-3</v>
      </c>
      <c r="N711" s="2">
        <v>80</v>
      </c>
      <c r="O711" s="2">
        <v>573</v>
      </c>
      <c r="P711" s="25">
        <v>9.675458444496977E-3</v>
      </c>
      <c r="Q711" s="12">
        <v>108.484848484848</v>
      </c>
      <c r="R711" s="2">
        <v>189</v>
      </c>
      <c r="S711" s="25">
        <v>2.8894222684257998E-3</v>
      </c>
      <c r="T711" s="12">
        <v>60</v>
      </c>
      <c r="U711" s="25">
        <v>-0.27586206896551724</v>
      </c>
      <c r="V711" s="2">
        <v>10368</v>
      </c>
      <c r="W711" s="25">
        <v>4.0000000000000001E-3</v>
      </c>
      <c r="X711" s="2">
        <v>423</v>
      </c>
      <c r="Y711" s="2">
        <v>11900</v>
      </c>
      <c r="Z711" s="25">
        <v>4.0000000000000001E-3</v>
      </c>
      <c r="AA711" s="12">
        <v>517.58000000000004</v>
      </c>
      <c r="AB711" s="2">
        <v>5655</v>
      </c>
      <c r="AC711" s="25">
        <v>2E-3</v>
      </c>
      <c r="AD711" s="12">
        <v>346.67</v>
      </c>
      <c r="AE711" s="25">
        <v>-0.45500000000000002</v>
      </c>
    </row>
    <row r="712" spans="1:31" x14ac:dyDescent="0.3">
      <c r="A712" t="s">
        <v>1776</v>
      </c>
      <c r="B712" s="2">
        <v>197</v>
      </c>
      <c r="C712" s="25">
        <v>1.0715839860748477E-2</v>
      </c>
      <c r="D712" s="2"/>
      <c r="E712" s="2">
        <v>418</v>
      </c>
      <c r="F712" s="25">
        <v>2.0748535689466892E-2</v>
      </c>
      <c r="G712" s="12"/>
      <c r="H712" s="2">
        <v>122</v>
      </c>
      <c r="I712" s="25">
        <v>5.9619801593119286E-3</v>
      </c>
      <c r="J712" s="12"/>
      <c r="K712" s="25">
        <v>-0.38071065989847719</v>
      </c>
      <c r="L712" s="2">
        <v>534</v>
      </c>
      <c r="M712" s="25">
        <v>1.0215794306703397E-2</v>
      </c>
      <c r="N712" s="2">
        <v>117.575757575757</v>
      </c>
      <c r="O712" s="2">
        <v>924</v>
      </c>
      <c r="P712" s="25">
        <v>1.560230995238256E-2</v>
      </c>
      <c r="Q712" s="12">
        <v>133.333333333333</v>
      </c>
      <c r="R712" s="2">
        <v>374</v>
      </c>
      <c r="S712" s="25">
        <v>5.7176927428108423E-3</v>
      </c>
      <c r="T712" s="12">
        <v>104.848488</v>
      </c>
      <c r="U712" s="25">
        <v>-0.29962546816479402</v>
      </c>
      <c r="V712" s="2">
        <v>17523</v>
      </c>
      <c r="W712" s="25">
        <v>6.0000000000000001E-3</v>
      </c>
      <c r="X712" s="2">
        <v>634</v>
      </c>
      <c r="Y712" s="2">
        <v>20862</v>
      </c>
      <c r="Z712" s="25">
        <v>7.0000000000000001E-3</v>
      </c>
      <c r="AA712" s="12">
        <v>695.76</v>
      </c>
      <c r="AB712" s="2">
        <v>12799</v>
      </c>
      <c r="AC712" s="25">
        <v>4.0000000000000001E-3</v>
      </c>
      <c r="AD712" s="12">
        <v>555.76</v>
      </c>
      <c r="AE712" s="25">
        <v>-0.27</v>
      </c>
    </row>
    <row r="713" spans="1:31" x14ac:dyDescent="0.3">
      <c r="A713" t="s">
        <v>1777</v>
      </c>
      <c r="B713" s="2">
        <v>195</v>
      </c>
      <c r="C713" s="25">
        <v>1.0607049608355096E-2</v>
      </c>
      <c r="D713" s="2"/>
      <c r="E713" s="2">
        <v>469</v>
      </c>
      <c r="F713" s="25">
        <v>2.3280055594162612E-2</v>
      </c>
      <c r="G713" s="12"/>
      <c r="H713" s="2">
        <v>188</v>
      </c>
      <c r="I713" s="25">
        <v>9.1873136881200218E-3</v>
      </c>
      <c r="J713" s="12"/>
      <c r="K713" s="25">
        <v>-3.5897435897435881E-2</v>
      </c>
      <c r="L713" s="2">
        <v>483</v>
      </c>
      <c r="M713" s="25">
        <v>9.2401285583103773E-3</v>
      </c>
      <c r="N713" s="2">
        <v>92.727272727272705</v>
      </c>
      <c r="O713" s="2">
        <v>1187</v>
      </c>
      <c r="P713" s="25">
        <v>2.0043227179088852E-2</v>
      </c>
      <c r="Q713" s="12">
        <v>189.69696969696901</v>
      </c>
      <c r="R713" s="2">
        <v>608</v>
      </c>
      <c r="S713" s="25">
        <v>9.2950726941951663E-3</v>
      </c>
      <c r="T713" s="12">
        <v>96.969695999999999</v>
      </c>
      <c r="U713" s="25">
        <v>0.25879917184265011</v>
      </c>
      <c r="V713" s="2">
        <v>18005</v>
      </c>
      <c r="W713" s="25">
        <v>7.0000000000000001E-3</v>
      </c>
      <c r="X713" s="2">
        <v>590</v>
      </c>
      <c r="Y713" s="2">
        <v>27209</v>
      </c>
      <c r="Z713" s="25">
        <v>8.9999999999999993E-3</v>
      </c>
      <c r="AA713" s="12">
        <v>680.61</v>
      </c>
      <c r="AB713" s="2">
        <v>20084</v>
      </c>
      <c r="AC713" s="25">
        <v>7.0000000000000001E-3</v>
      </c>
      <c r="AD713" s="12">
        <v>683.64</v>
      </c>
      <c r="AE713" s="25">
        <v>0.115</v>
      </c>
    </row>
    <row r="714" spans="1:31" x14ac:dyDescent="0.3">
      <c r="A714" t="s">
        <v>1778</v>
      </c>
      <c r="B714" s="2">
        <v>80</v>
      </c>
      <c r="C714" s="25">
        <v>4.3516100957354219E-3</v>
      </c>
      <c r="D714" s="2"/>
      <c r="E714" s="2">
        <v>172</v>
      </c>
      <c r="F714" s="25">
        <v>8.5376749726992947E-3</v>
      </c>
      <c r="G714" s="12"/>
      <c r="H714" s="2">
        <v>277</v>
      </c>
      <c r="I714" s="25">
        <v>1.35366270830279E-2</v>
      </c>
      <c r="J714" s="12"/>
      <c r="K714" s="25">
        <v>2.4624999999999999</v>
      </c>
      <c r="L714" s="2">
        <v>111</v>
      </c>
      <c r="M714" s="25">
        <v>2.1235078053259871E-3</v>
      </c>
      <c r="N714" s="2">
        <v>38.181818181818102</v>
      </c>
      <c r="O714" s="2">
        <v>274</v>
      </c>
      <c r="P714" s="25">
        <v>4.6266590118537029E-3</v>
      </c>
      <c r="Q714" s="12">
        <v>71.515151515151501</v>
      </c>
      <c r="R714" s="2">
        <v>542</v>
      </c>
      <c r="S714" s="25">
        <v>8.2860680925226637E-3</v>
      </c>
      <c r="T714" s="12">
        <v>148.484848</v>
      </c>
      <c r="U714" s="25">
        <v>3.8828828828828827</v>
      </c>
      <c r="V714" s="2">
        <v>7468</v>
      </c>
      <c r="W714" s="25">
        <v>3.0000000000000001E-3</v>
      </c>
      <c r="X714" s="2">
        <v>432</v>
      </c>
      <c r="Y714" s="2">
        <v>11114</v>
      </c>
      <c r="Z714" s="25">
        <v>4.0000000000000001E-3</v>
      </c>
      <c r="AA714" s="12">
        <v>486.06</v>
      </c>
      <c r="AB714" s="2">
        <v>9732</v>
      </c>
      <c r="AC714" s="25">
        <v>3.0000000000000001E-3</v>
      </c>
      <c r="AD714" s="12">
        <v>475.76</v>
      </c>
      <c r="AE714" s="25">
        <v>0.30299999999999999</v>
      </c>
    </row>
    <row r="715" spans="1:31" x14ac:dyDescent="0.3">
      <c r="A715" t="s">
        <v>1718</v>
      </c>
      <c r="B715" s="2">
        <v>2103</v>
      </c>
      <c r="C715" s="25">
        <v>0.1143929503916449</v>
      </c>
      <c r="D715" s="2"/>
      <c r="E715" s="2">
        <v>2372</v>
      </c>
      <c r="F715" s="25">
        <v>0.1177404943909461</v>
      </c>
      <c r="G715" s="12"/>
      <c r="H715" s="2">
        <v>2113</v>
      </c>
      <c r="I715" s="25">
        <v>0.10325954161168939</v>
      </c>
      <c r="J715" s="12"/>
      <c r="K715" s="25">
        <v>4.755111745126106E-3</v>
      </c>
      <c r="L715" s="2">
        <v>5716</v>
      </c>
      <c r="M715" s="25">
        <v>0.1093510866238139</v>
      </c>
      <c r="N715" s="2">
        <v>340</v>
      </c>
      <c r="O715" s="2">
        <v>7192</v>
      </c>
      <c r="P715" s="25">
        <v>0.12144135625274391</v>
      </c>
      <c r="Q715" s="12">
        <v>366.06060606060601</v>
      </c>
      <c r="R715" s="2">
        <v>6579</v>
      </c>
      <c r="S715" s="25">
        <v>0.10057941324853618</v>
      </c>
      <c r="T715" s="12">
        <v>418.78787199999999</v>
      </c>
      <c r="U715" s="25">
        <v>0.15097970608817354</v>
      </c>
      <c r="V715" s="2">
        <v>211204</v>
      </c>
      <c r="W715" s="25">
        <v>7.8E-2</v>
      </c>
      <c r="X715" s="2">
        <v>1974</v>
      </c>
      <c r="Y715" s="2">
        <v>266685</v>
      </c>
      <c r="Z715" s="25">
        <v>9.0999999999999998E-2</v>
      </c>
      <c r="AA715" s="12">
        <v>2001.82</v>
      </c>
      <c r="AB715" s="2">
        <v>201900</v>
      </c>
      <c r="AC715" s="25">
        <v>6.5000000000000002E-2</v>
      </c>
      <c r="AD715" s="12">
        <v>2618.1799999999998</v>
      </c>
      <c r="AE715" s="25">
        <v>-4.3999999999999997E-2</v>
      </c>
    </row>
    <row r="716" spans="1:31" x14ac:dyDescent="0.3">
      <c r="A716" t="s">
        <v>1774</v>
      </c>
      <c r="B716" s="2">
        <v>1923</v>
      </c>
      <c r="C716" s="25">
        <v>0.10460182767624021</v>
      </c>
      <c r="D716" s="2"/>
      <c r="E716" s="2">
        <v>2059</v>
      </c>
      <c r="F716" s="25">
        <v>0.10220391144644098</v>
      </c>
      <c r="G716" s="12"/>
      <c r="H716" s="2">
        <v>1860</v>
      </c>
      <c r="I716" s="25">
        <v>9.0895763084591699E-2</v>
      </c>
      <c r="J716" s="12"/>
      <c r="K716" s="25">
        <v>-3.2761310452418146E-2</v>
      </c>
      <c r="L716" s="2">
        <v>5214</v>
      </c>
      <c r="M716" s="25">
        <v>9.9747474747474751E-2</v>
      </c>
      <c r="N716" s="2">
        <v>336.36363636363598</v>
      </c>
      <c r="O716" s="2">
        <v>6399</v>
      </c>
      <c r="P716" s="25">
        <v>0.1080510621052987</v>
      </c>
      <c r="Q716" s="12">
        <v>353.33333333333297</v>
      </c>
      <c r="R716" s="2">
        <v>6030</v>
      </c>
      <c r="S716" s="25">
        <v>9.2186329516442192E-2</v>
      </c>
      <c r="T716" s="12">
        <v>404.84848</v>
      </c>
      <c r="U716" s="25">
        <v>0.1565017261219793</v>
      </c>
      <c r="V716" s="2">
        <v>194814</v>
      </c>
      <c r="W716" s="25">
        <v>7.1999999999999995E-2</v>
      </c>
      <c r="X716" s="2">
        <v>1875</v>
      </c>
      <c r="Y716" s="2">
        <v>238864</v>
      </c>
      <c r="Z716" s="25">
        <v>8.2000000000000003E-2</v>
      </c>
      <c r="AA716" s="12">
        <v>1990.91</v>
      </c>
      <c r="AB716" s="2">
        <v>177902</v>
      </c>
      <c r="AC716" s="25">
        <v>5.8000000000000003E-2</v>
      </c>
      <c r="AD716" s="12">
        <v>2376.9699999999998</v>
      </c>
      <c r="AE716" s="25">
        <v>-8.6999999999999994E-2</v>
      </c>
    </row>
    <row r="717" spans="1:31" x14ac:dyDescent="0.3">
      <c r="A717" t="s">
        <v>1775</v>
      </c>
      <c r="B717" s="2">
        <v>416</v>
      </c>
      <c r="C717" s="25">
        <v>2.2628372497824196E-2</v>
      </c>
      <c r="D717" s="2"/>
      <c r="E717" s="2">
        <v>120</v>
      </c>
      <c r="F717" s="25">
        <v>5.9565174228134636E-3</v>
      </c>
      <c r="G717" s="12"/>
      <c r="H717" s="2">
        <v>177</v>
      </c>
      <c r="I717" s="25">
        <v>8.6497580999853364E-3</v>
      </c>
      <c r="J717" s="12"/>
      <c r="K717" s="25">
        <v>-0.57451923076923084</v>
      </c>
      <c r="L717" s="2">
        <v>888</v>
      </c>
      <c r="M717" s="25">
        <v>1.6988062442607896E-2</v>
      </c>
      <c r="N717" s="2">
        <v>116.969696969697</v>
      </c>
      <c r="O717" s="2">
        <v>998</v>
      </c>
      <c r="P717" s="25">
        <v>1.6851845597919694E-2</v>
      </c>
      <c r="Q717" s="12">
        <v>216.363636363636</v>
      </c>
      <c r="R717" s="2">
        <v>673</v>
      </c>
      <c r="S717" s="25">
        <v>1.0288789347357477E-2</v>
      </c>
      <c r="T717" s="12">
        <v>134.545456</v>
      </c>
      <c r="U717" s="25">
        <v>-0.24211711711711711</v>
      </c>
      <c r="V717" s="2">
        <v>30265</v>
      </c>
      <c r="W717" s="25">
        <v>1.0999999999999999E-2</v>
      </c>
      <c r="X717" s="2">
        <v>779</v>
      </c>
      <c r="Y717" s="2">
        <v>33072</v>
      </c>
      <c r="Z717" s="25">
        <v>1.0999999999999999E-2</v>
      </c>
      <c r="AA717" s="12">
        <v>752.73</v>
      </c>
      <c r="AB717" s="2">
        <v>21839</v>
      </c>
      <c r="AC717" s="25">
        <v>7.0000000000000001E-3</v>
      </c>
      <c r="AD717" s="12">
        <v>731.52</v>
      </c>
      <c r="AE717" s="25">
        <v>-0.27800000000000002</v>
      </c>
    </row>
    <row r="718" spans="1:31" x14ac:dyDescent="0.3">
      <c r="A718" t="s">
        <v>1776</v>
      </c>
      <c r="B718" s="2">
        <v>849</v>
      </c>
      <c r="C718" s="25">
        <v>4.6181462140992169E-2</v>
      </c>
      <c r="D718" s="2"/>
      <c r="E718" s="2">
        <v>861</v>
      </c>
      <c r="F718" s="25">
        <v>4.2738012508686585E-2</v>
      </c>
      <c r="G718" s="12"/>
      <c r="H718" s="2">
        <v>925</v>
      </c>
      <c r="I718" s="25">
        <v>4.5203538093143723E-2</v>
      </c>
      <c r="J718" s="12"/>
      <c r="K718" s="25">
        <v>8.9517078916372173E-2</v>
      </c>
      <c r="L718" s="2">
        <v>2203</v>
      </c>
      <c r="M718" s="25">
        <v>4.2144934190388735E-2</v>
      </c>
      <c r="N718" s="2">
        <v>203.636363636363</v>
      </c>
      <c r="O718" s="2">
        <v>2538</v>
      </c>
      <c r="P718" s="25">
        <v>4.2855695518557294E-2</v>
      </c>
      <c r="Q718" s="12">
        <v>211.51515151515099</v>
      </c>
      <c r="R718" s="2">
        <v>2231</v>
      </c>
      <c r="S718" s="25">
        <v>3.410741312623259E-2</v>
      </c>
      <c r="T718" s="12">
        <v>242.42424</v>
      </c>
      <c r="U718" s="25">
        <v>1.2709940989559691E-2</v>
      </c>
      <c r="V718" s="2">
        <v>68681</v>
      </c>
      <c r="W718" s="25">
        <v>2.5000000000000001E-2</v>
      </c>
      <c r="X718" s="2">
        <v>1253</v>
      </c>
      <c r="Y718" s="2">
        <v>81925</v>
      </c>
      <c r="Z718" s="25">
        <v>2.8000000000000001E-2</v>
      </c>
      <c r="AA718" s="12">
        <v>1124.24</v>
      </c>
      <c r="AB718" s="2">
        <v>59483</v>
      </c>
      <c r="AC718" s="25">
        <v>1.9E-2</v>
      </c>
      <c r="AD718" s="12">
        <v>1161.21</v>
      </c>
      <c r="AE718" s="25">
        <v>-0.13400000000000001</v>
      </c>
    </row>
    <row r="719" spans="1:31" x14ac:dyDescent="0.3">
      <c r="A719" t="s">
        <v>1777</v>
      </c>
      <c r="B719" s="2">
        <v>658</v>
      </c>
      <c r="C719" s="25">
        <v>3.579199303742385E-2</v>
      </c>
      <c r="D719" s="2"/>
      <c r="E719" s="2">
        <v>1078</v>
      </c>
      <c r="F719" s="25">
        <v>5.3509381514940932E-2</v>
      </c>
      <c r="G719" s="12"/>
      <c r="H719" s="2">
        <v>758</v>
      </c>
      <c r="I719" s="25">
        <v>3.7042466891462643E-2</v>
      </c>
      <c r="J719" s="12"/>
      <c r="K719" s="25">
        <v>0.15197568389057747</v>
      </c>
      <c r="L719" s="2">
        <v>2123</v>
      </c>
      <c r="M719" s="25">
        <v>4.0614478114478117E-2</v>
      </c>
      <c r="N719" s="2">
        <v>206.666666666666</v>
      </c>
      <c r="O719" s="2">
        <v>2863</v>
      </c>
      <c r="P719" s="25">
        <v>4.834352098882172E-2</v>
      </c>
      <c r="Q719" s="12">
        <v>198.18181818181799</v>
      </c>
      <c r="R719" s="2">
        <v>3126</v>
      </c>
      <c r="S719" s="25">
        <v>4.7790127042852119E-2</v>
      </c>
      <c r="T719" s="12">
        <v>292.72726399999999</v>
      </c>
      <c r="U719" s="25">
        <v>0.47244465379180406</v>
      </c>
      <c r="V719" s="2">
        <v>95868</v>
      </c>
      <c r="W719" s="25">
        <v>3.5000000000000003E-2</v>
      </c>
      <c r="X719" s="2">
        <v>1526</v>
      </c>
      <c r="Y719" s="2">
        <v>123867</v>
      </c>
      <c r="Z719" s="25">
        <v>4.2000000000000003E-2</v>
      </c>
      <c r="AA719" s="12">
        <v>1373.94</v>
      </c>
      <c r="AB719" s="2">
        <v>96580</v>
      </c>
      <c r="AC719" s="25">
        <v>3.1E-2</v>
      </c>
      <c r="AD719" s="12">
        <v>1724.24</v>
      </c>
      <c r="AE719" s="25">
        <v>7.0000000000000001E-3</v>
      </c>
    </row>
    <row r="720" spans="1:31" x14ac:dyDescent="0.3">
      <c r="A720" t="s">
        <v>1778</v>
      </c>
      <c r="B720" s="2">
        <v>180</v>
      </c>
      <c r="C720" s="25">
        <v>9.7911227154047001E-3</v>
      </c>
      <c r="D720" s="2"/>
      <c r="E720" s="2">
        <v>313</v>
      </c>
      <c r="F720" s="25">
        <v>1.5536582944505113E-2</v>
      </c>
      <c r="G720" s="12"/>
      <c r="H720" s="2">
        <v>253</v>
      </c>
      <c r="I720" s="25">
        <v>1.2363778527097689E-2</v>
      </c>
      <c r="J720" s="12"/>
      <c r="K720" s="25">
        <v>0.40555555555555545</v>
      </c>
      <c r="L720" s="2">
        <v>502</v>
      </c>
      <c r="M720" s="25">
        <v>9.6036118763391486E-3</v>
      </c>
      <c r="N720" s="2">
        <v>88.484848484848399</v>
      </c>
      <c r="O720" s="2">
        <v>793</v>
      </c>
      <c r="P720" s="25">
        <v>1.3390294147445206E-2</v>
      </c>
      <c r="Q720" s="12">
        <v>112.121212121212</v>
      </c>
      <c r="R720" s="2">
        <v>549</v>
      </c>
      <c r="S720" s="25">
        <v>8.3930837320939904E-3</v>
      </c>
      <c r="T720" s="12">
        <v>119.393936</v>
      </c>
      <c r="U720" s="25">
        <v>9.3625498007968128E-2</v>
      </c>
      <c r="V720" s="2">
        <v>16390</v>
      </c>
      <c r="W720" s="25">
        <v>6.0000000000000001E-3</v>
      </c>
      <c r="X720" s="2">
        <v>593</v>
      </c>
      <c r="Y720" s="2">
        <v>27821</v>
      </c>
      <c r="Z720" s="25">
        <v>0.01</v>
      </c>
      <c r="AA720" s="12">
        <v>663.64</v>
      </c>
      <c r="AB720" s="2">
        <v>23998</v>
      </c>
      <c r="AC720" s="25">
        <v>8.0000000000000002E-3</v>
      </c>
      <c r="AD720" s="12">
        <v>786.06</v>
      </c>
      <c r="AE720" s="25">
        <v>0.46400000000000002</v>
      </c>
    </row>
    <row r="721" spans="1:31" x14ac:dyDescent="0.3">
      <c r="A721" t="s">
        <v>1767</v>
      </c>
      <c r="B721" s="2">
        <v>12086</v>
      </c>
      <c r="C721" s="25">
        <v>0.65741949521322884</v>
      </c>
      <c r="D721" s="2"/>
      <c r="E721" s="2">
        <v>12195</v>
      </c>
      <c r="F721" s="25">
        <v>0.6053310830934181</v>
      </c>
      <c r="G721" s="12"/>
      <c r="H721" s="2">
        <v>14202</v>
      </c>
      <c r="I721" s="25">
        <v>0.69403313297170477</v>
      </c>
      <c r="J721" s="12"/>
      <c r="K721" s="25">
        <v>0.17507860334271053</v>
      </c>
      <c r="L721" s="2">
        <v>37464</v>
      </c>
      <c r="M721" s="25">
        <v>0.71671258034894403</v>
      </c>
      <c r="N721" s="2">
        <v>550.30303030303003</v>
      </c>
      <c r="O721" s="2">
        <v>39922</v>
      </c>
      <c r="P721" s="25">
        <v>0.67410759515045082</v>
      </c>
      <c r="Q721" s="12">
        <v>541.81818181818096</v>
      </c>
      <c r="R721" s="2">
        <v>49723</v>
      </c>
      <c r="S721" s="25">
        <v>0.76016266377214836</v>
      </c>
      <c r="T721" s="12">
        <v>908.48486300000002</v>
      </c>
      <c r="U721" s="25">
        <v>0.32722079863335468</v>
      </c>
      <c r="V721" s="2">
        <v>2230670</v>
      </c>
      <c r="W721" s="25">
        <v>0.82199999999999995</v>
      </c>
      <c r="X721" s="2">
        <v>5573</v>
      </c>
      <c r="Y721" s="2">
        <v>2326349</v>
      </c>
      <c r="Z721" s="25">
        <v>0.79600000000000004</v>
      </c>
      <c r="AA721" s="12">
        <v>6109.7</v>
      </c>
      <c r="AB721" s="2">
        <v>2656116</v>
      </c>
      <c r="AC721" s="25">
        <v>0.86</v>
      </c>
      <c r="AD721" s="12">
        <v>6872.73</v>
      </c>
      <c r="AE721" s="25">
        <v>0.191</v>
      </c>
    </row>
    <row r="722" spans="1:31" x14ac:dyDescent="0.3">
      <c r="A722" t="s">
        <v>1715</v>
      </c>
      <c r="B722" s="2">
        <v>8817</v>
      </c>
      <c r="C722" s="25">
        <v>0.47960182767624021</v>
      </c>
      <c r="D722" s="2"/>
      <c r="E722" s="2">
        <v>8927</v>
      </c>
      <c r="F722" s="25">
        <v>0.44311525861213141</v>
      </c>
      <c r="G722" s="12"/>
      <c r="H722" s="2">
        <v>10086</v>
      </c>
      <c r="I722" s="25">
        <v>0.49288960562967327</v>
      </c>
      <c r="J722" s="12"/>
      <c r="K722" s="25">
        <v>0.14392650561415454</v>
      </c>
      <c r="L722" s="2">
        <v>26668</v>
      </c>
      <c r="M722" s="25">
        <v>0.51017753290480561</v>
      </c>
      <c r="N722" s="2">
        <v>536.36363636363603</v>
      </c>
      <c r="O722" s="2">
        <v>27311</v>
      </c>
      <c r="P722" s="25">
        <v>0.46116308128735944</v>
      </c>
      <c r="Q722" s="12">
        <v>590.90909090909099</v>
      </c>
      <c r="R722" s="2">
        <v>33841</v>
      </c>
      <c r="S722" s="25">
        <v>0.51735946553332013</v>
      </c>
      <c r="T722" s="12">
        <v>967.87879999999996</v>
      </c>
      <c r="U722" s="25">
        <v>0.26897405129743512</v>
      </c>
      <c r="V722" s="2">
        <v>1551454</v>
      </c>
      <c r="W722" s="25">
        <v>0.57199999999999995</v>
      </c>
      <c r="X722" s="2">
        <v>6894</v>
      </c>
      <c r="Y722" s="2">
        <v>1594738</v>
      </c>
      <c r="Z722" s="25">
        <v>0.54500000000000004</v>
      </c>
      <c r="AA722" s="12">
        <v>6529.09</v>
      </c>
      <c r="AB722" s="2">
        <v>1804236</v>
      </c>
      <c r="AC722" s="25">
        <v>0.58399999999999996</v>
      </c>
      <c r="AD722" s="12">
        <v>7495.15</v>
      </c>
      <c r="AE722" s="25">
        <v>0.16300000000000001</v>
      </c>
    </row>
    <row r="723" spans="1:31" x14ac:dyDescent="0.3">
      <c r="A723" t="s">
        <v>1769</v>
      </c>
      <c r="B723" s="2">
        <v>6111</v>
      </c>
      <c r="C723" s="25">
        <v>0.33240861618798956</v>
      </c>
      <c r="D723" s="2"/>
      <c r="E723" s="2">
        <v>6033</v>
      </c>
      <c r="F723" s="25">
        <v>0.29946391343194689</v>
      </c>
      <c r="G723" s="12"/>
      <c r="H723" s="2">
        <v>6399</v>
      </c>
      <c r="I723" s="25">
        <v>0.3127107462248937</v>
      </c>
      <c r="J723" s="12"/>
      <c r="K723" s="25">
        <v>4.7128129602356461E-2</v>
      </c>
      <c r="L723" s="2">
        <v>18489</v>
      </c>
      <c r="M723" s="25">
        <v>0.35370752984389348</v>
      </c>
      <c r="N723" s="2">
        <v>458.18181818181802</v>
      </c>
      <c r="O723" s="2">
        <v>18202</v>
      </c>
      <c r="P723" s="25">
        <v>0.3073519975684712</v>
      </c>
      <c r="Q723" s="12">
        <v>528.48484848484804</v>
      </c>
      <c r="R723" s="2">
        <v>21107</v>
      </c>
      <c r="S723" s="25">
        <v>0.32268272920456803</v>
      </c>
      <c r="T723" s="12">
        <v>780</v>
      </c>
      <c r="U723" s="25">
        <v>0.14159770674455083</v>
      </c>
      <c r="V723" s="2">
        <v>1059821</v>
      </c>
      <c r="W723" s="25">
        <v>0.39</v>
      </c>
      <c r="X723" s="2">
        <v>6014</v>
      </c>
      <c r="Y723" s="2">
        <v>1008050</v>
      </c>
      <c r="Z723" s="25">
        <v>0.34499999999999997</v>
      </c>
      <c r="AA723" s="12">
        <v>5485.45</v>
      </c>
      <c r="AB723" s="2">
        <v>1068935</v>
      </c>
      <c r="AC723" s="25">
        <v>0.34599999999999997</v>
      </c>
      <c r="AD723" s="12">
        <v>6044.85</v>
      </c>
      <c r="AE723" s="25">
        <v>8.9999999999999993E-3</v>
      </c>
    </row>
    <row r="724" spans="1:31" x14ac:dyDescent="0.3">
      <c r="A724" t="s">
        <v>1770</v>
      </c>
      <c r="B724" s="2">
        <v>754</v>
      </c>
      <c r="C724" s="25">
        <v>4.1013925152306355E-2</v>
      </c>
      <c r="D724" s="2"/>
      <c r="E724" s="2">
        <v>741</v>
      </c>
      <c r="F724" s="25">
        <v>3.6781495085873125E-2</v>
      </c>
      <c r="G724" s="12"/>
      <c r="H724" s="2">
        <v>719</v>
      </c>
      <c r="I724" s="25">
        <v>3.5136587988076041E-2</v>
      </c>
      <c r="J724" s="12"/>
      <c r="K724" s="25">
        <v>-4.6419098143236082E-2</v>
      </c>
      <c r="L724" s="2">
        <v>2461</v>
      </c>
      <c r="M724" s="25">
        <v>4.7080655035200487E-2</v>
      </c>
      <c r="N724" s="2">
        <v>225.45454545454501</v>
      </c>
      <c r="O724" s="2">
        <v>2344</v>
      </c>
      <c r="P724" s="25">
        <v>3.9579885853230218E-2</v>
      </c>
      <c r="Q724" s="12">
        <v>206.06060606060601</v>
      </c>
      <c r="R724" s="2">
        <v>3335</v>
      </c>
      <c r="S724" s="25">
        <v>5.0985308281481706E-2</v>
      </c>
      <c r="T724" s="12">
        <v>426.66665599999999</v>
      </c>
      <c r="U724" s="25">
        <v>0.35514018691588783</v>
      </c>
      <c r="V724" s="2">
        <v>161707</v>
      </c>
      <c r="W724" s="25">
        <v>0.06</v>
      </c>
      <c r="X724" s="2">
        <v>1839</v>
      </c>
      <c r="Y724" s="2">
        <v>147293</v>
      </c>
      <c r="Z724" s="25">
        <v>0.05</v>
      </c>
      <c r="AA724" s="12">
        <v>1828.48</v>
      </c>
      <c r="AB724" s="2">
        <v>144677</v>
      </c>
      <c r="AC724" s="25">
        <v>4.7E-2</v>
      </c>
      <c r="AD724" s="12">
        <v>2358.1799999999998</v>
      </c>
      <c r="AE724" s="25">
        <v>-0.105</v>
      </c>
    </row>
    <row r="725" spans="1:31" x14ac:dyDescent="0.3">
      <c r="A725" t="s">
        <v>1771</v>
      </c>
      <c r="B725" s="2">
        <v>2203</v>
      </c>
      <c r="C725" s="25">
        <v>0.11983246301131419</v>
      </c>
      <c r="D725" s="2"/>
      <c r="E725" s="2">
        <v>1598</v>
      </c>
      <c r="F725" s="25">
        <v>7.9320957013799265E-2</v>
      </c>
      <c r="G725" s="12"/>
      <c r="H725" s="2">
        <v>1476</v>
      </c>
      <c r="I725" s="25">
        <v>7.2130186189708248E-2</v>
      </c>
      <c r="J725" s="12"/>
      <c r="K725" s="25">
        <v>-0.33000453926463913</v>
      </c>
      <c r="L725" s="2">
        <v>6281</v>
      </c>
      <c r="M725" s="25">
        <v>0.12015993265993266</v>
      </c>
      <c r="N725" s="2">
        <v>309.69696969696901</v>
      </c>
      <c r="O725" s="2">
        <v>5269</v>
      </c>
      <c r="P725" s="25">
        <v>8.8970315085610083E-2</v>
      </c>
      <c r="Q725" s="12">
        <v>334.54545454545399</v>
      </c>
      <c r="R725" s="2">
        <v>5044</v>
      </c>
      <c r="S725" s="25">
        <v>7.7112412285395421E-2</v>
      </c>
      <c r="T725" s="12">
        <v>372.121216</v>
      </c>
      <c r="U725" s="25">
        <v>-0.19694316191689221</v>
      </c>
      <c r="V725" s="2">
        <v>299999</v>
      </c>
      <c r="W725" s="25">
        <v>0.111</v>
      </c>
      <c r="X725" s="2">
        <v>2352</v>
      </c>
      <c r="Y725" s="2">
        <v>250429</v>
      </c>
      <c r="Z725" s="25">
        <v>8.5999999999999993E-2</v>
      </c>
      <c r="AA725" s="12">
        <v>2169.6999999999998</v>
      </c>
      <c r="AB725" s="2">
        <v>250860</v>
      </c>
      <c r="AC725" s="25">
        <v>8.1000000000000003E-2</v>
      </c>
      <c r="AD725" s="12">
        <v>2644.24</v>
      </c>
      <c r="AE725" s="25">
        <v>-0.16400000000000001</v>
      </c>
    </row>
    <row r="726" spans="1:31" x14ac:dyDescent="0.3">
      <c r="A726" t="s">
        <v>1772</v>
      </c>
      <c r="B726" s="2">
        <v>3154</v>
      </c>
      <c r="C726" s="25">
        <v>0.17156222802436902</v>
      </c>
      <c r="D726" s="2"/>
      <c r="E726" s="2">
        <v>3694</v>
      </c>
      <c r="F726" s="25">
        <v>0.18336146133227441</v>
      </c>
      <c r="G726" s="12"/>
      <c r="H726" s="2">
        <v>4204</v>
      </c>
      <c r="I726" s="25">
        <v>0.20544397204710943</v>
      </c>
      <c r="J726" s="12"/>
      <c r="K726" s="25">
        <v>0.33291058972733034</v>
      </c>
      <c r="L726" s="2">
        <v>9747</v>
      </c>
      <c r="M726" s="25">
        <v>0.18646694214876033</v>
      </c>
      <c r="N726" s="2">
        <v>383.636363636363</v>
      </c>
      <c r="O726" s="2">
        <v>10589</v>
      </c>
      <c r="P726" s="25">
        <v>0.17880179662963089</v>
      </c>
      <c r="Q726" s="12">
        <v>382.42424242424198</v>
      </c>
      <c r="R726" s="2">
        <v>12728</v>
      </c>
      <c r="S726" s="25">
        <v>0.1945850086376909</v>
      </c>
      <c r="T726" s="12">
        <v>541.21209999999996</v>
      </c>
      <c r="U726" s="25">
        <v>0.305837693649328</v>
      </c>
      <c r="V726" s="2">
        <v>598115</v>
      </c>
      <c r="W726" s="25">
        <v>0.22</v>
      </c>
      <c r="X726" s="2">
        <v>4212</v>
      </c>
      <c r="Y726" s="2">
        <v>610328</v>
      </c>
      <c r="Z726" s="25">
        <v>0.20899999999999999</v>
      </c>
      <c r="AA726" s="12">
        <v>4166.0600000000004</v>
      </c>
      <c r="AB726" s="2">
        <v>673398</v>
      </c>
      <c r="AC726" s="25">
        <v>0.218</v>
      </c>
      <c r="AD726" s="12">
        <v>4660.6099999999997</v>
      </c>
      <c r="AE726" s="25">
        <v>0.126</v>
      </c>
    </row>
    <row r="727" spans="1:31" x14ac:dyDescent="0.3">
      <c r="A727" t="s">
        <v>1773</v>
      </c>
      <c r="B727" s="2">
        <v>2706</v>
      </c>
      <c r="C727" s="25">
        <v>0.14719321148825065</v>
      </c>
      <c r="D727" s="2"/>
      <c r="E727" s="2">
        <v>2894</v>
      </c>
      <c r="F727" s="25">
        <v>0.14365134518018466</v>
      </c>
      <c r="G727" s="12"/>
      <c r="H727" s="2">
        <v>3687</v>
      </c>
      <c r="I727" s="25">
        <v>0.18017885940477935</v>
      </c>
      <c r="J727" s="12"/>
      <c r="K727" s="25">
        <v>0.36252771618625279</v>
      </c>
      <c r="L727" s="2">
        <v>8179</v>
      </c>
      <c r="M727" s="25">
        <v>0.15647000306091216</v>
      </c>
      <c r="N727" s="2">
        <v>329.09090909090901</v>
      </c>
      <c r="O727" s="2">
        <v>9109</v>
      </c>
      <c r="P727" s="25">
        <v>0.15381108371888824</v>
      </c>
      <c r="Q727" s="12">
        <v>420</v>
      </c>
      <c r="R727" s="2">
        <v>12734</v>
      </c>
      <c r="S727" s="25">
        <v>0.19467673632875204</v>
      </c>
      <c r="T727" s="12">
        <v>490.30304000000001</v>
      </c>
      <c r="U727" s="25">
        <v>0.55691404817214818</v>
      </c>
      <c r="V727" s="2">
        <v>491633</v>
      </c>
      <c r="W727" s="25">
        <v>0.18099999999999999</v>
      </c>
      <c r="X727" s="2">
        <v>2490</v>
      </c>
      <c r="Y727" s="2">
        <v>586688</v>
      </c>
      <c r="Z727" s="25">
        <v>0.20100000000000001</v>
      </c>
      <c r="AA727" s="12">
        <v>3016.36</v>
      </c>
      <c r="AB727" s="2">
        <v>735301</v>
      </c>
      <c r="AC727" s="25">
        <v>0.23799999999999999</v>
      </c>
      <c r="AD727" s="12">
        <v>4095.15</v>
      </c>
      <c r="AE727" s="25">
        <v>0.496</v>
      </c>
    </row>
    <row r="728" spans="1:31" x14ac:dyDescent="0.3">
      <c r="A728" t="s">
        <v>1716</v>
      </c>
      <c r="B728" s="2">
        <v>3269</v>
      </c>
      <c r="C728" s="25">
        <v>0.17781766753698869</v>
      </c>
      <c r="D728" s="2"/>
      <c r="E728" s="2">
        <v>3268</v>
      </c>
      <c r="F728" s="25">
        <v>0.1622158244812866</v>
      </c>
      <c r="G728" s="12"/>
      <c r="H728" s="2">
        <v>4116</v>
      </c>
      <c r="I728" s="25">
        <v>0.20114352734203203</v>
      </c>
      <c r="J728" s="12"/>
      <c r="K728" s="25">
        <v>0.2591006423982869</v>
      </c>
      <c r="L728" s="2">
        <v>10796</v>
      </c>
      <c r="M728" s="25">
        <v>0.20653504744413836</v>
      </c>
      <c r="N728" s="2">
        <v>404.84848484848402</v>
      </c>
      <c r="O728" s="2">
        <v>12611</v>
      </c>
      <c r="P728" s="25">
        <v>0.21294451386309141</v>
      </c>
      <c r="Q728" s="12">
        <v>520</v>
      </c>
      <c r="R728" s="2">
        <v>15882</v>
      </c>
      <c r="S728" s="25">
        <v>0.24280319823882834</v>
      </c>
      <c r="T728" s="12">
        <v>717.57574499999998</v>
      </c>
      <c r="U728" s="25">
        <v>0.47110040755835497</v>
      </c>
      <c r="V728" s="2">
        <v>679216</v>
      </c>
      <c r="W728" s="25">
        <v>0.25</v>
      </c>
      <c r="X728" s="2">
        <v>3578</v>
      </c>
      <c r="Y728" s="2">
        <v>731611</v>
      </c>
      <c r="Z728" s="25">
        <v>0.25</v>
      </c>
      <c r="AA728" s="12">
        <v>4190.91</v>
      </c>
      <c r="AB728" s="2">
        <v>851880</v>
      </c>
      <c r="AC728" s="25">
        <v>0.27600000000000002</v>
      </c>
      <c r="AD728" s="12">
        <v>4268.49</v>
      </c>
      <c r="AE728" s="25">
        <v>0.254</v>
      </c>
    </row>
    <row r="729" spans="1:31" x14ac:dyDescent="0.3">
      <c r="A729" t="s">
        <v>1717</v>
      </c>
      <c r="B729" s="2">
        <v>1678</v>
      </c>
      <c r="C729" s="25">
        <v>9.1275021758050481E-2</v>
      </c>
      <c r="D729" s="2"/>
      <c r="E729" s="2">
        <v>1637</v>
      </c>
      <c r="F729" s="25">
        <v>8.1256825176213646E-2</v>
      </c>
      <c r="G729" s="12"/>
      <c r="H729" s="2">
        <v>1871</v>
      </c>
      <c r="I729" s="25">
        <v>9.1433318672726388E-2</v>
      </c>
      <c r="J729" s="12"/>
      <c r="K729" s="25">
        <v>0.11501787842669842</v>
      </c>
      <c r="L729" s="2">
        <v>4536</v>
      </c>
      <c r="M729" s="25">
        <v>8.6776859504132234E-2</v>
      </c>
      <c r="N729" s="2">
        <v>250.90909090909</v>
      </c>
      <c r="O729" s="2">
        <v>5266</v>
      </c>
      <c r="P729" s="25">
        <v>8.8919658235115329E-2</v>
      </c>
      <c r="Q729" s="12">
        <v>371.51515151515099</v>
      </c>
      <c r="R729" s="2">
        <v>6419</v>
      </c>
      <c r="S729" s="25">
        <v>9.8133341486905876E-2</v>
      </c>
      <c r="T729" s="12">
        <v>555.15150000000006</v>
      </c>
      <c r="U729" s="25">
        <v>0.41512345679012347</v>
      </c>
      <c r="V729" s="2">
        <v>260679</v>
      </c>
      <c r="W729" s="25">
        <v>9.6000000000000002E-2</v>
      </c>
      <c r="X729" s="2">
        <v>2238</v>
      </c>
      <c r="Y729" s="2">
        <v>274832</v>
      </c>
      <c r="Z729" s="25">
        <v>9.4E-2</v>
      </c>
      <c r="AA729" s="12">
        <v>2409.6999999999998</v>
      </c>
      <c r="AB729" s="2">
        <v>319836</v>
      </c>
      <c r="AC729" s="25">
        <v>0.104</v>
      </c>
      <c r="AD729" s="12">
        <v>2620</v>
      </c>
      <c r="AE729" s="25">
        <v>0.22700000000000001</v>
      </c>
    </row>
    <row r="730" spans="1:31" x14ac:dyDescent="0.3">
      <c r="A730" t="s">
        <v>1774</v>
      </c>
      <c r="B730" s="2">
        <v>926</v>
      </c>
      <c r="C730" s="25">
        <v>5.0369886858137508E-2</v>
      </c>
      <c r="D730" s="2"/>
      <c r="E730" s="2">
        <v>874</v>
      </c>
      <c r="F730" s="25">
        <v>4.3383301896158029E-2</v>
      </c>
      <c r="G730" s="12"/>
      <c r="H730" s="2">
        <v>1122</v>
      </c>
      <c r="I730" s="25">
        <v>5.4830669989737575E-2</v>
      </c>
      <c r="J730" s="12"/>
      <c r="K730" s="25">
        <v>0.21166306695464354</v>
      </c>
      <c r="L730" s="2">
        <v>2799</v>
      </c>
      <c r="M730" s="25">
        <v>5.3546831955922865E-2</v>
      </c>
      <c r="N730" s="2">
        <v>246.666666666666</v>
      </c>
      <c r="O730" s="2">
        <v>3390</v>
      </c>
      <c r="P730" s="25">
        <v>5.724224105906589E-2</v>
      </c>
      <c r="Q730" s="12">
        <v>338.78787878787801</v>
      </c>
      <c r="R730" s="2">
        <v>4467</v>
      </c>
      <c r="S730" s="25">
        <v>6.8291265995016129E-2</v>
      </c>
      <c r="T730" s="12">
        <v>503.03030000000001</v>
      </c>
      <c r="U730" s="25">
        <v>0.59592711682743837</v>
      </c>
      <c r="V730" s="2">
        <v>154511</v>
      </c>
      <c r="W730" s="25">
        <v>5.7000000000000002E-2</v>
      </c>
      <c r="X730" s="2">
        <v>1744</v>
      </c>
      <c r="Y730" s="2">
        <v>158800</v>
      </c>
      <c r="Z730" s="25">
        <v>5.3999999999999999E-2</v>
      </c>
      <c r="AA730" s="12">
        <v>1936.36</v>
      </c>
      <c r="AB730" s="2">
        <v>177996</v>
      </c>
      <c r="AC730" s="25">
        <v>5.8000000000000003E-2</v>
      </c>
      <c r="AD730" s="12">
        <v>2029.7</v>
      </c>
      <c r="AE730" s="25">
        <v>0.152</v>
      </c>
    </row>
    <row r="731" spans="1:31" x14ac:dyDescent="0.3">
      <c r="A731" t="s">
        <v>1775</v>
      </c>
      <c r="B731" s="2">
        <v>212</v>
      </c>
      <c r="C731" s="25">
        <v>1.1531766753698868E-2</v>
      </c>
      <c r="D731" s="2"/>
      <c r="E731" s="2">
        <v>229</v>
      </c>
      <c r="F731" s="25">
        <v>1.136702074853569E-2</v>
      </c>
      <c r="G731" s="12"/>
      <c r="H731" s="2">
        <v>294</v>
      </c>
      <c r="I731" s="25">
        <v>1.4367394810145141E-2</v>
      </c>
      <c r="J731" s="12"/>
      <c r="K731" s="25">
        <v>0.3867924528301887</v>
      </c>
      <c r="L731" s="2">
        <v>627</v>
      </c>
      <c r="M731" s="25">
        <v>1.1994949494949494E-2</v>
      </c>
      <c r="N731" s="2">
        <v>126.06060606060601</v>
      </c>
      <c r="O731" s="2">
        <v>886</v>
      </c>
      <c r="P731" s="25">
        <v>1.4960656512782411E-2</v>
      </c>
      <c r="Q731" s="12">
        <v>149.09090909090901</v>
      </c>
      <c r="R731" s="2">
        <v>973</v>
      </c>
      <c r="S731" s="25">
        <v>1.4875173900414304E-2</v>
      </c>
      <c r="T731" s="12">
        <v>190.30302399999999</v>
      </c>
      <c r="U731" s="25">
        <v>0.55183413078149923</v>
      </c>
      <c r="V731" s="2">
        <v>37308</v>
      </c>
      <c r="W731" s="25">
        <v>1.4E-2</v>
      </c>
      <c r="X731" s="2">
        <v>915</v>
      </c>
      <c r="Y731" s="2">
        <v>32650</v>
      </c>
      <c r="Z731" s="25">
        <v>1.0999999999999999E-2</v>
      </c>
      <c r="AA731" s="12">
        <v>776.97</v>
      </c>
      <c r="AB731" s="2">
        <v>31281</v>
      </c>
      <c r="AC731" s="25">
        <v>0.01</v>
      </c>
      <c r="AD731" s="12">
        <v>759.39</v>
      </c>
      <c r="AE731" s="25">
        <v>-0.16200000000000001</v>
      </c>
    </row>
    <row r="732" spans="1:31" x14ac:dyDescent="0.3">
      <c r="A732" t="s">
        <v>1776</v>
      </c>
      <c r="B732" s="2">
        <v>192</v>
      </c>
      <c r="C732" s="25">
        <v>1.0443864229765013E-2</v>
      </c>
      <c r="D732" s="2"/>
      <c r="E732" s="2">
        <v>271</v>
      </c>
      <c r="F732" s="25">
        <v>1.3451801846520402E-2</v>
      </c>
      <c r="G732" s="12"/>
      <c r="H732" s="2">
        <v>247</v>
      </c>
      <c r="I732" s="25">
        <v>1.2070566388115135E-2</v>
      </c>
      <c r="J732" s="12"/>
      <c r="K732" s="25">
        <v>0.28645833333333326</v>
      </c>
      <c r="L732" s="2">
        <v>679</v>
      </c>
      <c r="M732" s="25">
        <v>1.2989745944291399E-2</v>
      </c>
      <c r="N732" s="2">
        <v>98.787878787878796</v>
      </c>
      <c r="O732" s="2">
        <v>976</v>
      </c>
      <c r="P732" s="25">
        <v>1.648036202762487E-2</v>
      </c>
      <c r="Q732" s="12">
        <v>184.24242424242399</v>
      </c>
      <c r="R732" s="2">
        <v>1001</v>
      </c>
      <c r="S732" s="25">
        <v>1.5303236458699607E-2</v>
      </c>
      <c r="T732" s="12">
        <v>257.57574499999998</v>
      </c>
      <c r="U732" s="25">
        <v>0.47422680412371132</v>
      </c>
      <c r="V732" s="2">
        <v>35247</v>
      </c>
      <c r="W732" s="25">
        <v>1.2999999999999999E-2</v>
      </c>
      <c r="X732" s="2">
        <v>784</v>
      </c>
      <c r="Y732" s="2">
        <v>35207</v>
      </c>
      <c r="Z732" s="25">
        <v>1.2E-2</v>
      </c>
      <c r="AA732" s="12">
        <v>807.27</v>
      </c>
      <c r="AB732" s="2">
        <v>36143</v>
      </c>
      <c r="AC732" s="25">
        <v>1.2E-2</v>
      </c>
      <c r="AD732" s="12">
        <v>1016.36</v>
      </c>
      <c r="AE732" s="25">
        <v>2.5000000000000001E-2</v>
      </c>
    </row>
    <row r="733" spans="1:31" x14ac:dyDescent="0.3">
      <c r="A733" t="s">
        <v>1777</v>
      </c>
      <c r="B733" s="2">
        <v>522</v>
      </c>
      <c r="C733" s="25">
        <v>2.8394255874673629E-2</v>
      </c>
      <c r="D733" s="2"/>
      <c r="E733" s="2">
        <v>374</v>
      </c>
      <c r="F733" s="25">
        <v>1.8564479301101954E-2</v>
      </c>
      <c r="G733" s="12"/>
      <c r="H733" s="2">
        <v>581</v>
      </c>
      <c r="I733" s="25">
        <v>2.839270879147731E-2</v>
      </c>
      <c r="J733" s="12"/>
      <c r="K733" s="25">
        <v>0.11302681992337171</v>
      </c>
      <c r="L733" s="2">
        <v>1493</v>
      </c>
      <c r="M733" s="25">
        <v>2.856213651668197E-2</v>
      </c>
      <c r="N733" s="2">
        <v>171.51515151515099</v>
      </c>
      <c r="O733" s="2">
        <v>1528</v>
      </c>
      <c r="P733" s="25">
        <v>2.5801222518658608E-2</v>
      </c>
      <c r="Q733" s="12">
        <v>183.636363636363</v>
      </c>
      <c r="R733" s="2">
        <v>2493</v>
      </c>
      <c r="S733" s="25">
        <v>3.8112855635902221E-2</v>
      </c>
      <c r="T733" s="12">
        <v>355.15152</v>
      </c>
      <c r="U733" s="25">
        <v>0.66979236436704626</v>
      </c>
      <c r="V733" s="2">
        <v>81956</v>
      </c>
      <c r="W733" s="25">
        <v>0.03</v>
      </c>
      <c r="X733" s="2">
        <v>1097</v>
      </c>
      <c r="Y733" s="2">
        <v>90943</v>
      </c>
      <c r="Z733" s="25">
        <v>3.1E-2</v>
      </c>
      <c r="AA733" s="12">
        <v>1516.97</v>
      </c>
      <c r="AB733" s="2">
        <v>110572</v>
      </c>
      <c r="AC733" s="25">
        <v>3.5999999999999997E-2</v>
      </c>
      <c r="AD733" s="12">
        <v>1588.48</v>
      </c>
      <c r="AE733" s="25">
        <v>0.34899999999999998</v>
      </c>
    </row>
    <row r="734" spans="1:31" x14ac:dyDescent="0.3">
      <c r="A734" t="s">
        <v>1778</v>
      </c>
      <c r="B734" s="2">
        <v>752</v>
      </c>
      <c r="C734" s="25">
        <v>4.0905134899912987E-2</v>
      </c>
      <c r="D734" s="2"/>
      <c r="E734" s="2">
        <v>763</v>
      </c>
      <c r="F734" s="25">
        <v>3.7873523280055582E-2</v>
      </c>
      <c r="G734" s="12"/>
      <c r="H734" s="2">
        <v>749</v>
      </c>
      <c r="I734" s="25">
        <v>3.6602648682988806E-2</v>
      </c>
      <c r="J734" s="12"/>
      <c r="K734" s="25">
        <v>-3.9893617021277139E-3</v>
      </c>
      <c r="L734" s="2">
        <v>1737</v>
      </c>
      <c r="M734" s="25">
        <v>3.3230027548209369E-2</v>
      </c>
      <c r="N734" s="2">
        <v>177.575757575757</v>
      </c>
      <c r="O734" s="2">
        <v>1876</v>
      </c>
      <c r="P734" s="25">
        <v>3.1677417176049438E-2</v>
      </c>
      <c r="Q734" s="12">
        <v>211.51515151515099</v>
      </c>
      <c r="R734" s="2">
        <v>1952</v>
      </c>
      <c r="S734" s="25">
        <v>2.9842075491889743E-2</v>
      </c>
      <c r="T734" s="12">
        <v>239.393936</v>
      </c>
      <c r="U734" s="25">
        <v>0.12377662636729994</v>
      </c>
      <c r="V734" s="2">
        <v>106168</v>
      </c>
      <c r="W734" s="25">
        <v>3.9E-2</v>
      </c>
      <c r="X734" s="2">
        <v>1372</v>
      </c>
      <c r="Y734" s="2">
        <v>116032</v>
      </c>
      <c r="Z734" s="25">
        <v>0.04</v>
      </c>
      <c r="AA734" s="12">
        <v>1405.45</v>
      </c>
      <c r="AB734" s="2">
        <v>141840</v>
      </c>
      <c r="AC734" s="25">
        <v>4.5999999999999999E-2</v>
      </c>
      <c r="AD734" s="12">
        <v>1864.85</v>
      </c>
      <c r="AE734" s="25">
        <v>0.33600000000000002</v>
      </c>
    </row>
    <row r="735" spans="1:31" x14ac:dyDescent="0.3">
      <c r="A735" t="s">
        <v>1718</v>
      </c>
      <c r="B735" s="2">
        <v>1591</v>
      </c>
      <c r="C735" s="25">
        <v>8.6542645778938207E-2</v>
      </c>
      <c r="D735" s="2"/>
      <c r="E735" s="2">
        <v>1631</v>
      </c>
      <c r="F735" s="25">
        <v>8.0958999305072971E-2</v>
      </c>
      <c r="G735" s="12"/>
      <c r="H735" s="2">
        <v>2245</v>
      </c>
      <c r="I735" s="25">
        <v>0.10971020866930557</v>
      </c>
      <c r="J735" s="12"/>
      <c r="K735" s="25">
        <v>0.41106222501571343</v>
      </c>
      <c r="L735" s="2">
        <v>6260</v>
      </c>
      <c r="M735" s="25">
        <v>0.11975818794000612</v>
      </c>
      <c r="N735" s="2">
        <v>339.39393939393898</v>
      </c>
      <c r="O735" s="2">
        <v>7345</v>
      </c>
      <c r="P735" s="25">
        <v>0.12402485562797609</v>
      </c>
      <c r="Q735" s="12">
        <v>343.030303030303</v>
      </c>
      <c r="R735" s="2">
        <v>9463</v>
      </c>
      <c r="S735" s="25">
        <v>0.14466985675192245</v>
      </c>
      <c r="T735" s="12">
        <v>461.21212800000001</v>
      </c>
      <c r="U735" s="25">
        <v>0.51166134185303513</v>
      </c>
      <c r="V735" s="2">
        <v>418537</v>
      </c>
      <c r="W735" s="25">
        <v>0.154</v>
      </c>
      <c r="X735" s="2">
        <v>2833</v>
      </c>
      <c r="Y735" s="2">
        <v>456779</v>
      </c>
      <c r="Z735" s="25">
        <v>0.156</v>
      </c>
      <c r="AA735" s="12">
        <v>2770.91</v>
      </c>
      <c r="AB735" s="2">
        <v>532044</v>
      </c>
      <c r="AC735" s="25">
        <v>0.17199999999999999</v>
      </c>
      <c r="AD735" s="12">
        <v>3256.36</v>
      </c>
      <c r="AE735" s="25">
        <v>0.27100000000000002</v>
      </c>
    </row>
    <row r="736" spans="1:31" x14ac:dyDescent="0.3">
      <c r="A736" t="s">
        <v>1774</v>
      </c>
      <c r="B736" s="2">
        <v>1204</v>
      </c>
      <c r="C736" s="25">
        <v>6.5491731940818101E-2</v>
      </c>
      <c r="D736" s="2"/>
      <c r="E736" s="2">
        <v>1018</v>
      </c>
      <c r="F736" s="25">
        <v>5.0531122803534202E-2</v>
      </c>
      <c r="G736" s="12"/>
      <c r="H736" s="2">
        <v>1414</v>
      </c>
      <c r="I736" s="25">
        <v>6.910032742022186E-2</v>
      </c>
      <c r="J736" s="12"/>
      <c r="K736" s="25">
        <v>0.17441860465116288</v>
      </c>
      <c r="L736" s="2">
        <v>4830</v>
      </c>
      <c r="M736" s="25">
        <v>9.2401285583103759E-2</v>
      </c>
      <c r="N736" s="2">
        <v>300.60606060606</v>
      </c>
      <c r="O736" s="2">
        <v>5077</v>
      </c>
      <c r="P736" s="25">
        <v>8.5728276653946167E-2</v>
      </c>
      <c r="Q736" s="12">
        <v>308.48484848484799</v>
      </c>
      <c r="R736" s="2">
        <v>6445</v>
      </c>
      <c r="S736" s="25">
        <v>9.8530828148170796E-2</v>
      </c>
      <c r="T736" s="12">
        <v>474.54544099999998</v>
      </c>
      <c r="U736" s="25">
        <v>0.33436853002070394</v>
      </c>
      <c r="V736" s="2">
        <v>281083</v>
      </c>
      <c r="W736" s="25">
        <v>0.104</v>
      </c>
      <c r="X736" s="2">
        <v>2185</v>
      </c>
      <c r="Y736" s="2">
        <v>282841</v>
      </c>
      <c r="Z736" s="25">
        <v>9.7000000000000003E-2</v>
      </c>
      <c r="AA736" s="12">
        <v>2420</v>
      </c>
      <c r="AB736" s="2">
        <v>311279</v>
      </c>
      <c r="AC736" s="25">
        <v>0.10100000000000001</v>
      </c>
      <c r="AD736" s="12">
        <v>2463.64</v>
      </c>
      <c r="AE736" s="25">
        <v>0.107</v>
      </c>
    </row>
    <row r="737" spans="1:31" x14ac:dyDescent="0.3">
      <c r="A737" t="s">
        <v>1775</v>
      </c>
      <c r="B737" s="2">
        <v>169</v>
      </c>
      <c r="C737" s="25">
        <v>9.192776327241076E-3</v>
      </c>
      <c r="D737" s="2"/>
      <c r="E737" s="2">
        <v>161</v>
      </c>
      <c r="F737" s="25">
        <v>7.9916608756080611E-3</v>
      </c>
      <c r="G737" s="12"/>
      <c r="H737" s="2">
        <v>143</v>
      </c>
      <c r="I737" s="25">
        <v>6.9882226457508648E-3</v>
      </c>
      <c r="J737" s="12"/>
      <c r="K737" s="25">
        <v>-0.15384615384615385</v>
      </c>
      <c r="L737" s="2">
        <v>591</v>
      </c>
      <c r="M737" s="25">
        <v>1.1306244260789714E-2</v>
      </c>
      <c r="N737" s="2">
        <v>114.54545454545401</v>
      </c>
      <c r="O737" s="2">
        <v>935</v>
      </c>
      <c r="P737" s="25">
        <v>1.5788051737529972E-2</v>
      </c>
      <c r="Q737" s="12">
        <v>122.424242424242</v>
      </c>
      <c r="R737" s="2">
        <v>731</v>
      </c>
      <c r="S737" s="25">
        <v>1.1175490360948464E-2</v>
      </c>
      <c r="T737" s="12">
        <v>203.03030000000001</v>
      </c>
      <c r="U737" s="25">
        <v>0.23688663282571912</v>
      </c>
      <c r="V737" s="2">
        <v>39425</v>
      </c>
      <c r="W737" s="25">
        <v>1.4999999999999999E-2</v>
      </c>
      <c r="X737" s="2">
        <v>968</v>
      </c>
      <c r="Y737" s="2">
        <v>39555</v>
      </c>
      <c r="Z737" s="25">
        <v>1.4E-2</v>
      </c>
      <c r="AA737" s="12">
        <v>870.3</v>
      </c>
      <c r="AB737" s="2">
        <v>38993</v>
      </c>
      <c r="AC737" s="25">
        <v>1.2999999999999999E-2</v>
      </c>
      <c r="AD737" s="12">
        <v>1015.76</v>
      </c>
      <c r="AE737" s="25">
        <v>-1.0999999999999999E-2</v>
      </c>
    </row>
    <row r="738" spans="1:31" x14ac:dyDescent="0.3">
      <c r="A738" t="s">
        <v>1776</v>
      </c>
      <c r="B738" s="2">
        <v>338</v>
      </c>
      <c r="C738" s="25">
        <v>1.8385552654482159E-2</v>
      </c>
      <c r="D738" s="2"/>
      <c r="E738" s="2">
        <v>182</v>
      </c>
      <c r="F738" s="25">
        <v>9.0340514246004169E-3</v>
      </c>
      <c r="G738" s="12"/>
      <c r="H738" s="2">
        <v>243</v>
      </c>
      <c r="I738" s="25">
        <v>1.1875091628793437E-2</v>
      </c>
      <c r="J738" s="12"/>
      <c r="K738" s="25">
        <v>-0.28106508875739644</v>
      </c>
      <c r="L738" s="2">
        <v>1265</v>
      </c>
      <c r="M738" s="25">
        <v>2.4200336700336701E-2</v>
      </c>
      <c r="N738" s="2">
        <v>161.21212121212099</v>
      </c>
      <c r="O738" s="2">
        <v>1177</v>
      </c>
      <c r="P738" s="25">
        <v>1.9874371010773023E-2</v>
      </c>
      <c r="Q738" s="12">
        <v>158.78787878787799</v>
      </c>
      <c r="R738" s="2">
        <v>1412</v>
      </c>
      <c r="S738" s="25">
        <v>2.1586583296387459E-2</v>
      </c>
      <c r="T738" s="12">
        <v>215.75756799999999</v>
      </c>
      <c r="U738" s="25">
        <v>0.11620553359683794</v>
      </c>
      <c r="V738" s="2">
        <v>58579</v>
      </c>
      <c r="W738" s="25">
        <v>2.1999999999999999E-2</v>
      </c>
      <c r="X738" s="2">
        <v>1213</v>
      </c>
      <c r="Y738" s="2">
        <v>53332</v>
      </c>
      <c r="Z738" s="25">
        <v>1.7999999999999999E-2</v>
      </c>
      <c r="AA738" s="12">
        <v>1048.48</v>
      </c>
      <c r="AB738" s="2">
        <v>58151</v>
      </c>
      <c r="AC738" s="25">
        <v>1.9E-2</v>
      </c>
      <c r="AD738" s="12">
        <v>1273.33</v>
      </c>
      <c r="AE738" s="25">
        <v>-7.0000000000000001E-3</v>
      </c>
    </row>
    <row r="739" spans="1:31" x14ac:dyDescent="0.3">
      <c r="A739" t="s">
        <v>1777</v>
      </c>
      <c r="B739" s="2">
        <v>697</v>
      </c>
      <c r="C739" s="25">
        <v>3.7913402959094865E-2</v>
      </c>
      <c r="D739" s="2"/>
      <c r="E739" s="2">
        <v>675</v>
      </c>
      <c r="F739" s="25">
        <v>3.3505410503325721E-2</v>
      </c>
      <c r="G739" s="12"/>
      <c r="H739" s="2">
        <v>1028</v>
      </c>
      <c r="I739" s="25">
        <v>5.0237013145677564E-2</v>
      </c>
      <c r="J739" s="12"/>
      <c r="K739" s="25">
        <v>0.47489239598278332</v>
      </c>
      <c r="L739" s="2">
        <v>2974</v>
      </c>
      <c r="M739" s="25">
        <v>5.6894704621977349E-2</v>
      </c>
      <c r="N739" s="2">
        <v>229.09090909090901</v>
      </c>
      <c r="O739" s="2">
        <v>2965</v>
      </c>
      <c r="P739" s="25">
        <v>5.0065853905643172E-2</v>
      </c>
      <c r="Q739" s="12">
        <v>246.666666666666</v>
      </c>
      <c r="R739" s="2">
        <v>4302</v>
      </c>
      <c r="S739" s="25">
        <v>6.5768754490834871E-2</v>
      </c>
      <c r="T739" s="12">
        <v>395.75756799999999</v>
      </c>
      <c r="U739" s="25">
        <v>0.44653665097511769</v>
      </c>
      <c r="V739" s="2">
        <v>183079</v>
      </c>
      <c r="W739" s="25">
        <v>6.7000000000000004E-2</v>
      </c>
      <c r="X739" s="2">
        <v>1691</v>
      </c>
      <c r="Y739" s="2">
        <v>189954</v>
      </c>
      <c r="Z739" s="25">
        <v>6.5000000000000002E-2</v>
      </c>
      <c r="AA739" s="12">
        <v>1640</v>
      </c>
      <c r="AB739" s="2">
        <v>214135</v>
      </c>
      <c r="AC739" s="25">
        <v>6.9000000000000006E-2</v>
      </c>
      <c r="AD739" s="12">
        <v>2316.36</v>
      </c>
      <c r="AE739" s="25">
        <v>0.17</v>
      </c>
    </row>
    <row r="740" spans="1:31" x14ac:dyDescent="0.3">
      <c r="A740" t="s">
        <v>1778</v>
      </c>
      <c r="B740" s="2">
        <v>387</v>
      </c>
      <c r="C740" s="25">
        <v>2.1050913838120106E-2</v>
      </c>
      <c r="D740" s="2"/>
      <c r="E740" s="2">
        <v>613</v>
      </c>
      <c r="F740" s="25">
        <v>3.0427876501538779E-2</v>
      </c>
      <c r="G740" s="12"/>
      <c r="H740" s="2">
        <v>831</v>
      </c>
      <c r="I740" s="25">
        <v>4.0609881249083726E-2</v>
      </c>
      <c r="J740" s="12"/>
      <c r="K740" s="25">
        <v>1.1472868217054262</v>
      </c>
      <c r="L740" s="2">
        <v>1430</v>
      </c>
      <c r="M740" s="25">
        <v>2.7356902356902357E-2</v>
      </c>
      <c r="N740" s="2">
        <v>146.06060606060601</v>
      </c>
      <c r="O740" s="2">
        <v>2268</v>
      </c>
      <c r="P740" s="25">
        <v>3.8296578974029924E-2</v>
      </c>
      <c r="Q740" s="12">
        <v>176.363636363636</v>
      </c>
      <c r="R740" s="2">
        <v>3018</v>
      </c>
      <c r="S740" s="25">
        <v>4.6139028603751665E-2</v>
      </c>
      <c r="T740" s="12">
        <v>229.69697600000001</v>
      </c>
      <c r="U740" s="25">
        <v>1.1104895104895105</v>
      </c>
      <c r="V740" s="2">
        <v>137454</v>
      </c>
      <c r="W740" s="25">
        <v>5.0999999999999997E-2</v>
      </c>
      <c r="X740" s="2">
        <v>1614</v>
      </c>
      <c r="Y740" s="2">
        <v>173938</v>
      </c>
      <c r="Z740" s="25">
        <v>5.8999999999999997E-2</v>
      </c>
      <c r="AA740" s="12">
        <v>1688.48</v>
      </c>
      <c r="AB740" s="2">
        <v>220765</v>
      </c>
      <c r="AC740" s="25">
        <v>7.0999999999999994E-2</v>
      </c>
      <c r="AD740" s="12">
        <v>2483.64</v>
      </c>
      <c r="AE740" s="25">
        <v>0.60599999999999998</v>
      </c>
    </row>
    <row r="741" spans="1:31"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row>
    <row r="742" spans="1:31" x14ac:dyDescent="0.3">
      <c r="A742" s="103" t="s">
        <v>1788</v>
      </c>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c r="AA742" s="103"/>
      <c r="AB742" s="103"/>
      <c r="AC742" s="103"/>
      <c r="AD742" s="103"/>
      <c r="AE742" s="103"/>
    </row>
    <row r="743" spans="1:31" x14ac:dyDescent="0.3">
      <c r="B743" s="188"/>
      <c r="C743" s="188"/>
      <c r="D743" s="188"/>
      <c r="E743" s="188"/>
      <c r="F743" s="188"/>
      <c r="G743" s="188"/>
      <c r="H743" s="188"/>
      <c r="I743" s="188"/>
      <c r="J743" s="188"/>
      <c r="L743" s="188" t="s">
        <v>1653</v>
      </c>
      <c r="M743" s="188"/>
      <c r="N743" s="188" t="s">
        <v>1654</v>
      </c>
      <c r="O743" s="188" t="s">
        <v>1653</v>
      </c>
      <c r="P743" s="188"/>
      <c r="Q743" s="188" t="s">
        <v>1654</v>
      </c>
      <c r="R743" s="188" t="s">
        <v>1653</v>
      </c>
      <c r="S743" s="188"/>
      <c r="T743" s="188" t="s">
        <v>1654</v>
      </c>
      <c r="U743" t="s">
        <v>167</v>
      </c>
      <c r="V743" s="188" t="s">
        <v>1653</v>
      </c>
      <c r="W743" s="188"/>
      <c r="X743" s="188" t="s">
        <v>1654</v>
      </c>
      <c r="Y743" s="188" t="s">
        <v>1653</v>
      </c>
      <c r="Z743" s="188"/>
      <c r="AA743" s="188" t="s">
        <v>1654</v>
      </c>
      <c r="AB743" s="188" t="s">
        <v>1653</v>
      </c>
      <c r="AC743" s="188"/>
      <c r="AD743" s="188" t="s">
        <v>1654</v>
      </c>
      <c r="AE743" t="s">
        <v>167</v>
      </c>
    </row>
    <row r="744" spans="1:31" x14ac:dyDescent="0.3">
      <c r="A744" t="s">
        <v>169</v>
      </c>
      <c r="B744" s="2">
        <v>32400</v>
      </c>
      <c r="C744" s="25" t="s">
        <v>2479</v>
      </c>
      <c r="D744" s="2"/>
      <c r="E744" s="2">
        <v>32558</v>
      </c>
      <c r="F744" s="25" t="s">
        <v>2479</v>
      </c>
      <c r="G744" s="12"/>
      <c r="H744" s="2">
        <v>32353</v>
      </c>
      <c r="I744" s="25" t="s">
        <v>2479</v>
      </c>
      <c r="J744" s="12"/>
      <c r="K744" s="25">
        <v>-1.4506172839505727E-3</v>
      </c>
      <c r="L744" s="2">
        <v>99932</v>
      </c>
      <c r="M744" s="25" t="s">
        <v>167</v>
      </c>
      <c r="N744" s="2">
        <v>764.24242424242402</v>
      </c>
      <c r="O744" s="2">
        <v>104130</v>
      </c>
      <c r="P744" s="25" t="s">
        <v>167</v>
      </c>
      <c r="Q744" s="12">
        <v>758.78787878787796</v>
      </c>
      <c r="R744" s="2">
        <v>108328</v>
      </c>
      <c r="S744" s="25" t="s">
        <v>167</v>
      </c>
      <c r="T744" s="12">
        <v>889.69695999999999</v>
      </c>
      <c r="U744" s="25">
        <v>8.4017131649521681E-2</v>
      </c>
      <c r="V744" s="2">
        <v>8495322</v>
      </c>
      <c r="W744" s="25" t="s">
        <v>167</v>
      </c>
      <c r="X744" s="2">
        <v>13850</v>
      </c>
      <c r="Y744" s="2">
        <v>8732734</v>
      </c>
      <c r="Z744" s="25" t="s">
        <v>167</v>
      </c>
      <c r="AA744" s="12">
        <v>13901.82</v>
      </c>
      <c r="AB744" s="2">
        <v>8986666</v>
      </c>
      <c r="AC744" s="25" t="s">
        <v>167</v>
      </c>
      <c r="AD744" s="12">
        <v>14521.21</v>
      </c>
      <c r="AE744" s="25">
        <v>5.8000000000000003E-2</v>
      </c>
    </row>
    <row r="745" spans="1:31" x14ac:dyDescent="0.3">
      <c r="A745" t="s">
        <v>1751</v>
      </c>
      <c r="B745" s="2">
        <v>7573</v>
      </c>
      <c r="C745" s="25">
        <v>0.23373456790123456</v>
      </c>
      <c r="D745" s="2"/>
      <c r="E745" s="2">
        <v>9431</v>
      </c>
      <c r="F745" s="25">
        <v>0.28966767000429999</v>
      </c>
      <c r="G745" s="12"/>
      <c r="H745" s="2">
        <v>7269</v>
      </c>
      <c r="I745" s="25">
        <v>0.22467777331313954</v>
      </c>
      <c r="J745" s="12"/>
      <c r="K745" s="25">
        <v>-4.0142611910735537E-2</v>
      </c>
      <c r="L745" s="2">
        <v>18901</v>
      </c>
      <c r="M745" s="25">
        <v>0.18913861425769524</v>
      </c>
      <c r="N745" s="2">
        <v>532.72727272727195</v>
      </c>
      <c r="O745" s="2">
        <v>24189</v>
      </c>
      <c r="P745" s="25">
        <v>0.23229616825122443</v>
      </c>
      <c r="Q745" s="12">
        <v>547.27272727272702</v>
      </c>
      <c r="R745" s="2">
        <v>19951</v>
      </c>
      <c r="S745" s="25">
        <v>0.18417214385939001</v>
      </c>
      <c r="T745" s="12">
        <v>644.84849999999994</v>
      </c>
      <c r="U745" s="25">
        <v>5.555261626368975E-2</v>
      </c>
      <c r="V745" s="2">
        <v>867772</v>
      </c>
      <c r="W745" s="25">
        <v>0.10199999999999999</v>
      </c>
      <c r="X745" s="2">
        <v>4356</v>
      </c>
      <c r="Y745" s="2">
        <v>1063568</v>
      </c>
      <c r="Z745" s="25">
        <v>0.122</v>
      </c>
      <c r="AA745" s="12">
        <v>4703.6400000000003</v>
      </c>
      <c r="AB745" s="2">
        <v>806599</v>
      </c>
      <c r="AC745" s="25">
        <v>0.09</v>
      </c>
      <c r="AD745" s="12">
        <v>5040.6099999999997</v>
      </c>
      <c r="AE745" s="25">
        <v>-7.0000000000000007E-2</v>
      </c>
    </row>
    <row r="746" spans="1:31" x14ac:dyDescent="0.3">
      <c r="A746" t="s">
        <v>1715</v>
      </c>
      <c r="B746" s="2">
        <v>4235</v>
      </c>
      <c r="C746" s="25">
        <v>0.13070987654320987</v>
      </c>
      <c r="D746" s="2"/>
      <c r="E746" s="2">
        <v>4959</v>
      </c>
      <c r="F746" s="25">
        <v>0.15231279562626698</v>
      </c>
      <c r="G746" s="12"/>
      <c r="H746" s="2">
        <v>3893</v>
      </c>
      <c r="I746" s="25">
        <v>0.1203288721293234</v>
      </c>
      <c r="J746" s="12"/>
      <c r="K746" s="25">
        <v>-8.0755608028335257E-2</v>
      </c>
      <c r="L746" s="2">
        <v>9225</v>
      </c>
      <c r="M746" s="25">
        <v>9.2312772685426092E-2</v>
      </c>
      <c r="N746" s="2">
        <v>333.93939393939303</v>
      </c>
      <c r="O746" s="2">
        <v>11133</v>
      </c>
      <c r="P746" s="25">
        <v>0.10691443388072601</v>
      </c>
      <c r="Q746" s="12">
        <v>425.45454545454498</v>
      </c>
      <c r="R746" s="2">
        <v>9053</v>
      </c>
      <c r="S746" s="25">
        <v>8.3570268074735984E-2</v>
      </c>
      <c r="T746" s="12">
        <v>500.60604899999998</v>
      </c>
      <c r="U746" s="25">
        <v>-1.8644986449864499E-2</v>
      </c>
      <c r="V746" s="2">
        <v>375542</v>
      </c>
      <c r="W746" s="25">
        <v>4.3999999999999997E-2</v>
      </c>
      <c r="X746" s="2">
        <v>2733</v>
      </c>
      <c r="Y746" s="2">
        <v>454051</v>
      </c>
      <c r="Z746" s="25">
        <v>5.1999999999999998E-2</v>
      </c>
      <c r="AA746" s="12">
        <v>2916.97</v>
      </c>
      <c r="AB746" s="2">
        <v>350793</v>
      </c>
      <c r="AC746" s="25">
        <v>3.9E-2</v>
      </c>
      <c r="AD746" s="12">
        <v>2622.42</v>
      </c>
      <c r="AE746" s="25">
        <v>-6.6000000000000003E-2</v>
      </c>
    </row>
    <row r="747" spans="1:31" x14ac:dyDescent="0.3">
      <c r="A747" t="s">
        <v>1789</v>
      </c>
      <c r="B747" s="2">
        <v>1425</v>
      </c>
      <c r="C747" s="25">
        <v>4.3981481481481483E-2</v>
      </c>
      <c r="D747" s="2"/>
      <c r="E747" s="2">
        <v>1603</v>
      </c>
      <c r="F747" s="25">
        <v>4.9235211008047203E-2</v>
      </c>
      <c r="G747" s="12"/>
      <c r="H747" s="2">
        <v>1323</v>
      </c>
      <c r="I747" s="25">
        <v>4.089265292244923E-2</v>
      </c>
      <c r="J747" s="12"/>
      <c r="K747" s="25">
        <v>-7.1578947368421075E-2</v>
      </c>
      <c r="L747" s="2">
        <v>3045</v>
      </c>
      <c r="M747" s="25">
        <v>3.0470720089660969E-2</v>
      </c>
      <c r="N747" s="2">
        <v>187.87878787878699</v>
      </c>
      <c r="O747" s="2">
        <v>3925</v>
      </c>
      <c r="P747" s="25">
        <v>3.7693268030346685E-2</v>
      </c>
      <c r="Q747" s="12">
        <v>246.666666666666</v>
      </c>
      <c r="R747" s="2">
        <v>3257</v>
      </c>
      <c r="S747" s="25">
        <v>3.0066095561627648E-2</v>
      </c>
      <c r="T747" s="12">
        <v>293.93939999999998</v>
      </c>
      <c r="U747" s="25">
        <v>6.962233169129721E-2</v>
      </c>
      <c r="V747" s="2">
        <v>122419</v>
      </c>
      <c r="W747" s="25">
        <v>1.4E-2</v>
      </c>
      <c r="X747" s="2">
        <v>1473</v>
      </c>
      <c r="Y747" s="2">
        <v>145320</v>
      </c>
      <c r="Z747" s="25">
        <v>1.7000000000000001E-2</v>
      </c>
      <c r="AA747" s="12">
        <v>1789.09</v>
      </c>
      <c r="AB747" s="2">
        <v>124652</v>
      </c>
      <c r="AC747" s="25">
        <v>1.4E-2</v>
      </c>
      <c r="AD747" s="12">
        <v>1704.85</v>
      </c>
      <c r="AE747" s="25">
        <v>1.7999999999999999E-2</v>
      </c>
    </row>
    <row r="748" spans="1:31" x14ac:dyDescent="0.3">
      <c r="A748" t="s">
        <v>1790</v>
      </c>
      <c r="B748" s="2">
        <v>2810</v>
      </c>
      <c r="C748" s="25">
        <v>8.67283950617284E-2</v>
      </c>
      <c r="D748" s="2"/>
      <c r="E748" s="2">
        <v>3356</v>
      </c>
      <c r="F748" s="25">
        <v>0.10307758461821979</v>
      </c>
      <c r="G748" s="12"/>
      <c r="H748" s="2">
        <v>2570</v>
      </c>
      <c r="I748" s="25">
        <v>7.9436219206874173E-2</v>
      </c>
      <c r="J748" s="12"/>
      <c r="K748" s="25">
        <v>-8.5409252669039093E-2</v>
      </c>
      <c r="L748" s="2">
        <v>6180</v>
      </c>
      <c r="M748" s="25">
        <v>6.1842052595765119E-2</v>
      </c>
      <c r="N748" s="2">
        <v>310.30303030303003</v>
      </c>
      <c r="O748" s="2">
        <v>7208</v>
      </c>
      <c r="P748" s="25">
        <v>6.9221165850379338E-2</v>
      </c>
      <c r="Q748" s="12">
        <v>368.48484848484799</v>
      </c>
      <c r="R748" s="2">
        <v>5796</v>
      </c>
      <c r="S748" s="25">
        <v>5.3504172513108336E-2</v>
      </c>
      <c r="T748" s="12">
        <v>359.39395100000002</v>
      </c>
      <c r="U748" s="25">
        <v>-6.2135922330097085E-2</v>
      </c>
      <c r="V748" s="2">
        <v>253123</v>
      </c>
      <c r="W748" s="25">
        <v>0.03</v>
      </c>
      <c r="X748" s="2">
        <v>2322</v>
      </c>
      <c r="Y748" s="2">
        <v>308731</v>
      </c>
      <c r="Z748" s="25">
        <v>3.5000000000000003E-2</v>
      </c>
      <c r="AA748" s="12">
        <v>2324.85</v>
      </c>
      <c r="AB748" s="2">
        <v>226141</v>
      </c>
      <c r="AC748" s="25">
        <v>2.5000000000000001E-2</v>
      </c>
      <c r="AD748" s="12">
        <v>2446.06</v>
      </c>
      <c r="AE748" s="25">
        <v>-0.107</v>
      </c>
    </row>
    <row r="749" spans="1:31" x14ac:dyDescent="0.3">
      <c r="A749" t="s">
        <v>1791</v>
      </c>
      <c r="B749" s="2">
        <v>3338</v>
      </c>
      <c r="C749" s="25">
        <v>0.10302469135802469</v>
      </c>
      <c r="D749" s="2"/>
      <c r="E749" s="2">
        <v>4472</v>
      </c>
      <c r="F749" s="25">
        <v>0.13735487437803298</v>
      </c>
      <c r="G749" s="12"/>
      <c r="H749" s="2">
        <v>3376</v>
      </c>
      <c r="I749" s="25">
        <v>0.10434890118381603</v>
      </c>
      <c r="J749" s="12"/>
      <c r="K749" s="25">
        <v>1.1384062312762122E-2</v>
      </c>
      <c r="L749" s="2">
        <v>9676</v>
      </c>
      <c r="M749" s="25">
        <v>9.6825841572269145E-2</v>
      </c>
      <c r="N749" s="2">
        <v>441.21212121212102</v>
      </c>
      <c r="O749" s="2">
        <v>13056</v>
      </c>
      <c r="P749" s="25">
        <v>0.1253817343704984</v>
      </c>
      <c r="Q749" s="12">
        <v>427.27272727272702</v>
      </c>
      <c r="R749" s="2">
        <v>10898</v>
      </c>
      <c r="S749" s="25">
        <v>0.10060187578465402</v>
      </c>
      <c r="T749" s="12">
        <v>530.30304000000001</v>
      </c>
      <c r="U749" s="25">
        <v>0.12629185613890037</v>
      </c>
      <c r="V749" s="2">
        <v>492230</v>
      </c>
      <c r="W749" s="25">
        <v>5.8000000000000003E-2</v>
      </c>
      <c r="X749" s="2">
        <v>3316</v>
      </c>
      <c r="Y749" s="2">
        <v>609517</v>
      </c>
      <c r="Z749" s="25">
        <v>7.0000000000000007E-2</v>
      </c>
      <c r="AA749" s="12">
        <v>3615.15</v>
      </c>
      <c r="AB749" s="2">
        <v>455806</v>
      </c>
      <c r="AC749" s="25">
        <v>5.0999999999999997E-2</v>
      </c>
      <c r="AD749" s="12">
        <v>4104.24</v>
      </c>
      <c r="AE749" s="25">
        <v>-7.3999999999999996E-2</v>
      </c>
    </row>
    <row r="750" spans="1:31" x14ac:dyDescent="0.3">
      <c r="A750" t="s">
        <v>1717</v>
      </c>
      <c r="B750" s="2">
        <v>774</v>
      </c>
      <c r="C750" s="25">
        <v>2.388888888888889E-2</v>
      </c>
      <c r="D750" s="2"/>
      <c r="E750" s="2">
        <v>1528</v>
      </c>
      <c r="F750" s="25">
        <v>4.693162970698448E-2</v>
      </c>
      <c r="G750" s="12"/>
      <c r="H750" s="2">
        <v>815</v>
      </c>
      <c r="I750" s="25">
        <v>2.5190863289339463E-2</v>
      </c>
      <c r="J750" s="12"/>
      <c r="K750" s="25">
        <v>5.2971576227390127E-2</v>
      </c>
      <c r="L750" s="2">
        <v>2017</v>
      </c>
      <c r="M750" s="25">
        <v>2.0183724932954408E-2</v>
      </c>
      <c r="N750" s="2">
        <v>225.45454545454501</v>
      </c>
      <c r="O750" s="2">
        <v>3638</v>
      </c>
      <c r="P750" s="25">
        <v>3.4937097858446176E-2</v>
      </c>
      <c r="Q750" s="12">
        <v>289.69696969696901</v>
      </c>
      <c r="R750" s="2">
        <v>2209</v>
      </c>
      <c r="S750" s="25">
        <v>2.0391773133446568E-2</v>
      </c>
      <c r="T750" s="12">
        <v>240.606064</v>
      </c>
      <c r="U750" s="25">
        <v>9.519087754090233E-2</v>
      </c>
      <c r="V750" s="2">
        <v>95012</v>
      </c>
      <c r="W750" s="25">
        <v>1.0999999999999999E-2</v>
      </c>
      <c r="X750" s="2">
        <v>1513</v>
      </c>
      <c r="Y750" s="2">
        <v>126900</v>
      </c>
      <c r="Z750" s="25">
        <v>1.4999999999999999E-2</v>
      </c>
      <c r="AA750" s="12">
        <v>1600.61</v>
      </c>
      <c r="AB750" s="2">
        <v>91570</v>
      </c>
      <c r="AC750" s="25">
        <v>0.01</v>
      </c>
      <c r="AD750" s="12">
        <v>1623.03</v>
      </c>
      <c r="AE750" s="25">
        <v>-3.5999999999999997E-2</v>
      </c>
    </row>
    <row r="751" spans="1:31" x14ac:dyDescent="0.3">
      <c r="A751" t="s">
        <v>1789</v>
      </c>
      <c r="B751" s="2">
        <v>315</v>
      </c>
      <c r="C751" s="25">
        <v>9.7222222222222224E-3</v>
      </c>
      <c r="D751" s="2"/>
      <c r="E751" s="2">
        <v>275</v>
      </c>
      <c r="F751" s="25">
        <v>8.4464647705633032E-3</v>
      </c>
      <c r="G751" s="12"/>
      <c r="H751" s="2">
        <v>185</v>
      </c>
      <c r="I751" s="25">
        <v>5.7181714215065061E-3</v>
      </c>
      <c r="J751" s="12"/>
      <c r="K751" s="25">
        <v>-0.41269841269841268</v>
      </c>
      <c r="L751" s="2">
        <v>658</v>
      </c>
      <c r="M751" s="25">
        <v>6.5844774446623703E-3</v>
      </c>
      <c r="N751" s="2">
        <v>119.39393939393899</v>
      </c>
      <c r="O751" s="2">
        <v>749</v>
      </c>
      <c r="P751" s="25">
        <v>7.1929319120330355E-3</v>
      </c>
      <c r="Q751" s="12">
        <v>130.90909090909</v>
      </c>
      <c r="R751" s="2">
        <v>606</v>
      </c>
      <c r="S751" s="25">
        <v>5.594121556753563E-3</v>
      </c>
      <c r="T751" s="12">
        <v>126.060608</v>
      </c>
      <c r="U751" s="25">
        <v>-7.9027355623100301E-2</v>
      </c>
      <c r="V751" s="2">
        <v>21710</v>
      </c>
      <c r="W751" s="25">
        <v>3.0000000000000001E-3</v>
      </c>
      <c r="X751" s="2">
        <v>675</v>
      </c>
      <c r="Y751" s="2">
        <v>27237</v>
      </c>
      <c r="Z751" s="25">
        <v>3.0000000000000001E-3</v>
      </c>
      <c r="AA751" s="12">
        <v>645.45000000000005</v>
      </c>
      <c r="AB751" s="2">
        <v>25194</v>
      </c>
      <c r="AC751" s="25">
        <v>3.0000000000000001E-3</v>
      </c>
      <c r="AD751" s="12">
        <v>769.7</v>
      </c>
      <c r="AE751" s="25">
        <v>0.16</v>
      </c>
    </row>
    <row r="752" spans="1:31" x14ac:dyDescent="0.3">
      <c r="A752" t="s">
        <v>1790</v>
      </c>
      <c r="B752" s="2">
        <v>459</v>
      </c>
      <c r="C752" s="25">
        <v>1.4166666666666666E-2</v>
      </c>
      <c r="D752" s="2"/>
      <c r="E752" s="2">
        <v>1253</v>
      </c>
      <c r="F752" s="25">
        <v>3.8485164936421158E-2</v>
      </c>
      <c r="G752" s="12"/>
      <c r="H752" s="2">
        <v>630</v>
      </c>
      <c r="I752" s="25">
        <v>1.9472691867832969E-2</v>
      </c>
      <c r="J752" s="12"/>
      <c r="K752" s="25">
        <v>0.37254901960784315</v>
      </c>
      <c r="L752" s="2">
        <v>1359</v>
      </c>
      <c r="M752" s="25">
        <v>1.3599247488292039E-2</v>
      </c>
      <c r="N752" s="2">
        <v>174.54545454545399</v>
      </c>
      <c r="O752" s="2">
        <v>2889</v>
      </c>
      <c r="P752" s="25">
        <v>2.7744165946413137E-2</v>
      </c>
      <c r="Q752" s="12">
        <v>275.75757575757501</v>
      </c>
      <c r="R752" s="2">
        <v>1603</v>
      </c>
      <c r="S752" s="25">
        <v>1.4797651576693006E-2</v>
      </c>
      <c r="T752" s="12">
        <v>212.121216</v>
      </c>
      <c r="U752" s="25">
        <v>0.17954378219278883</v>
      </c>
      <c r="V752" s="2">
        <v>73302</v>
      </c>
      <c r="W752" s="25">
        <v>8.9999999999999993E-3</v>
      </c>
      <c r="X752" s="2">
        <v>1325</v>
      </c>
      <c r="Y752" s="2">
        <v>99663</v>
      </c>
      <c r="Z752" s="25">
        <v>1.0999999999999999E-2</v>
      </c>
      <c r="AA752" s="12">
        <v>1564.85</v>
      </c>
      <c r="AB752" s="2">
        <v>66376</v>
      </c>
      <c r="AC752" s="25">
        <v>7.0000000000000001E-3</v>
      </c>
      <c r="AD752" s="12">
        <v>1481.21</v>
      </c>
      <c r="AE752" s="25">
        <v>-9.4E-2</v>
      </c>
    </row>
    <row r="753" spans="1:31" x14ac:dyDescent="0.3">
      <c r="A753" t="s">
        <v>1718</v>
      </c>
      <c r="B753" s="2">
        <v>2564</v>
      </c>
      <c r="C753" s="25">
        <v>7.9135802469135805E-2</v>
      </c>
      <c r="D753" s="2"/>
      <c r="E753" s="2">
        <v>2944</v>
      </c>
      <c r="F753" s="25">
        <v>9.0423244671048592E-2</v>
      </c>
      <c r="G753" s="12"/>
      <c r="H753" s="2">
        <v>2561</v>
      </c>
      <c r="I753" s="25">
        <v>7.9158037894476549E-2</v>
      </c>
      <c r="J753" s="12"/>
      <c r="K753" s="25">
        <v>-1.1700468018720489E-3</v>
      </c>
      <c r="L753" s="2">
        <v>7659</v>
      </c>
      <c r="M753" s="25">
        <v>7.6642116639314736E-2</v>
      </c>
      <c r="N753" s="2">
        <v>398.78787878787801</v>
      </c>
      <c r="O753" s="2">
        <v>9418</v>
      </c>
      <c r="P753" s="25">
        <v>9.0444636512052243E-2</v>
      </c>
      <c r="Q753" s="12">
        <v>397.575757575757</v>
      </c>
      <c r="R753" s="2">
        <v>8689</v>
      </c>
      <c r="S753" s="25">
        <v>8.0210102651207441E-2</v>
      </c>
      <c r="T753" s="12">
        <v>493.93939999999998</v>
      </c>
      <c r="U753" s="25">
        <v>0.13448230839535188</v>
      </c>
      <c r="V753" s="2">
        <v>397218</v>
      </c>
      <c r="W753" s="25">
        <v>4.7E-2</v>
      </c>
      <c r="X753" s="2">
        <v>2708</v>
      </c>
      <c r="Y753" s="2">
        <v>482617</v>
      </c>
      <c r="Z753" s="25">
        <v>5.5E-2</v>
      </c>
      <c r="AA753" s="12">
        <v>3133.94</v>
      </c>
      <c r="AB753" s="2">
        <v>364236</v>
      </c>
      <c r="AC753" s="25">
        <v>4.1000000000000002E-2</v>
      </c>
      <c r="AD753" s="12">
        <v>3466.06</v>
      </c>
      <c r="AE753" s="25">
        <v>-8.3000000000000004E-2</v>
      </c>
    </row>
    <row r="754" spans="1:31" x14ac:dyDescent="0.3">
      <c r="A754" t="s">
        <v>1789</v>
      </c>
      <c r="B754" s="2">
        <v>464</v>
      </c>
      <c r="C754" s="25">
        <v>1.4320987654320988E-2</v>
      </c>
      <c r="D754" s="2"/>
      <c r="E754" s="2">
        <v>640</v>
      </c>
      <c r="F754" s="25">
        <v>1.9657227102401868E-2</v>
      </c>
      <c r="G754" s="12"/>
      <c r="H754" s="2">
        <v>502</v>
      </c>
      <c r="I754" s="25">
        <v>1.5516335424844683E-2</v>
      </c>
      <c r="J754" s="12"/>
      <c r="K754" s="25">
        <v>8.18965517241379E-2</v>
      </c>
      <c r="L754" s="2">
        <v>1532</v>
      </c>
      <c r="M754" s="25">
        <v>1.5330424688788376E-2</v>
      </c>
      <c r="N754" s="2">
        <v>158.18181818181799</v>
      </c>
      <c r="O754" s="2">
        <v>2141</v>
      </c>
      <c r="P754" s="25">
        <v>2.0560837414769998E-2</v>
      </c>
      <c r="Q754" s="12">
        <v>254.54545454545399</v>
      </c>
      <c r="R754" s="2">
        <v>1645</v>
      </c>
      <c r="S754" s="25">
        <v>1.518536297171553E-2</v>
      </c>
      <c r="T754" s="12">
        <v>203.636368</v>
      </c>
      <c r="U754" s="25">
        <v>7.3759791122715399E-2</v>
      </c>
      <c r="V754" s="2">
        <v>66315</v>
      </c>
      <c r="W754" s="25">
        <v>8.0000000000000002E-3</v>
      </c>
      <c r="X754" s="2">
        <v>1049</v>
      </c>
      <c r="Y754" s="2">
        <v>77244</v>
      </c>
      <c r="Z754" s="25">
        <v>8.9999999999999993E-3</v>
      </c>
      <c r="AA754" s="12">
        <v>1221.21</v>
      </c>
      <c r="AB754" s="2">
        <v>68138</v>
      </c>
      <c r="AC754" s="25">
        <v>8.0000000000000002E-3</v>
      </c>
      <c r="AD754" s="12">
        <v>1172.73</v>
      </c>
      <c r="AE754" s="25">
        <v>2.7E-2</v>
      </c>
    </row>
    <row r="755" spans="1:31" x14ac:dyDescent="0.3">
      <c r="A755" t="s">
        <v>1790</v>
      </c>
      <c r="B755" s="2">
        <v>2100</v>
      </c>
      <c r="C755" s="25">
        <v>6.4814814814814811E-2</v>
      </c>
      <c r="D755" s="2"/>
      <c r="E755" s="2">
        <v>2304</v>
      </c>
      <c r="F755" s="25">
        <v>7.0766017568646727E-2</v>
      </c>
      <c r="G755" s="12"/>
      <c r="H755" s="2">
        <v>2059</v>
      </c>
      <c r="I755" s="25">
        <v>6.3641702469631925E-2</v>
      </c>
      <c r="J755" s="12"/>
      <c r="K755" s="25">
        <v>-1.9523809523809499E-2</v>
      </c>
      <c r="L755" s="2">
        <v>6127</v>
      </c>
      <c r="M755" s="25">
        <v>6.1311691950526361E-2</v>
      </c>
      <c r="N755" s="2">
        <v>370.90909090909003</v>
      </c>
      <c r="O755" s="2">
        <v>7277</v>
      </c>
      <c r="P755" s="25">
        <v>6.9883799097282248E-2</v>
      </c>
      <c r="Q755" s="12">
        <v>323.636363636363</v>
      </c>
      <c r="R755" s="2">
        <v>7044</v>
      </c>
      <c r="S755" s="25">
        <v>6.5024739679491919E-2</v>
      </c>
      <c r="T755" s="12">
        <v>434.54544099999998</v>
      </c>
      <c r="U755" s="25">
        <v>0.14966541537457156</v>
      </c>
      <c r="V755" s="2">
        <v>330903</v>
      </c>
      <c r="W755" s="25">
        <v>3.9E-2</v>
      </c>
      <c r="X755" s="2">
        <v>2695</v>
      </c>
      <c r="Y755" s="2">
        <v>405373</v>
      </c>
      <c r="Z755" s="25">
        <v>4.5999999999999999E-2</v>
      </c>
      <c r="AA755" s="12">
        <v>3016.97</v>
      </c>
      <c r="AB755" s="2">
        <v>296098</v>
      </c>
      <c r="AC755" s="25">
        <v>3.3000000000000002E-2</v>
      </c>
      <c r="AD755" s="12">
        <v>3283.64</v>
      </c>
      <c r="AE755" s="25">
        <v>-0.105</v>
      </c>
    </row>
    <row r="756" spans="1:31" x14ac:dyDescent="0.3">
      <c r="A756" t="s">
        <v>1767</v>
      </c>
      <c r="B756" s="2">
        <v>24827</v>
      </c>
      <c r="C756" s="25">
        <v>0.76626543209876541</v>
      </c>
      <c r="D756" s="2"/>
      <c r="E756" s="2">
        <v>23127</v>
      </c>
      <c r="F756" s="25">
        <v>0.71033232999569995</v>
      </c>
      <c r="G756" s="12"/>
      <c r="H756" s="2">
        <v>25084</v>
      </c>
      <c r="I756" s="25">
        <v>0.77532222668686057</v>
      </c>
      <c r="J756" s="12"/>
      <c r="K756" s="25">
        <v>1.0351633302452923E-2</v>
      </c>
      <c r="L756" s="2">
        <v>81031</v>
      </c>
      <c r="M756" s="25">
        <v>0.81086138574230482</v>
      </c>
      <c r="N756" s="2">
        <v>770.30303030303003</v>
      </c>
      <c r="O756" s="2">
        <v>79941</v>
      </c>
      <c r="P756" s="25">
        <v>0.76770383174877554</v>
      </c>
      <c r="Q756" s="12">
        <v>741.21212121212102</v>
      </c>
      <c r="R756" s="2">
        <v>88377</v>
      </c>
      <c r="S756" s="25">
        <v>0.81582785614061004</v>
      </c>
      <c r="T756" s="12">
        <v>1076.96973</v>
      </c>
      <c r="U756" s="25">
        <v>9.0656662265059057E-2</v>
      </c>
      <c r="V756" s="2">
        <v>7627550</v>
      </c>
      <c r="W756" s="25">
        <v>0.89800000000000002</v>
      </c>
      <c r="X756" s="2">
        <v>15490</v>
      </c>
      <c r="Y756" s="2">
        <v>7669166</v>
      </c>
      <c r="Z756" s="25">
        <v>0.878</v>
      </c>
      <c r="AA756" s="12">
        <v>15427.88</v>
      </c>
      <c r="AB756" s="2">
        <v>8180067</v>
      </c>
      <c r="AC756" s="25">
        <v>0.91</v>
      </c>
      <c r="AD756" s="12">
        <v>16434.54</v>
      </c>
      <c r="AE756" s="25">
        <v>7.1999999999999995E-2</v>
      </c>
    </row>
    <row r="757" spans="1:31" x14ac:dyDescent="0.3">
      <c r="A757" t="s">
        <v>1715</v>
      </c>
      <c r="B757" s="2">
        <v>19183</v>
      </c>
      <c r="C757" s="25">
        <v>0.59206790123456787</v>
      </c>
      <c r="D757" s="2"/>
      <c r="E757" s="2">
        <v>17957</v>
      </c>
      <c r="F757" s="25">
        <v>0.55153879230910985</v>
      </c>
      <c r="G757" s="12"/>
      <c r="H757" s="2">
        <v>19023</v>
      </c>
      <c r="I757" s="25">
        <v>0.58798256730442311</v>
      </c>
      <c r="J757" s="12"/>
      <c r="K757" s="25">
        <v>-8.3407183443674482E-3</v>
      </c>
      <c r="L757" s="2">
        <v>61595</v>
      </c>
      <c r="M757" s="25">
        <v>0.61636913100908619</v>
      </c>
      <c r="N757" s="2">
        <v>762.42424242424204</v>
      </c>
      <c r="O757" s="2">
        <v>58871</v>
      </c>
      <c r="P757" s="25">
        <v>0.56536060693364065</v>
      </c>
      <c r="Q757" s="12">
        <v>725.45454545454504</v>
      </c>
      <c r="R757" s="2">
        <v>64087</v>
      </c>
      <c r="S757" s="25">
        <v>0.59160143268591681</v>
      </c>
      <c r="T757" s="12">
        <v>1182.42419</v>
      </c>
      <c r="U757" s="25">
        <v>4.0457829369266986E-2</v>
      </c>
      <c r="V757" s="2">
        <v>5790792</v>
      </c>
      <c r="W757" s="25">
        <v>0.68200000000000005</v>
      </c>
      <c r="X757" s="2">
        <v>19179</v>
      </c>
      <c r="Y757" s="2">
        <v>5791300</v>
      </c>
      <c r="Z757" s="25">
        <v>0.66300000000000003</v>
      </c>
      <c r="AA757" s="12">
        <v>18430.3</v>
      </c>
      <c r="AB757" s="2">
        <v>6159787</v>
      </c>
      <c r="AC757" s="25">
        <v>0.68500000000000005</v>
      </c>
      <c r="AD757" s="12">
        <v>17987.27</v>
      </c>
      <c r="AE757" s="25">
        <v>6.4000000000000001E-2</v>
      </c>
    </row>
    <row r="758" spans="1:31" x14ac:dyDescent="0.3">
      <c r="A758" t="s">
        <v>1789</v>
      </c>
      <c r="B758" s="2">
        <v>13658</v>
      </c>
      <c r="C758" s="25">
        <v>0.4215432098765432</v>
      </c>
      <c r="D758" s="2"/>
      <c r="E758" s="2">
        <v>12985</v>
      </c>
      <c r="F758" s="25">
        <v>0.39882670925732538</v>
      </c>
      <c r="G758" s="12"/>
      <c r="H758" s="2">
        <v>13469</v>
      </c>
      <c r="I758" s="25">
        <v>0.41631378852038453</v>
      </c>
      <c r="J758" s="12"/>
      <c r="K758" s="25">
        <v>-1.3838043637428576E-2</v>
      </c>
      <c r="L758" s="2">
        <v>46059</v>
      </c>
      <c r="M758" s="25">
        <v>0.46090341432173876</v>
      </c>
      <c r="N758" s="2">
        <v>707.27272727272702</v>
      </c>
      <c r="O758" s="2">
        <v>43264</v>
      </c>
      <c r="P758" s="25">
        <v>0.41548064918851435</v>
      </c>
      <c r="Q758" s="12">
        <v>704.24242424242402</v>
      </c>
      <c r="R758" s="2">
        <v>45917</v>
      </c>
      <c r="S758" s="25">
        <v>0.42387009822022009</v>
      </c>
      <c r="T758" s="12">
        <v>910.30304000000001</v>
      </c>
      <c r="U758" s="25">
        <v>-3.0830022362621856E-3</v>
      </c>
      <c r="V758" s="2">
        <v>4285454</v>
      </c>
      <c r="W758" s="25">
        <v>0.504</v>
      </c>
      <c r="X758" s="2">
        <v>20313</v>
      </c>
      <c r="Y758" s="2">
        <v>4090510</v>
      </c>
      <c r="Z758" s="25">
        <v>0.46800000000000003</v>
      </c>
      <c r="AA758" s="12">
        <v>18804.240000000002</v>
      </c>
      <c r="AB758" s="2">
        <v>4320105</v>
      </c>
      <c r="AC758" s="25">
        <v>0.48099999999999998</v>
      </c>
      <c r="AD758" s="12">
        <v>18468.48</v>
      </c>
      <c r="AE758" s="25">
        <v>8.0000000000000002E-3</v>
      </c>
    </row>
    <row r="759" spans="1:31" x14ac:dyDescent="0.3">
      <c r="A759" t="s">
        <v>1790</v>
      </c>
      <c r="B759" s="2">
        <v>5525</v>
      </c>
      <c r="C759" s="25">
        <v>0.1705246913580247</v>
      </c>
      <c r="D759" s="2"/>
      <c r="E759" s="2">
        <v>4972</v>
      </c>
      <c r="F759" s="25">
        <v>0.15271208305178452</v>
      </c>
      <c r="G759" s="12"/>
      <c r="H759" s="2">
        <v>5554</v>
      </c>
      <c r="I759" s="25">
        <v>0.17166877878403858</v>
      </c>
      <c r="J759" s="12"/>
      <c r="K759" s="25">
        <v>5.2488687782805687E-3</v>
      </c>
      <c r="L759" s="2">
        <v>15536</v>
      </c>
      <c r="M759" s="25">
        <v>0.15546571668734741</v>
      </c>
      <c r="N759" s="2">
        <v>415.75757575757501</v>
      </c>
      <c r="O759" s="2">
        <v>15607</v>
      </c>
      <c r="P759" s="25">
        <v>0.14987995774512627</v>
      </c>
      <c r="Q759" s="12">
        <v>502.42424242424198</v>
      </c>
      <c r="R759" s="2">
        <v>18170</v>
      </c>
      <c r="S759" s="25">
        <v>0.16773133446569677</v>
      </c>
      <c r="T759" s="12">
        <v>670.90909999999997</v>
      </c>
      <c r="U759" s="25">
        <v>0.16954170957775488</v>
      </c>
      <c r="V759" s="2">
        <v>1505338</v>
      </c>
      <c r="W759" s="25">
        <v>0.17699999999999999</v>
      </c>
      <c r="X759" s="2">
        <v>4572</v>
      </c>
      <c r="Y759" s="2">
        <v>1700790</v>
      </c>
      <c r="Z759" s="25">
        <v>0.19500000000000001</v>
      </c>
      <c r="AA759" s="12">
        <v>5712.73</v>
      </c>
      <c r="AB759" s="2">
        <v>1839682</v>
      </c>
      <c r="AC759" s="25">
        <v>0.20499999999999999</v>
      </c>
      <c r="AD759" s="12">
        <v>6966.06</v>
      </c>
      <c r="AE759" s="25">
        <v>0.222</v>
      </c>
    </row>
    <row r="760" spans="1:31" x14ac:dyDescent="0.3">
      <c r="A760" t="s">
        <v>1791</v>
      </c>
      <c r="B760" s="2">
        <v>5644</v>
      </c>
      <c r="C760" s="25">
        <v>0.17419753086419754</v>
      </c>
      <c r="D760" s="2"/>
      <c r="E760" s="2">
        <v>5170</v>
      </c>
      <c r="F760" s="25">
        <v>0.15879353768659007</v>
      </c>
      <c r="G760" s="12"/>
      <c r="H760" s="2">
        <v>6061</v>
      </c>
      <c r="I760" s="25">
        <v>0.18733965938243749</v>
      </c>
      <c r="J760" s="12"/>
      <c r="K760" s="25">
        <v>7.3883770375620106E-2</v>
      </c>
      <c r="L760" s="2">
        <v>19436</v>
      </c>
      <c r="M760" s="25">
        <v>0.1944922547332186</v>
      </c>
      <c r="N760" s="2">
        <v>551.51515151515105</v>
      </c>
      <c r="O760" s="2">
        <v>21070</v>
      </c>
      <c r="P760" s="25">
        <v>0.20234322481513492</v>
      </c>
      <c r="Q760" s="12">
        <v>741.81818181818096</v>
      </c>
      <c r="R760" s="2">
        <v>24290</v>
      </c>
      <c r="S760" s="25">
        <v>0.22422642345469315</v>
      </c>
      <c r="T760" s="12">
        <v>776.96969999999999</v>
      </c>
      <c r="U760" s="25">
        <v>0.24974274542086849</v>
      </c>
      <c r="V760" s="2">
        <v>1836758</v>
      </c>
      <c r="W760" s="25">
        <v>0.216</v>
      </c>
      <c r="X760" s="2">
        <v>6324</v>
      </c>
      <c r="Y760" s="2">
        <v>1877866</v>
      </c>
      <c r="Z760" s="25">
        <v>0.215</v>
      </c>
      <c r="AA760" s="12">
        <v>6621.21</v>
      </c>
      <c r="AB760" s="2">
        <v>2020280</v>
      </c>
      <c r="AC760" s="25">
        <v>0.22500000000000001</v>
      </c>
      <c r="AD760" s="12">
        <v>7284.85</v>
      </c>
      <c r="AE760" s="25">
        <v>0.1</v>
      </c>
    </row>
    <row r="761" spans="1:31" x14ac:dyDescent="0.3">
      <c r="A761" t="s">
        <v>1717</v>
      </c>
      <c r="B761" s="2">
        <v>2804</v>
      </c>
      <c r="C761" s="25">
        <v>8.6543209876543209E-2</v>
      </c>
      <c r="D761" s="2"/>
      <c r="E761" s="2">
        <v>2224</v>
      </c>
      <c r="F761" s="25">
        <v>6.8308864180846487E-2</v>
      </c>
      <c r="G761" s="12"/>
      <c r="H761" s="2">
        <v>2828</v>
      </c>
      <c r="I761" s="25">
        <v>8.7410750162272427E-2</v>
      </c>
      <c r="J761" s="12"/>
      <c r="K761" s="25">
        <v>8.5592011412267688E-3</v>
      </c>
      <c r="L761" s="2">
        <v>7837</v>
      </c>
      <c r="M761" s="25">
        <v>7.8423327862946798E-2</v>
      </c>
      <c r="N761" s="2">
        <v>349.09090909090901</v>
      </c>
      <c r="O761" s="2">
        <v>7863</v>
      </c>
      <c r="P761" s="25">
        <v>7.5511380005762033E-2</v>
      </c>
      <c r="Q761" s="12">
        <v>433.33333333333297</v>
      </c>
      <c r="R761" s="2">
        <v>9068</v>
      </c>
      <c r="S761" s="25">
        <v>8.3708736430101169E-2</v>
      </c>
      <c r="T761" s="12">
        <v>586.06060000000002</v>
      </c>
      <c r="U761" s="25">
        <v>0.15707541150950619</v>
      </c>
      <c r="V761" s="2">
        <v>618864</v>
      </c>
      <c r="W761" s="25">
        <v>7.2999999999999995E-2</v>
      </c>
      <c r="X761" s="2">
        <v>3878</v>
      </c>
      <c r="Y761" s="2">
        <v>632147</v>
      </c>
      <c r="Z761" s="25">
        <v>7.1999999999999995E-2</v>
      </c>
      <c r="AA761" s="12">
        <v>3690.3</v>
      </c>
      <c r="AB761" s="2">
        <v>691242</v>
      </c>
      <c r="AC761" s="25">
        <v>7.6999999999999999E-2</v>
      </c>
      <c r="AD761" s="12">
        <v>4400</v>
      </c>
      <c r="AE761" s="25">
        <v>0.11700000000000001</v>
      </c>
    </row>
    <row r="762" spans="1:31" x14ac:dyDescent="0.3">
      <c r="A762" t="s">
        <v>1789</v>
      </c>
      <c r="B762" s="2">
        <v>1339</v>
      </c>
      <c r="C762" s="25">
        <v>4.1327160493827182E-2</v>
      </c>
      <c r="D762" s="2"/>
      <c r="E762" s="2">
        <v>862</v>
      </c>
      <c r="F762" s="25">
        <v>2.6475827753547516E-2</v>
      </c>
      <c r="G762" s="12"/>
      <c r="H762" s="2">
        <v>1341</v>
      </c>
      <c r="I762" s="25">
        <v>4.1449015547244457E-2</v>
      </c>
      <c r="J762" s="12"/>
      <c r="K762" s="25">
        <v>1.4936519790889058E-3</v>
      </c>
      <c r="L762" s="2">
        <v>4092</v>
      </c>
      <c r="M762" s="25">
        <v>4.0947844534283316E-2</v>
      </c>
      <c r="N762" s="2">
        <v>266.666666666666</v>
      </c>
      <c r="O762" s="2">
        <v>3644</v>
      </c>
      <c r="P762" s="25">
        <v>3.4994718140785558E-2</v>
      </c>
      <c r="Q762" s="12">
        <v>263.636363636363</v>
      </c>
      <c r="R762" s="2">
        <v>4482</v>
      </c>
      <c r="S762" s="25">
        <v>4.1374344583117936E-2</v>
      </c>
      <c r="T762" s="12">
        <v>358.78787199999999</v>
      </c>
      <c r="U762" s="25">
        <v>9.5307917888563048E-2</v>
      </c>
      <c r="V762" s="2">
        <v>307982</v>
      </c>
      <c r="W762" s="25">
        <v>3.5999999999999997E-2</v>
      </c>
      <c r="X762" s="2">
        <v>2085</v>
      </c>
      <c r="Y762" s="2">
        <v>296066</v>
      </c>
      <c r="Z762" s="25">
        <v>3.4000000000000002E-2</v>
      </c>
      <c r="AA762" s="12">
        <v>1989.09</v>
      </c>
      <c r="AB762" s="2">
        <v>334629</v>
      </c>
      <c r="AC762" s="25">
        <v>3.6999999999999998E-2</v>
      </c>
      <c r="AD762" s="12">
        <v>2911.52</v>
      </c>
      <c r="AE762" s="25">
        <v>8.6999999999999994E-2</v>
      </c>
    </row>
    <row r="763" spans="1:31" x14ac:dyDescent="0.3">
      <c r="A763" t="s">
        <v>1790</v>
      </c>
      <c r="B763" s="2">
        <v>1465</v>
      </c>
      <c r="C763" s="25">
        <v>4.5216049382716048E-2</v>
      </c>
      <c r="D763" s="2"/>
      <c r="E763" s="2">
        <v>1362</v>
      </c>
      <c r="F763" s="25">
        <v>4.1833036427298992E-2</v>
      </c>
      <c r="G763" s="12"/>
      <c r="H763" s="2">
        <v>1487</v>
      </c>
      <c r="I763" s="25">
        <v>4.5961734615027991E-2</v>
      </c>
      <c r="J763" s="12"/>
      <c r="K763" s="25">
        <v>1.5017064846416295E-2</v>
      </c>
      <c r="L763" s="2">
        <v>3745</v>
      </c>
      <c r="M763" s="25">
        <v>3.7475483328663489E-2</v>
      </c>
      <c r="N763" s="2">
        <v>270.90909090909003</v>
      </c>
      <c r="O763" s="2">
        <v>4219</v>
      </c>
      <c r="P763" s="25">
        <v>4.0516661864976475E-2</v>
      </c>
      <c r="Q763" s="12">
        <v>304.24242424242402</v>
      </c>
      <c r="R763" s="2">
        <v>4586</v>
      </c>
      <c r="S763" s="25">
        <v>4.2334391846983239E-2</v>
      </c>
      <c r="T763" s="12">
        <v>489.09089999999998</v>
      </c>
      <c r="U763" s="25">
        <v>0.22456608811748999</v>
      </c>
      <c r="V763" s="2">
        <v>310882</v>
      </c>
      <c r="W763" s="25">
        <v>3.6999999999999998E-2</v>
      </c>
      <c r="X763" s="2">
        <v>2932</v>
      </c>
      <c r="Y763" s="2">
        <v>336081</v>
      </c>
      <c r="Z763" s="25">
        <v>3.7999999999999999E-2</v>
      </c>
      <c r="AA763" s="12">
        <v>3125.45</v>
      </c>
      <c r="AB763" s="2">
        <v>356613</v>
      </c>
      <c r="AC763" s="25">
        <v>0.04</v>
      </c>
      <c r="AD763" s="12">
        <v>3700.61</v>
      </c>
      <c r="AE763" s="25">
        <v>0.14699999999999999</v>
      </c>
    </row>
    <row r="764" spans="1:31" x14ac:dyDescent="0.3">
      <c r="A764" t="s">
        <v>1718</v>
      </c>
      <c r="B764" s="2">
        <v>2840</v>
      </c>
      <c r="C764" s="25">
        <v>8.7654320987654327E-2</v>
      </c>
      <c r="D764" s="2"/>
      <c r="E764" s="2">
        <v>2946</v>
      </c>
      <c r="F764" s="25">
        <v>9.0484673505743601E-2</v>
      </c>
      <c r="G764" s="12"/>
      <c r="H764" s="2">
        <v>3233</v>
      </c>
      <c r="I764" s="25">
        <v>9.9928909220165008E-2</v>
      </c>
      <c r="J764" s="12"/>
      <c r="K764" s="25">
        <v>0.13838028169014094</v>
      </c>
      <c r="L764" s="2">
        <v>11599</v>
      </c>
      <c r="M764" s="25">
        <v>0.11606892687027179</v>
      </c>
      <c r="N764" s="2">
        <v>473.33333333333297</v>
      </c>
      <c r="O764" s="2">
        <v>13207</v>
      </c>
      <c r="P764" s="25">
        <v>0.1268318448093729</v>
      </c>
      <c r="Q764" s="12">
        <v>526.06060606060601</v>
      </c>
      <c r="R764" s="2">
        <v>15222</v>
      </c>
      <c r="S764" s="25">
        <v>0.14051768702459197</v>
      </c>
      <c r="T764" s="12">
        <v>611.51513699999998</v>
      </c>
      <c r="U764" s="25">
        <v>0.31235451332011382</v>
      </c>
      <c r="V764" s="2">
        <v>1217894</v>
      </c>
      <c r="W764" s="25">
        <v>0.14299999999999999</v>
      </c>
      <c r="X764" s="2">
        <v>4450</v>
      </c>
      <c r="Y764" s="2">
        <v>1245719</v>
      </c>
      <c r="Z764" s="25">
        <v>0.14299999999999999</v>
      </c>
      <c r="AA764" s="12">
        <v>4569.09</v>
      </c>
      <c r="AB764" s="2">
        <v>1329038</v>
      </c>
      <c r="AC764" s="25">
        <v>0.14799999999999999</v>
      </c>
      <c r="AD764" s="12">
        <v>5275.76</v>
      </c>
      <c r="AE764" s="25">
        <v>9.0999999999999998E-2</v>
      </c>
    </row>
    <row r="765" spans="1:31" x14ac:dyDescent="0.3">
      <c r="A765" t="s">
        <v>1789</v>
      </c>
      <c r="B765" s="2">
        <v>1704</v>
      </c>
      <c r="C765" s="25">
        <v>5.2592592592592594E-2</v>
      </c>
      <c r="D765" s="2"/>
      <c r="E765" s="2">
        <v>1484</v>
      </c>
      <c r="F765" s="25">
        <v>4.5580195343694327E-2</v>
      </c>
      <c r="G765" s="12"/>
      <c r="H765" s="2">
        <v>1947</v>
      </c>
      <c r="I765" s="25">
        <v>6.0179890582017122E-2</v>
      </c>
      <c r="J765" s="12"/>
      <c r="K765" s="25">
        <v>0.14260563380281699</v>
      </c>
      <c r="L765" s="2">
        <v>6104</v>
      </c>
      <c r="M765" s="25">
        <v>6.1081535444101991E-2</v>
      </c>
      <c r="N765" s="2">
        <v>284.24242424242402</v>
      </c>
      <c r="O765" s="2">
        <v>6957</v>
      </c>
      <c r="P765" s="25">
        <v>6.6810717372515122E-2</v>
      </c>
      <c r="Q765" s="12">
        <v>337.575757575757</v>
      </c>
      <c r="R765" s="2">
        <v>7334</v>
      </c>
      <c r="S765" s="25">
        <v>6.7701794549885536E-2</v>
      </c>
      <c r="T765" s="12">
        <v>459.39395100000002</v>
      </c>
      <c r="U765" s="25">
        <v>0.20150720838794234</v>
      </c>
      <c r="V765" s="2">
        <v>605032</v>
      </c>
      <c r="W765" s="25">
        <v>7.0999999999999994E-2</v>
      </c>
      <c r="X765" s="2">
        <v>2681</v>
      </c>
      <c r="Y765" s="2">
        <v>594039</v>
      </c>
      <c r="Z765" s="25">
        <v>6.8000000000000005E-2</v>
      </c>
      <c r="AA765" s="12">
        <v>3007.27</v>
      </c>
      <c r="AB765" s="2">
        <v>634351</v>
      </c>
      <c r="AC765" s="25">
        <v>7.0999999999999994E-2</v>
      </c>
      <c r="AD765" s="12">
        <v>3894.55</v>
      </c>
      <c r="AE765" s="25">
        <v>4.8000000000000001E-2</v>
      </c>
    </row>
    <row r="766" spans="1:31" x14ac:dyDescent="0.3">
      <c r="A766" t="s">
        <v>1790</v>
      </c>
      <c r="B766" s="2">
        <v>1136</v>
      </c>
      <c r="C766" s="25">
        <v>3.5061728395061727E-2</v>
      </c>
      <c r="D766" s="2"/>
      <c r="E766" s="2">
        <v>1462</v>
      </c>
      <c r="F766" s="25">
        <v>4.4904478162049268E-2</v>
      </c>
      <c r="G766" s="12"/>
      <c r="H766" s="2">
        <v>1286</v>
      </c>
      <c r="I766" s="25">
        <v>3.9749018638147927E-2</v>
      </c>
      <c r="J766" s="12"/>
      <c r="K766" s="25">
        <v>0.13204225352112675</v>
      </c>
      <c r="L766" s="2">
        <v>5495</v>
      </c>
      <c r="M766" s="25">
        <v>5.4987391426169797E-2</v>
      </c>
      <c r="N766" s="2">
        <v>340</v>
      </c>
      <c r="O766" s="2">
        <v>6250</v>
      </c>
      <c r="P766" s="25">
        <v>6.0021127436857773E-2</v>
      </c>
      <c r="Q766" s="12">
        <v>384.84848484848402</v>
      </c>
      <c r="R766" s="2">
        <v>7888</v>
      </c>
      <c r="S766" s="25">
        <v>7.2815892474706448E-2</v>
      </c>
      <c r="T766" s="12">
        <v>557.57574499999998</v>
      </c>
      <c r="U766" s="25">
        <v>0.43548680618744312</v>
      </c>
      <c r="V766" s="2">
        <v>612862</v>
      </c>
      <c r="W766" s="25">
        <v>7.1999999999999995E-2</v>
      </c>
      <c r="X766" s="2">
        <v>3942</v>
      </c>
      <c r="Y766" s="2">
        <v>651680</v>
      </c>
      <c r="Z766" s="25">
        <v>7.4999999999999997E-2</v>
      </c>
      <c r="AA766" s="12">
        <v>3884.85</v>
      </c>
      <c r="AB766" s="2">
        <v>694687</v>
      </c>
      <c r="AC766" s="25">
        <v>7.6999999999999999E-2</v>
      </c>
      <c r="AD766" s="12">
        <v>4327.2700000000004</v>
      </c>
      <c r="AE766" s="25">
        <v>0.13400000000000001</v>
      </c>
    </row>
    <row r="767" spans="1:31"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row>
    <row r="768" spans="1:31" x14ac:dyDescent="0.3">
      <c r="A768" s="103" t="s">
        <v>1792</v>
      </c>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c r="AA768" s="103"/>
      <c r="AB768" s="103"/>
      <c r="AC768" s="103"/>
      <c r="AD768" s="103"/>
      <c r="AE768" s="103"/>
    </row>
    <row r="769" spans="1:31" x14ac:dyDescent="0.3">
      <c r="B769" s="188"/>
      <c r="C769" s="188"/>
      <c r="D769" s="188"/>
      <c r="E769" s="188"/>
      <c r="F769" s="188"/>
      <c r="G769" s="188"/>
      <c r="H769" s="188"/>
      <c r="I769" s="188"/>
      <c r="J769" s="188"/>
      <c r="L769" s="188" t="s">
        <v>1653</v>
      </c>
      <c r="M769" s="188"/>
      <c r="N769" s="188" t="s">
        <v>1654</v>
      </c>
      <c r="O769" s="188" t="s">
        <v>1653</v>
      </c>
      <c r="P769" s="188"/>
      <c r="Q769" s="188" t="s">
        <v>1654</v>
      </c>
      <c r="R769" s="188" t="s">
        <v>1653</v>
      </c>
      <c r="S769" s="188"/>
      <c r="T769" s="188" t="s">
        <v>1654</v>
      </c>
      <c r="U769" t="s">
        <v>167</v>
      </c>
      <c r="V769" s="188" t="s">
        <v>1653</v>
      </c>
      <c r="W769" s="188"/>
      <c r="X769" s="188" t="s">
        <v>1654</v>
      </c>
      <c r="Y769" s="188" t="s">
        <v>1653</v>
      </c>
      <c r="Z769" s="188"/>
      <c r="AA769" s="188" t="s">
        <v>1654</v>
      </c>
      <c r="AB769" s="188" t="s">
        <v>1653</v>
      </c>
      <c r="AC769" s="188"/>
      <c r="AD769" s="188" t="s">
        <v>1654</v>
      </c>
      <c r="AE769" t="s">
        <v>167</v>
      </c>
    </row>
    <row r="770" spans="1:31" x14ac:dyDescent="0.3">
      <c r="A770" t="s">
        <v>169</v>
      </c>
      <c r="B770" s="2">
        <v>32400</v>
      </c>
      <c r="C770" s="25" t="s">
        <v>2479</v>
      </c>
      <c r="D770" s="2"/>
      <c r="E770" s="2">
        <v>32558</v>
      </c>
      <c r="F770" s="25" t="s">
        <v>2479</v>
      </c>
      <c r="G770" s="12"/>
      <c r="H770" s="2">
        <v>32353</v>
      </c>
      <c r="I770" s="25" t="s">
        <v>2479</v>
      </c>
      <c r="J770" s="12"/>
      <c r="K770" s="25">
        <v>-1.4506172839505727E-3</v>
      </c>
      <c r="L770" s="2">
        <v>99932</v>
      </c>
      <c r="M770" s="25" t="s">
        <v>167</v>
      </c>
      <c r="N770" s="2">
        <v>764.24242424242402</v>
      </c>
      <c r="O770" s="2">
        <v>104130</v>
      </c>
      <c r="P770" s="25" t="s">
        <v>167</v>
      </c>
      <c r="Q770" s="12">
        <v>758.78787878787796</v>
      </c>
      <c r="R770" s="2">
        <v>108328</v>
      </c>
      <c r="S770" s="25" t="s">
        <v>167</v>
      </c>
      <c r="T770" s="12">
        <v>889.69695999999999</v>
      </c>
      <c r="U770" s="25">
        <v>8.4017131649521681E-2</v>
      </c>
      <c r="V770" s="2">
        <v>8495322</v>
      </c>
      <c r="W770" s="25" t="s">
        <v>167</v>
      </c>
      <c r="X770" s="2">
        <v>13850</v>
      </c>
      <c r="Y770" s="2">
        <v>8732734</v>
      </c>
      <c r="Z770" s="25" t="s">
        <v>167</v>
      </c>
      <c r="AA770" s="12">
        <v>13901.82</v>
      </c>
      <c r="AB770" s="2">
        <v>8986666</v>
      </c>
      <c r="AC770" s="25" t="s">
        <v>167</v>
      </c>
      <c r="AD770" s="12">
        <v>14521.21</v>
      </c>
      <c r="AE770" s="25">
        <v>5.8000000000000003E-2</v>
      </c>
    </row>
    <row r="771" spans="1:31" x14ac:dyDescent="0.3">
      <c r="A771" t="s">
        <v>1751</v>
      </c>
      <c r="B771" s="2">
        <v>7573</v>
      </c>
      <c r="C771" s="25">
        <v>0.23373456790123456</v>
      </c>
      <c r="D771" s="2"/>
      <c r="E771" s="2">
        <v>9431</v>
      </c>
      <c r="F771" s="25">
        <v>0.28966767000429999</v>
      </c>
      <c r="G771" s="12"/>
      <c r="H771" s="2">
        <v>7269</v>
      </c>
      <c r="I771" s="25">
        <v>0.22467777331313954</v>
      </c>
      <c r="J771" s="12"/>
      <c r="K771" s="25">
        <v>-4.0142611910735537E-2</v>
      </c>
      <c r="L771" s="2">
        <v>18901</v>
      </c>
      <c r="M771" s="25">
        <v>0.18913861425769524</v>
      </c>
      <c r="N771" s="2">
        <v>532.72727272727195</v>
      </c>
      <c r="O771" s="2">
        <v>24189</v>
      </c>
      <c r="P771" s="25">
        <v>0.23229616825122443</v>
      </c>
      <c r="Q771" s="12">
        <v>547.27272727272702</v>
      </c>
      <c r="R771" s="2">
        <v>19951</v>
      </c>
      <c r="S771" s="25">
        <v>0.18417214385939001</v>
      </c>
      <c r="T771" s="12">
        <v>644.84849999999994</v>
      </c>
      <c r="U771" s="25">
        <v>5.555261626368975E-2</v>
      </c>
      <c r="V771" s="2">
        <v>867772</v>
      </c>
      <c r="W771" s="25">
        <v>0.10199999999999999</v>
      </c>
      <c r="X771" s="2">
        <v>4356</v>
      </c>
      <c r="Y771" s="2">
        <v>1063568</v>
      </c>
      <c r="Z771" s="25">
        <v>0.122</v>
      </c>
      <c r="AA771" s="12">
        <v>4703.6400000000003</v>
      </c>
      <c r="AB771" s="2">
        <v>806599</v>
      </c>
      <c r="AC771" s="25">
        <v>0.09</v>
      </c>
      <c r="AD771" s="12">
        <v>5040.6099999999997</v>
      </c>
      <c r="AE771" s="25">
        <v>-7.0000000000000007E-2</v>
      </c>
    </row>
    <row r="772" spans="1:31" x14ac:dyDescent="0.3">
      <c r="A772" t="s">
        <v>1715</v>
      </c>
      <c r="B772" s="2">
        <v>4235</v>
      </c>
      <c r="C772" s="25">
        <v>0.13070987654320987</v>
      </c>
      <c r="D772" s="2"/>
      <c r="E772" s="2">
        <v>4959</v>
      </c>
      <c r="F772" s="25">
        <v>0.15231279562626698</v>
      </c>
      <c r="G772" s="12"/>
      <c r="H772" s="2">
        <v>3893</v>
      </c>
      <c r="I772" s="25">
        <v>0.1203288721293234</v>
      </c>
      <c r="J772" s="12"/>
      <c r="K772" s="25">
        <v>-8.0755608028335257E-2</v>
      </c>
      <c r="L772" s="2">
        <v>9225</v>
      </c>
      <c r="M772" s="25">
        <v>9.2312772685426092E-2</v>
      </c>
      <c r="N772" s="2">
        <v>333.93939393939303</v>
      </c>
      <c r="O772" s="2">
        <v>11133</v>
      </c>
      <c r="P772" s="25">
        <v>0.10691443388072601</v>
      </c>
      <c r="Q772" s="12">
        <v>425.45454545454498</v>
      </c>
      <c r="R772" s="2">
        <v>9053</v>
      </c>
      <c r="S772" s="25">
        <v>8.3570268074735984E-2</v>
      </c>
      <c r="T772" s="12">
        <v>500.60604899999998</v>
      </c>
      <c r="U772" s="25">
        <v>-1.8644986449864499E-2</v>
      </c>
      <c r="V772" s="2">
        <v>375542</v>
      </c>
      <c r="W772" s="25">
        <v>4.3999999999999997E-2</v>
      </c>
      <c r="X772" s="2">
        <v>2733</v>
      </c>
      <c r="Y772" s="2">
        <v>454051</v>
      </c>
      <c r="Z772" s="25">
        <v>5.1999999999999998E-2</v>
      </c>
      <c r="AA772" s="12">
        <v>2916.97</v>
      </c>
      <c r="AB772" s="2">
        <v>350793</v>
      </c>
      <c r="AC772" s="25">
        <v>3.9E-2</v>
      </c>
      <c r="AD772" s="12">
        <v>2622.42</v>
      </c>
      <c r="AE772" s="25">
        <v>-6.6000000000000003E-2</v>
      </c>
    </row>
    <row r="773" spans="1:31" x14ac:dyDescent="0.3">
      <c r="A773" t="s">
        <v>1793</v>
      </c>
      <c r="B773" s="2">
        <v>875</v>
      </c>
      <c r="C773" s="25">
        <v>2.7006172839506161E-2</v>
      </c>
      <c r="D773" s="2"/>
      <c r="E773" s="2">
        <v>1252</v>
      </c>
      <c r="F773" s="25">
        <v>3.8454450519073653E-2</v>
      </c>
      <c r="G773" s="12"/>
      <c r="H773" s="2">
        <v>1608</v>
      </c>
      <c r="I773" s="25">
        <v>4.9701727815040335E-2</v>
      </c>
      <c r="J773" s="12"/>
      <c r="K773" s="25">
        <v>0.83771428571428563</v>
      </c>
      <c r="L773" s="2">
        <v>1728</v>
      </c>
      <c r="M773" s="25">
        <v>1.7291758395709081E-2</v>
      </c>
      <c r="N773" s="2">
        <v>150.90909090909</v>
      </c>
      <c r="O773" s="2">
        <v>2477</v>
      </c>
      <c r="P773" s="25">
        <v>2.3787573225775474E-2</v>
      </c>
      <c r="Q773" s="12">
        <v>187.272727272727</v>
      </c>
      <c r="R773" s="2">
        <v>3401</v>
      </c>
      <c r="S773" s="25">
        <v>3.1395391773133448E-2</v>
      </c>
      <c r="T773" s="12">
        <v>316.96969999999999</v>
      </c>
      <c r="U773" s="25">
        <v>0.96817129629629628</v>
      </c>
      <c r="V773" s="2">
        <v>112425</v>
      </c>
      <c r="W773" s="25">
        <v>1.2999999999999999E-2</v>
      </c>
      <c r="X773" s="2">
        <v>1526</v>
      </c>
      <c r="Y773" s="2">
        <v>151113</v>
      </c>
      <c r="Z773" s="25">
        <v>1.7000000000000001E-2</v>
      </c>
      <c r="AA773" s="12">
        <v>1544.24</v>
      </c>
      <c r="AB773" s="2">
        <v>144521</v>
      </c>
      <c r="AC773" s="25">
        <v>1.6E-2</v>
      </c>
      <c r="AD773" s="12">
        <v>2055.15</v>
      </c>
      <c r="AE773" s="25">
        <v>0.28499999999999998</v>
      </c>
    </row>
    <row r="774" spans="1:31" x14ac:dyDescent="0.3">
      <c r="A774" t="s">
        <v>1794</v>
      </c>
      <c r="B774" s="2">
        <v>1621</v>
      </c>
      <c r="C774" s="25">
        <v>5.0030864197530861E-2</v>
      </c>
      <c r="D774" s="2"/>
      <c r="E774" s="2">
        <v>1651</v>
      </c>
      <c r="F774" s="25">
        <v>5.070950304072732E-2</v>
      </c>
      <c r="G774" s="12"/>
      <c r="H774" s="2">
        <v>1295</v>
      </c>
      <c r="I774" s="25">
        <v>4.0027199950545544E-2</v>
      </c>
      <c r="J774" s="12"/>
      <c r="K774" s="25">
        <v>-0.20111042566317083</v>
      </c>
      <c r="L774" s="2">
        <v>3829</v>
      </c>
      <c r="M774" s="25">
        <v>3.8316054917343793E-2</v>
      </c>
      <c r="N774" s="2">
        <v>235.15151515151501</v>
      </c>
      <c r="O774" s="2">
        <v>4392</v>
      </c>
      <c r="P774" s="25">
        <v>4.2178046672428693E-2</v>
      </c>
      <c r="Q774" s="12">
        <v>309.09090909090901</v>
      </c>
      <c r="R774" s="2">
        <v>3007</v>
      </c>
      <c r="S774" s="25">
        <v>2.7758289638874528E-2</v>
      </c>
      <c r="T774" s="12">
        <v>287.27273600000001</v>
      </c>
      <c r="U774" s="25">
        <v>-0.21467746147819275</v>
      </c>
      <c r="V774" s="2">
        <v>146165</v>
      </c>
      <c r="W774" s="25">
        <v>1.7000000000000001E-2</v>
      </c>
      <c r="X774" s="2">
        <v>1627</v>
      </c>
      <c r="Y774" s="2">
        <v>175861</v>
      </c>
      <c r="Z774" s="25">
        <v>0.02</v>
      </c>
      <c r="AA774" s="12">
        <v>1898.18</v>
      </c>
      <c r="AB774" s="2">
        <v>122798</v>
      </c>
      <c r="AC774" s="25">
        <v>1.4E-2</v>
      </c>
      <c r="AD774" s="12">
        <v>1763.03</v>
      </c>
      <c r="AE774" s="25">
        <v>-0.16</v>
      </c>
    </row>
    <row r="775" spans="1:31" x14ac:dyDescent="0.3">
      <c r="A775" t="s">
        <v>1795</v>
      </c>
      <c r="B775" s="2">
        <v>1475</v>
      </c>
      <c r="C775" s="25">
        <v>4.5524691358024692E-2</v>
      </c>
      <c r="D775" s="2"/>
      <c r="E775" s="2">
        <v>1706</v>
      </c>
      <c r="F775" s="25">
        <v>5.2398795994839979E-2</v>
      </c>
      <c r="G775" s="12"/>
      <c r="H775" s="2">
        <v>877</v>
      </c>
      <c r="I775" s="25">
        <v>2.7107223441411924E-2</v>
      </c>
      <c r="J775" s="12"/>
      <c r="K775" s="25">
        <v>-0.40542372881355937</v>
      </c>
      <c r="L775" s="2">
        <v>3137</v>
      </c>
      <c r="M775" s="25">
        <v>3.1391346115358446E-2</v>
      </c>
      <c r="N775" s="2">
        <v>251.51515151515099</v>
      </c>
      <c r="O775" s="2">
        <v>3537</v>
      </c>
      <c r="P775" s="25">
        <v>3.3967156439066552E-2</v>
      </c>
      <c r="Q775" s="12">
        <v>243.030303030303</v>
      </c>
      <c r="R775" s="2">
        <v>2257</v>
      </c>
      <c r="S775" s="25">
        <v>2.0834871870615168E-2</v>
      </c>
      <c r="T775" s="12">
        <v>244.24243200000001</v>
      </c>
      <c r="U775" s="25">
        <v>-0.28052279247688877</v>
      </c>
      <c r="V775" s="2">
        <v>101193</v>
      </c>
      <c r="W775" s="25">
        <v>1.2E-2</v>
      </c>
      <c r="X775" s="2">
        <v>1647</v>
      </c>
      <c r="Y775" s="2">
        <v>112431</v>
      </c>
      <c r="Z775" s="25">
        <v>1.2999999999999999E-2</v>
      </c>
      <c r="AA775" s="12">
        <v>1383.64</v>
      </c>
      <c r="AB775" s="2">
        <v>73174</v>
      </c>
      <c r="AC775" s="25">
        <v>8.0000000000000002E-3</v>
      </c>
      <c r="AD775" s="12">
        <v>1373.94</v>
      </c>
      <c r="AE775" s="25">
        <v>-0.27700000000000002</v>
      </c>
    </row>
    <row r="776" spans="1:31" x14ac:dyDescent="0.3">
      <c r="A776" t="s">
        <v>1796</v>
      </c>
      <c r="B776" s="2">
        <v>264</v>
      </c>
      <c r="C776" s="25">
        <v>8.1481481481481474E-3</v>
      </c>
      <c r="D776" s="2"/>
      <c r="E776" s="2">
        <v>350</v>
      </c>
      <c r="F776" s="25">
        <v>1.0750046071626022E-2</v>
      </c>
      <c r="G776" s="12"/>
      <c r="H776" s="2">
        <v>113</v>
      </c>
      <c r="I776" s="25">
        <v>3.4927209223255956E-3</v>
      </c>
      <c r="J776" s="12"/>
      <c r="K776" s="25">
        <v>-0.57196969696969702</v>
      </c>
      <c r="L776" s="2">
        <v>531</v>
      </c>
      <c r="M776" s="25">
        <v>5.3136132570147697E-3</v>
      </c>
      <c r="N776" s="2">
        <v>91.515151515151501</v>
      </c>
      <c r="O776" s="2">
        <v>727</v>
      </c>
      <c r="P776" s="25">
        <v>6.981657543455296E-3</v>
      </c>
      <c r="Q776" s="12">
        <v>155.15151515151501</v>
      </c>
      <c r="R776" s="2">
        <v>388</v>
      </c>
      <c r="S776" s="25">
        <v>3.5817147921128425E-3</v>
      </c>
      <c r="T776" s="12">
        <v>86.666664100000006</v>
      </c>
      <c r="U776" s="25">
        <v>-0.26930320150659132</v>
      </c>
      <c r="V776" s="2">
        <v>15759</v>
      </c>
      <c r="W776" s="25">
        <v>2E-3</v>
      </c>
      <c r="X776" s="2">
        <v>602</v>
      </c>
      <c r="Y776" s="2">
        <v>14646</v>
      </c>
      <c r="Z776" s="25">
        <v>2E-3</v>
      </c>
      <c r="AA776" s="12">
        <v>510.3</v>
      </c>
      <c r="AB776" s="2">
        <v>10300</v>
      </c>
      <c r="AC776" s="25">
        <v>1E-3</v>
      </c>
      <c r="AD776" s="12">
        <v>519.39</v>
      </c>
      <c r="AE776" s="25">
        <v>-0.34599999999999997</v>
      </c>
    </row>
    <row r="777" spans="1:31" x14ac:dyDescent="0.3">
      <c r="A777" t="s">
        <v>1791</v>
      </c>
      <c r="B777" s="2">
        <v>3338</v>
      </c>
      <c r="C777" s="25">
        <v>0.10302469135802469</v>
      </c>
      <c r="D777" s="2"/>
      <c r="E777" s="2">
        <v>4472</v>
      </c>
      <c r="F777" s="25">
        <v>0.13735487437803298</v>
      </c>
      <c r="G777" s="12"/>
      <c r="H777" s="2">
        <v>3376</v>
      </c>
      <c r="I777" s="25">
        <v>0.10434890118381603</v>
      </c>
      <c r="J777" s="12"/>
      <c r="K777" s="25">
        <v>1.1384062312762122E-2</v>
      </c>
      <c r="L777" s="2">
        <v>9676</v>
      </c>
      <c r="M777" s="25">
        <v>9.6825841572269145E-2</v>
      </c>
      <c r="N777" s="2">
        <v>441.21212121212102</v>
      </c>
      <c r="O777" s="2">
        <v>13056</v>
      </c>
      <c r="P777" s="25">
        <v>0.1253817343704984</v>
      </c>
      <c r="Q777" s="12">
        <v>427.27272727272702</v>
      </c>
      <c r="R777" s="2">
        <v>10898</v>
      </c>
      <c r="S777" s="25">
        <v>0.10060187578465402</v>
      </c>
      <c r="T777" s="12">
        <v>530.30304000000001</v>
      </c>
      <c r="U777" s="25">
        <v>0.12629185613890037</v>
      </c>
      <c r="V777" s="2">
        <v>492230</v>
      </c>
      <c r="W777" s="25">
        <v>5.8000000000000003E-2</v>
      </c>
      <c r="X777" s="2">
        <v>3316</v>
      </c>
      <c r="Y777" s="2">
        <v>609517</v>
      </c>
      <c r="Z777" s="25">
        <v>7.0000000000000007E-2</v>
      </c>
      <c r="AA777" s="12">
        <v>3615.15</v>
      </c>
      <c r="AB777" s="2">
        <v>455806</v>
      </c>
      <c r="AC777" s="25">
        <v>5.0999999999999997E-2</v>
      </c>
      <c r="AD777" s="12">
        <v>4104.24</v>
      </c>
      <c r="AE777" s="25">
        <v>-7.3999999999999996E-2</v>
      </c>
    </row>
    <row r="778" spans="1:31" x14ac:dyDescent="0.3">
      <c r="A778" t="s">
        <v>1717</v>
      </c>
      <c r="B778" s="2">
        <v>774</v>
      </c>
      <c r="C778" s="25">
        <v>2.388888888888889E-2</v>
      </c>
      <c r="D778" s="2"/>
      <c r="E778" s="2">
        <v>1528</v>
      </c>
      <c r="F778" s="25">
        <v>4.693162970698448E-2</v>
      </c>
      <c r="G778" s="12"/>
      <c r="H778" s="2">
        <v>815</v>
      </c>
      <c r="I778" s="25">
        <v>2.5190863289339463E-2</v>
      </c>
      <c r="J778" s="12"/>
      <c r="K778" s="25">
        <v>5.2971576227390127E-2</v>
      </c>
      <c r="L778" s="2">
        <v>2017</v>
      </c>
      <c r="M778" s="25">
        <v>2.0183724932954408E-2</v>
      </c>
      <c r="N778" s="2">
        <v>225.45454545454501</v>
      </c>
      <c r="O778" s="2">
        <v>3638</v>
      </c>
      <c r="P778" s="25">
        <v>3.4937097858446176E-2</v>
      </c>
      <c r="Q778" s="12">
        <v>289.69696969696901</v>
      </c>
      <c r="R778" s="2">
        <v>2209</v>
      </c>
      <c r="S778" s="25">
        <v>2.0391773133446568E-2</v>
      </c>
      <c r="T778" s="12">
        <v>240.606064</v>
      </c>
      <c r="U778" s="25">
        <v>9.519087754090233E-2</v>
      </c>
      <c r="V778" s="2">
        <v>95012</v>
      </c>
      <c r="W778" s="25">
        <v>1.0999999999999999E-2</v>
      </c>
      <c r="X778" s="2">
        <v>1513</v>
      </c>
      <c r="Y778" s="2">
        <v>126900</v>
      </c>
      <c r="Z778" s="25">
        <v>1.4999999999999999E-2</v>
      </c>
      <c r="AA778" s="12">
        <v>1600.61</v>
      </c>
      <c r="AB778" s="2">
        <v>91570</v>
      </c>
      <c r="AC778" s="25">
        <v>0.01</v>
      </c>
      <c r="AD778" s="12">
        <v>1623.03</v>
      </c>
      <c r="AE778" s="25">
        <v>-3.5999999999999997E-2</v>
      </c>
    </row>
    <row r="779" spans="1:31" x14ac:dyDescent="0.3">
      <c r="A779" t="s">
        <v>1793</v>
      </c>
      <c r="B779" s="2">
        <v>263</v>
      </c>
      <c r="C779" s="25">
        <v>8.117283950617284E-3</v>
      </c>
      <c r="D779" s="2"/>
      <c r="E779" s="2">
        <v>453</v>
      </c>
      <c r="F779" s="25">
        <v>1.3913631058418816E-2</v>
      </c>
      <c r="G779" s="12"/>
      <c r="H779" s="2">
        <v>395</v>
      </c>
      <c r="I779" s="25">
        <v>1.2209068710784157E-2</v>
      </c>
      <c r="J779" s="12"/>
      <c r="K779" s="25">
        <v>0.50190114068441072</v>
      </c>
      <c r="L779" s="2">
        <v>451</v>
      </c>
      <c r="M779" s="25">
        <v>4.5130688868430533E-3</v>
      </c>
      <c r="N779" s="2">
        <v>92.727272727272705</v>
      </c>
      <c r="O779" s="2">
        <v>953</v>
      </c>
      <c r="P779" s="25">
        <v>9.1520215115720727E-3</v>
      </c>
      <c r="Q779" s="12">
        <v>127.272727272727</v>
      </c>
      <c r="R779" s="2">
        <v>917</v>
      </c>
      <c r="S779" s="25">
        <v>8.4650321246584441E-3</v>
      </c>
      <c r="T779" s="12">
        <v>155.15152</v>
      </c>
      <c r="U779" s="25">
        <v>1.0332594235033259</v>
      </c>
      <c r="V779" s="2">
        <v>29179</v>
      </c>
      <c r="W779" s="25">
        <v>3.0000000000000001E-3</v>
      </c>
      <c r="X779" s="2">
        <v>821</v>
      </c>
      <c r="Y779" s="2">
        <v>42530</v>
      </c>
      <c r="Z779" s="25">
        <v>5.0000000000000001E-3</v>
      </c>
      <c r="AA779" s="12">
        <v>866.06</v>
      </c>
      <c r="AB779" s="2">
        <v>37117</v>
      </c>
      <c r="AC779" s="25">
        <v>4.0000000000000001E-3</v>
      </c>
      <c r="AD779" s="12">
        <v>970.3</v>
      </c>
      <c r="AE779" s="25">
        <v>0.27200000000000002</v>
      </c>
    </row>
    <row r="780" spans="1:31" x14ac:dyDescent="0.3">
      <c r="A780" t="s">
        <v>1794</v>
      </c>
      <c r="B780" s="2">
        <v>347</v>
      </c>
      <c r="C780" s="25">
        <v>1.0709876543209882E-2</v>
      </c>
      <c r="D780" s="2"/>
      <c r="E780" s="2">
        <v>706</v>
      </c>
      <c r="F780" s="25">
        <v>2.168437864733707E-2</v>
      </c>
      <c r="G780" s="12"/>
      <c r="H780" s="2">
        <v>294</v>
      </c>
      <c r="I780" s="25">
        <v>9.0872562049887223E-3</v>
      </c>
      <c r="J780" s="12"/>
      <c r="K780" s="25">
        <v>-0.1527377521613833</v>
      </c>
      <c r="L780" s="2">
        <v>979</v>
      </c>
      <c r="M780" s="25">
        <v>9.7966617299763848E-3</v>
      </c>
      <c r="N780" s="2">
        <v>152.72727272727201</v>
      </c>
      <c r="O780" s="2">
        <v>1781</v>
      </c>
      <c r="P780" s="25">
        <v>1.7103620474406993E-2</v>
      </c>
      <c r="Q780" s="12">
        <v>227.272727272727</v>
      </c>
      <c r="R780" s="2">
        <v>918</v>
      </c>
      <c r="S780" s="25">
        <v>8.4742633483494579E-3</v>
      </c>
      <c r="T780" s="12">
        <v>136.363632</v>
      </c>
      <c r="U780" s="25">
        <v>-6.2308478038815118E-2</v>
      </c>
      <c r="V780" s="2">
        <v>45314</v>
      </c>
      <c r="W780" s="25">
        <v>5.0000000000000001E-3</v>
      </c>
      <c r="X780" s="2">
        <v>1008</v>
      </c>
      <c r="Y780" s="2">
        <v>58927</v>
      </c>
      <c r="Z780" s="25">
        <v>7.0000000000000001E-3</v>
      </c>
      <c r="AA780" s="12">
        <v>1024.8499999999999</v>
      </c>
      <c r="AB780" s="2">
        <v>38293</v>
      </c>
      <c r="AC780" s="25">
        <v>4.0000000000000001E-3</v>
      </c>
      <c r="AD780" s="12">
        <v>1033.94</v>
      </c>
      <c r="AE780" s="25">
        <v>-0.155</v>
      </c>
    </row>
    <row r="781" spans="1:31" x14ac:dyDescent="0.3">
      <c r="A781" t="s">
        <v>1795</v>
      </c>
      <c r="B781" s="2">
        <v>164</v>
      </c>
      <c r="C781" s="25">
        <v>5.0617283950617304E-3</v>
      </c>
      <c r="D781" s="2"/>
      <c r="E781" s="2">
        <v>323</v>
      </c>
      <c r="F781" s="25">
        <v>9.9207568032434381E-3</v>
      </c>
      <c r="G781" s="12"/>
      <c r="H781" s="2">
        <v>108</v>
      </c>
      <c r="I781" s="25">
        <v>3.3381757487713657E-3</v>
      </c>
      <c r="J781" s="12"/>
      <c r="K781" s="25">
        <v>-0.34146341463414631</v>
      </c>
      <c r="L781" s="2">
        <v>538</v>
      </c>
      <c r="M781" s="25">
        <v>5.3836608894047957E-3</v>
      </c>
      <c r="N781" s="2">
        <v>105.454545454545</v>
      </c>
      <c r="O781" s="2">
        <v>826</v>
      </c>
      <c r="P781" s="25">
        <v>7.9323922020551225E-3</v>
      </c>
      <c r="Q781" s="12">
        <v>120</v>
      </c>
      <c r="R781" s="2">
        <v>340</v>
      </c>
      <c r="S781" s="25">
        <v>3.1386160549442435E-3</v>
      </c>
      <c r="T781" s="12">
        <v>90.303030000000007</v>
      </c>
      <c r="U781" s="25">
        <v>-0.36802973977695169</v>
      </c>
      <c r="V781" s="2">
        <v>18226</v>
      </c>
      <c r="W781" s="25">
        <v>2E-3</v>
      </c>
      <c r="X781" s="2">
        <v>627</v>
      </c>
      <c r="Y781" s="2">
        <v>22791</v>
      </c>
      <c r="Z781" s="25">
        <v>3.0000000000000001E-3</v>
      </c>
      <c r="AA781" s="12">
        <v>750.3</v>
      </c>
      <c r="AB781" s="2">
        <v>14702</v>
      </c>
      <c r="AC781" s="25">
        <v>2E-3</v>
      </c>
      <c r="AD781" s="12">
        <v>712.12</v>
      </c>
      <c r="AE781" s="25">
        <v>-0.193</v>
      </c>
    </row>
    <row r="782" spans="1:31" x14ac:dyDescent="0.3">
      <c r="A782" t="s">
        <v>1796</v>
      </c>
      <c r="B782" s="2">
        <v>0</v>
      </c>
      <c r="C782" s="25">
        <v>0</v>
      </c>
      <c r="D782" s="2"/>
      <c r="E782" s="2">
        <v>46</v>
      </c>
      <c r="F782" s="25">
        <v>1.4128631979851342E-3</v>
      </c>
      <c r="G782" s="12"/>
      <c r="H782" s="2">
        <v>18</v>
      </c>
      <c r="I782" s="25">
        <v>5.5636262479522741E-4</v>
      </c>
      <c r="J782" s="12"/>
      <c r="K782" s="25" t="s">
        <v>2479</v>
      </c>
      <c r="L782" s="2">
        <v>49</v>
      </c>
      <c r="M782" s="25">
        <v>4.903334267301765E-4</v>
      </c>
      <c r="N782" s="2">
        <v>24.848484848484802</v>
      </c>
      <c r="O782" s="2">
        <v>78</v>
      </c>
      <c r="P782" s="25">
        <v>7.4906367041198505E-4</v>
      </c>
      <c r="Q782" s="12">
        <v>30.303030303030301</v>
      </c>
      <c r="R782" s="2">
        <v>34</v>
      </c>
      <c r="S782" s="25">
        <v>3.1386160549442432E-4</v>
      </c>
      <c r="T782" s="12">
        <v>20</v>
      </c>
      <c r="U782" s="25">
        <v>-0.30612244897959184</v>
      </c>
      <c r="V782" s="2">
        <v>2293</v>
      </c>
      <c r="W782" s="25">
        <v>0</v>
      </c>
      <c r="X782" s="2">
        <v>238</v>
      </c>
      <c r="Y782" s="2">
        <v>2652</v>
      </c>
      <c r="Z782" s="25">
        <v>0</v>
      </c>
      <c r="AA782" s="12">
        <v>271.52</v>
      </c>
      <c r="AB782" s="2">
        <v>1458</v>
      </c>
      <c r="AC782" s="25">
        <v>0</v>
      </c>
      <c r="AD782" s="12">
        <v>188.48</v>
      </c>
      <c r="AE782" s="25">
        <v>-0.36399999999999999</v>
      </c>
    </row>
    <row r="783" spans="1:31" x14ac:dyDescent="0.3">
      <c r="A783" t="s">
        <v>1718</v>
      </c>
      <c r="B783" s="2">
        <v>2564</v>
      </c>
      <c r="C783" s="25">
        <v>7.9135802469135805E-2</v>
      </c>
      <c r="D783" s="2"/>
      <c r="E783" s="2">
        <v>2944</v>
      </c>
      <c r="F783" s="25">
        <v>9.0423244671048592E-2</v>
      </c>
      <c r="G783" s="12"/>
      <c r="H783" s="2">
        <v>2561</v>
      </c>
      <c r="I783" s="25">
        <v>7.9158037894476549E-2</v>
      </c>
      <c r="J783" s="12"/>
      <c r="K783" s="25">
        <v>-1.1700468018720489E-3</v>
      </c>
      <c r="L783" s="2">
        <v>7659</v>
      </c>
      <c r="M783" s="25">
        <v>7.6642116639314736E-2</v>
      </c>
      <c r="N783" s="2">
        <v>398.78787878787801</v>
      </c>
      <c r="O783" s="2">
        <v>9418</v>
      </c>
      <c r="P783" s="25">
        <v>9.0444636512052243E-2</v>
      </c>
      <c r="Q783" s="12">
        <v>397.575757575757</v>
      </c>
      <c r="R783" s="2">
        <v>8689</v>
      </c>
      <c r="S783" s="25">
        <v>8.0210102651207441E-2</v>
      </c>
      <c r="T783" s="12">
        <v>493.93939999999998</v>
      </c>
      <c r="U783" s="25">
        <v>0.13448230839535188</v>
      </c>
      <c r="V783" s="2">
        <v>397218</v>
      </c>
      <c r="W783" s="25">
        <v>4.7E-2</v>
      </c>
      <c r="X783" s="2">
        <v>2708</v>
      </c>
      <c r="Y783" s="2">
        <v>482617</v>
      </c>
      <c r="Z783" s="25">
        <v>5.5E-2</v>
      </c>
      <c r="AA783" s="12">
        <v>3133.94</v>
      </c>
      <c r="AB783" s="2">
        <v>364236</v>
      </c>
      <c r="AC783" s="25">
        <v>4.1000000000000002E-2</v>
      </c>
      <c r="AD783" s="12">
        <v>3466.06</v>
      </c>
      <c r="AE783" s="25">
        <v>-8.3000000000000004E-2</v>
      </c>
    </row>
    <row r="784" spans="1:31" x14ac:dyDescent="0.3">
      <c r="A784" t="s">
        <v>1793</v>
      </c>
      <c r="B784" s="2">
        <v>587</v>
      </c>
      <c r="C784" s="25">
        <v>1.8117283950617284E-2</v>
      </c>
      <c r="D784" s="2"/>
      <c r="E784" s="2">
        <v>644</v>
      </c>
      <c r="F784" s="25">
        <v>1.978008477179188E-2</v>
      </c>
      <c r="G784" s="12"/>
      <c r="H784" s="2">
        <v>645</v>
      </c>
      <c r="I784" s="25">
        <v>1.9936327388495656E-2</v>
      </c>
      <c r="J784" s="12"/>
      <c r="K784" s="25">
        <v>9.8807495741056295E-2</v>
      </c>
      <c r="L784" s="2">
        <v>1435</v>
      </c>
      <c r="M784" s="25">
        <v>1.4359764639955169E-2</v>
      </c>
      <c r="N784" s="2">
        <v>170.90909090909</v>
      </c>
      <c r="O784" s="2">
        <v>1987</v>
      </c>
      <c r="P784" s="25">
        <v>1.9081916834725824E-2</v>
      </c>
      <c r="Q784" s="12">
        <v>172.12121212121201</v>
      </c>
      <c r="R784" s="2">
        <v>1939</v>
      </c>
      <c r="S784" s="25">
        <v>1.78993427368732E-2</v>
      </c>
      <c r="T784" s="12">
        <v>180</v>
      </c>
      <c r="U784" s="25">
        <v>0.35121951219512193</v>
      </c>
      <c r="V784" s="2">
        <v>81123</v>
      </c>
      <c r="W784" s="25">
        <v>0.01</v>
      </c>
      <c r="X784" s="2">
        <v>1160</v>
      </c>
      <c r="Y784" s="2">
        <v>116091</v>
      </c>
      <c r="Z784" s="25">
        <v>1.2999999999999999E-2</v>
      </c>
      <c r="AA784" s="12">
        <v>1386.67</v>
      </c>
      <c r="AB784" s="2">
        <v>95813</v>
      </c>
      <c r="AC784" s="25">
        <v>1.0999999999999999E-2</v>
      </c>
      <c r="AD784" s="12">
        <v>1557.58</v>
      </c>
      <c r="AE784" s="25">
        <v>0.18099999999999999</v>
      </c>
    </row>
    <row r="785" spans="1:31" x14ac:dyDescent="0.3">
      <c r="A785" t="s">
        <v>1794</v>
      </c>
      <c r="B785" s="2">
        <v>1178</v>
      </c>
      <c r="C785" s="25">
        <v>3.6358024691358022E-2</v>
      </c>
      <c r="D785" s="2"/>
      <c r="E785" s="2">
        <v>1078</v>
      </c>
      <c r="F785" s="25">
        <v>3.3110141900608146E-2</v>
      </c>
      <c r="G785" s="12"/>
      <c r="H785" s="2">
        <v>1112</v>
      </c>
      <c r="I785" s="25">
        <v>3.4370846598460729E-2</v>
      </c>
      <c r="J785" s="12"/>
      <c r="K785" s="25">
        <v>-5.6027164685908293E-2</v>
      </c>
      <c r="L785" s="2">
        <v>3567</v>
      </c>
      <c r="M785" s="25">
        <v>3.569427210503142E-2</v>
      </c>
      <c r="N785" s="2">
        <v>268.48484848484799</v>
      </c>
      <c r="O785" s="2">
        <v>4529</v>
      </c>
      <c r="P785" s="25">
        <v>4.3493709785844617E-2</v>
      </c>
      <c r="Q785" s="12">
        <v>317.575757575757</v>
      </c>
      <c r="R785" s="2">
        <v>3828</v>
      </c>
      <c r="S785" s="25">
        <v>3.5337124289195776E-2</v>
      </c>
      <c r="T785" s="12">
        <v>348.48486300000002</v>
      </c>
      <c r="U785" s="25">
        <v>7.3170731707317069E-2</v>
      </c>
      <c r="V785" s="2">
        <v>213129</v>
      </c>
      <c r="W785" s="25">
        <v>2.5000000000000001E-2</v>
      </c>
      <c r="X785" s="2">
        <v>2067</v>
      </c>
      <c r="Y785" s="2">
        <v>253044</v>
      </c>
      <c r="Z785" s="25">
        <v>2.9000000000000001E-2</v>
      </c>
      <c r="AA785" s="12">
        <v>2419</v>
      </c>
      <c r="AB785" s="2">
        <v>181470</v>
      </c>
      <c r="AC785" s="25">
        <v>0.02</v>
      </c>
      <c r="AD785" s="12">
        <v>2380</v>
      </c>
      <c r="AE785" s="25">
        <v>-0.14899999999999999</v>
      </c>
    </row>
    <row r="786" spans="1:31" x14ac:dyDescent="0.3">
      <c r="A786" t="s">
        <v>1795</v>
      </c>
      <c r="B786" s="2">
        <v>614</v>
      </c>
      <c r="C786" s="25">
        <v>1.8950617283950616E-2</v>
      </c>
      <c r="D786" s="2"/>
      <c r="E786" s="2">
        <v>1096</v>
      </c>
      <c r="F786" s="25">
        <v>3.36630014128632E-2</v>
      </c>
      <c r="G786" s="12"/>
      <c r="H786" s="2">
        <v>761</v>
      </c>
      <c r="I786" s="25">
        <v>2.3521775414953792E-2</v>
      </c>
      <c r="J786" s="12"/>
      <c r="K786" s="25">
        <v>0.23941368078175906</v>
      </c>
      <c r="L786" s="2">
        <v>2225</v>
      </c>
      <c r="M786" s="25">
        <v>2.2265140295400873E-2</v>
      </c>
      <c r="N786" s="2">
        <v>199.39393939393901</v>
      </c>
      <c r="O786" s="2">
        <v>2565</v>
      </c>
      <c r="P786" s="25">
        <v>2.4632670700086432E-2</v>
      </c>
      <c r="Q786" s="12">
        <v>186.06060606060601</v>
      </c>
      <c r="R786" s="2">
        <v>2647</v>
      </c>
      <c r="S786" s="25">
        <v>2.4435049110110036E-2</v>
      </c>
      <c r="T786" s="12">
        <v>299.39395100000002</v>
      </c>
      <c r="U786" s="25">
        <v>0.18966292134831461</v>
      </c>
      <c r="V786" s="2">
        <v>90721</v>
      </c>
      <c r="W786" s="25">
        <v>1.0999999999999999E-2</v>
      </c>
      <c r="X786" s="2">
        <v>1362</v>
      </c>
      <c r="Y786" s="2">
        <v>101211</v>
      </c>
      <c r="Z786" s="25">
        <v>1.2E-2</v>
      </c>
      <c r="AA786" s="12">
        <v>1463.03</v>
      </c>
      <c r="AB786" s="2">
        <v>76840</v>
      </c>
      <c r="AC786" s="25">
        <v>8.9999999999999993E-3</v>
      </c>
      <c r="AD786" s="12">
        <v>1503.64</v>
      </c>
      <c r="AE786" s="25">
        <v>-0.153</v>
      </c>
    </row>
    <row r="787" spans="1:31" x14ac:dyDescent="0.3">
      <c r="A787" t="s">
        <v>1796</v>
      </c>
      <c r="B787" s="2">
        <v>185</v>
      </c>
      <c r="C787" s="25">
        <v>5.7098765432098738E-3</v>
      </c>
      <c r="D787" s="2"/>
      <c r="E787" s="2">
        <v>126</v>
      </c>
      <c r="F787" s="25">
        <v>3.8700165857853677E-3</v>
      </c>
      <c r="G787" s="12"/>
      <c r="H787" s="2">
        <v>43</v>
      </c>
      <c r="I787" s="25">
        <v>1.3290884925663772E-3</v>
      </c>
      <c r="J787" s="12"/>
      <c r="K787" s="25">
        <v>-0.7675675675675675</v>
      </c>
      <c r="L787" s="2">
        <v>432</v>
      </c>
      <c r="M787" s="25">
        <v>4.3229395989272702E-3</v>
      </c>
      <c r="N787" s="2">
        <v>103.636363636363</v>
      </c>
      <c r="O787" s="2">
        <v>337</v>
      </c>
      <c r="P787" s="25">
        <v>3.2363391913953713E-3</v>
      </c>
      <c r="Q787" s="12">
        <v>83.030303030303003</v>
      </c>
      <c r="R787" s="2">
        <v>275</v>
      </c>
      <c r="S787" s="25">
        <v>2.538586515028432E-3</v>
      </c>
      <c r="T787" s="12">
        <v>81.818183899999994</v>
      </c>
      <c r="U787" s="25">
        <v>-0.36342592592592593</v>
      </c>
      <c r="V787" s="2">
        <v>12245</v>
      </c>
      <c r="W787" s="25">
        <v>1E-3</v>
      </c>
      <c r="X787" s="2">
        <v>501</v>
      </c>
      <c r="Y787" s="2">
        <v>12271</v>
      </c>
      <c r="Z787" s="25">
        <v>1E-3</v>
      </c>
      <c r="AA787" s="12">
        <v>443.03</v>
      </c>
      <c r="AB787" s="2">
        <v>10113</v>
      </c>
      <c r="AC787" s="25">
        <v>1E-3</v>
      </c>
      <c r="AD787" s="12">
        <v>558.17999999999995</v>
      </c>
      <c r="AE787" s="25">
        <v>-0.17399999999999999</v>
      </c>
    </row>
    <row r="788" spans="1:31" x14ac:dyDescent="0.3">
      <c r="A788" t="s">
        <v>1767</v>
      </c>
      <c r="B788" s="2">
        <v>24827</v>
      </c>
      <c r="C788" s="25">
        <v>0.76626543209876541</v>
      </c>
      <c r="D788" s="2"/>
      <c r="E788" s="2">
        <v>23127</v>
      </c>
      <c r="F788" s="25">
        <v>0.71033232999569995</v>
      </c>
      <c r="G788" s="12"/>
      <c r="H788" s="2">
        <v>25084</v>
      </c>
      <c r="I788" s="25">
        <v>0.77532222668686057</v>
      </c>
      <c r="J788" s="12"/>
      <c r="K788" s="25">
        <v>1.0351633302452923E-2</v>
      </c>
      <c r="L788" s="2">
        <v>81031</v>
      </c>
      <c r="M788" s="25">
        <v>0.81086138574230482</v>
      </c>
      <c r="N788" s="2">
        <v>770.30303030303003</v>
      </c>
      <c r="O788" s="2">
        <v>79941</v>
      </c>
      <c r="P788" s="25">
        <v>0.76770383174877554</v>
      </c>
      <c r="Q788" s="12">
        <v>741.21212121212102</v>
      </c>
      <c r="R788" s="2">
        <v>88377</v>
      </c>
      <c r="S788" s="25">
        <v>0.81582785614061004</v>
      </c>
      <c r="T788" s="12">
        <v>1076.96973</v>
      </c>
      <c r="U788" s="25">
        <v>9.0656662265059057E-2</v>
      </c>
      <c r="V788" s="2">
        <v>7627550</v>
      </c>
      <c r="W788" s="25">
        <v>0.89800000000000002</v>
      </c>
      <c r="X788" s="2">
        <v>15490</v>
      </c>
      <c r="Y788" s="2">
        <v>7669166</v>
      </c>
      <c r="Z788" s="25">
        <v>0.878</v>
      </c>
      <c r="AA788" s="12">
        <v>15427.88</v>
      </c>
      <c r="AB788" s="2">
        <v>8180067</v>
      </c>
      <c r="AC788" s="25">
        <v>0.91</v>
      </c>
      <c r="AD788" s="12">
        <v>16434.54</v>
      </c>
      <c r="AE788" s="25">
        <v>7.1999999999999995E-2</v>
      </c>
    </row>
    <row r="789" spans="1:31" x14ac:dyDescent="0.3">
      <c r="A789" t="s">
        <v>1797</v>
      </c>
      <c r="B789" s="2">
        <v>19183</v>
      </c>
      <c r="C789" s="25">
        <v>0.59206790123456787</v>
      </c>
      <c r="D789" s="2"/>
      <c r="E789" s="2">
        <v>17957</v>
      </c>
      <c r="F789" s="25">
        <v>0.55153879230910985</v>
      </c>
      <c r="G789" s="12"/>
      <c r="H789" s="2">
        <v>19023</v>
      </c>
      <c r="I789" s="25">
        <v>0.58798256730442311</v>
      </c>
      <c r="J789" s="12"/>
      <c r="K789" s="25">
        <v>-8.3407183443674482E-3</v>
      </c>
      <c r="L789" s="2">
        <v>61595</v>
      </c>
      <c r="M789" s="25">
        <v>0.61636913100908619</v>
      </c>
      <c r="N789" s="2">
        <v>762.42424242424204</v>
      </c>
      <c r="O789" s="2">
        <v>58871</v>
      </c>
      <c r="P789" s="25">
        <v>0.56536060693364065</v>
      </c>
      <c r="Q789" s="12">
        <v>725.45454545454504</v>
      </c>
      <c r="R789" s="2">
        <v>64087</v>
      </c>
      <c r="S789" s="25">
        <v>0.59160143268591681</v>
      </c>
      <c r="T789" s="12">
        <v>1182.42419</v>
      </c>
      <c r="U789" s="25">
        <v>4.0457829369266986E-2</v>
      </c>
      <c r="V789" s="2">
        <v>5790792</v>
      </c>
      <c r="W789" s="25">
        <v>0.68200000000000005</v>
      </c>
      <c r="X789" s="2">
        <v>19179</v>
      </c>
      <c r="Y789" s="2">
        <v>5791300</v>
      </c>
      <c r="Z789" s="25">
        <v>0.66300000000000003</v>
      </c>
      <c r="AA789" s="12">
        <v>18430.3</v>
      </c>
      <c r="AB789" s="2">
        <v>6159787</v>
      </c>
      <c r="AC789" s="25">
        <v>0.68500000000000005</v>
      </c>
      <c r="AD789" s="12">
        <v>17987.27</v>
      </c>
      <c r="AE789" s="25">
        <v>6.4000000000000001E-2</v>
      </c>
    </row>
    <row r="790" spans="1:31" x14ac:dyDescent="0.3">
      <c r="A790" t="s">
        <v>1793</v>
      </c>
      <c r="B790" s="2">
        <v>10762</v>
      </c>
      <c r="C790" s="25">
        <v>0.33216049382716051</v>
      </c>
      <c r="D790" s="2"/>
      <c r="E790" s="2">
        <v>10374</v>
      </c>
      <c r="F790" s="25">
        <v>0.31863136556299526</v>
      </c>
      <c r="G790" s="12"/>
      <c r="H790" s="2">
        <v>10921</v>
      </c>
      <c r="I790" s="25">
        <v>0.33755756807714893</v>
      </c>
      <c r="J790" s="12"/>
      <c r="K790" s="25">
        <v>1.4774205538004015E-2</v>
      </c>
      <c r="L790" s="2">
        <v>30926</v>
      </c>
      <c r="M790" s="25">
        <v>0.30947043989913142</v>
      </c>
      <c r="N790" s="2">
        <v>549.69696969696895</v>
      </c>
      <c r="O790" s="2">
        <v>31701</v>
      </c>
      <c r="P790" s="25">
        <v>0.30443676174013251</v>
      </c>
      <c r="Q790" s="12">
        <v>616.36363636363603</v>
      </c>
      <c r="R790" s="2">
        <v>34510</v>
      </c>
      <c r="S790" s="25">
        <v>0.3185695295768407</v>
      </c>
      <c r="T790" s="12">
        <v>755.75756799999999</v>
      </c>
      <c r="U790" s="25">
        <v>0.11588954277953825</v>
      </c>
      <c r="V790" s="2">
        <v>3075965</v>
      </c>
      <c r="W790" s="25">
        <v>0.36199999999999999</v>
      </c>
      <c r="X790" s="2">
        <v>7288</v>
      </c>
      <c r="Y790" s="2">
        <v>3268171</v>
      </c>
      <c r="Z790" s="25">
        <v>0.374</v>
      </c>
      <c r="AA790" s="12">
        <v>8577.58</v>
      </c>
      <c r="AB790" s="2">
        <v>3584813</v>
      </c>
      <c r="AC790" s="25">
        <v>0.39900000000000002</v>
      </c>
      <c r="AD790" s="12">
        <v>8790.2999999999993</v>
      </c>
      <c r="AE790" s="25">
        <v>0.16500000000000001</v>
      </c>
    </row>
    <row r="791" spans="1:31" x14ac:dyDescent="0.3">
      <c r="A791" t="s">
        <v>1794</v>
      </c>
      <c r="B791" s="2">
        <v>5496</v>
      </c>
      <c r="C791" s="25">
        <v>0.16962962962962963</v>
      </c>
      <c r="D791" s="2"/>
      <c r="E791" s="2">
        <v>5181</v>
      </c>
      <c r="F791" s="25">
        <v>0.15913139627741263</v>
      </c>
      <c r="G791" s="12"/>
      <c r="H791" s="2">
        <v>5863</v>
      </c>
      <c r="I791" s="25">
        <v>0.18121967050968998</v>
      </c>
      <c r="J791" s="12"/>
      <c r="K791" s="25">
        <v>6.6775836972343461E-2</v>
      </c>
      <c r="L791" s="2">
        <v>21159</v>
      </c>
      <c r="M791" s="25">
        <v>0.21173397910579195</v>
      </c>
      <c r="N791" s="2">
        <v>523.63636363636294</v>
      </c>
      <c r="O791" s="2">
        <v>19544</v>
      </c>
      <c r="P791" s="25">
        <v>0.18768846634015174</v>
      </c>
      <c r="Q791" s="12">
        <v>581.81818181818096</v>
      </c>
      <c r="R791" s="2">
        <v>21962</v>
      </c>
      <c r="S791" s="25">
        <v>0.2027361347020161</v>
      </c>
      <c r="T791" s="12">
        <v>743.03030000000001</v>
      </c>
      <c r="U791" s="25">
        <v>3.7950753816342928E-2</v>
      </c>
      <c r="V791" s="2">
        <v>2173048</v>
      </c>
      <c r="W791" s="25">
        <v>0.25600000000000001</v>
      </c>
      <c r="X791" s="2">
        <v>15168</v>
      </c>
      <c r="Y791" s="2">
        <v>2057519</v>
      </c>
      <c r="Z791" s="25">
        <v>0.23599999999999999</v>
      </c>
      <c r="AA791" s="12">
        <v>13638.79</v>
      </c>
      <c r="AB791" s="2">
        <v>2114515</v>
      </c>
      <c r="AC791" s="25">
        <v>0.23499999999999999</v>
      </c>
      <c r="AD791" s="12">
        <v>13984.85</v>
      </c>
      <c r="AE791" s="25">
        <v>-2.7E-2</v>
      </c>
    </row>
    <row r="792" spans="1:31" x14ac:dyDescent="0.3">
      <c r="A792" t="s">
        <v>1795</v>
      </c>
      <c r="B792" s="2">
        <v>2617</v>
      </c>
      <c r="C792" s="25">
        <v>8.077160493827161E-2</v>
      </c>
      <c r="D792" s="2"/>
      <c r="E792" s="2">
        <v>2284</v>
      </c>
      <c r="F792" s="25">
        <v>7.0151729221696699E-2</v>
      </c>
      <c r="G792" s="12"/>
      <c r="H792" s="2">
        <v>2037</v>
      </c>
      <c r="I792" s="25">
        <v>6.2961703705993258E-2</v>
      </c>
      <c r="J792" s="12"/>
      <c r="K792" s="25">
        <v>-0.22162781811234233</v>
      </c>
      <c r="L792" s="2">
        <v>8830</v>
      </c>
      <c r="M792" s="25">
        <v>8.8360084857703233E-2</v>
      </c>
      <c r="N792" s="2">
        <v>366.666666666666</v>
      </c>
      <c r="O792" s="2">
        <v>6907</v>
      </c>
      <c r="P792" s="25">
        <v>6.6330548353020269E-2</v>
      </c>
      <c r="Q792" s="12">
        <v>304.84848484848402</v>
      </c>
      <c r="R792" s="2">
        <v>6891</v>
      </c>
      <c r="S792" s="25">
        <v>6.3612362454767007E-2</v>
      </c>
      <c r="T792" s="12">
        <v>429.09089999999998</v>
      </c>
      <c r="U792" s="25">
        <v>-0.21959229898074745</v>
      </c>
      <c r="V792" s="2">
        <v>514437</v>
      </c>
      <c r="W792" s="25">
        <v>6.0999999999999999E-2</v>
      </c>
      <c r="X792" s="2">
        <v>2932</v>
      </c>
      <c r="Y792" s="2">
        <v>443023</v>
      </c>
      <c r="Z792" s="25">
        <v>5.0999999999999997E-2</v>
      </c>
      <c r="AA792" s="12">
        <v>3219.39</v>
      </c>
      <c r="AB792" s="2">
        <v>437336</v>
      </c>
      <c r="AC792" s="25">
        <v>4.9000000000000002E-2</v>
      </c>
      <c r="AD792" s="12">
        <v>3684.85</v>
      </c>
      <c r="AE792" s="25">
        <v>-0.15</v>
      </c>
    </row>
    <row r="793" spans="1:31" x14ac:dyDescent="0.3">
      <c r="A793" t="s">
        <v>1796</v>
      </c>
      <c r="B793" s="2">
        <v>308</v>
      </c>
      <c r="C793" s="25">
        <v>9.5061728395061731E-3</v>
      </c>
      <c r="D793" s="2"/>
      <c r="E793" s="2">
        <v>118</v>
      </c>
      <c r="F793" s="25">
        <v>3.6243012470053445E-3</v>
      </c>
      <c r="G793" s="12"/>
      <c r="H793" s="2">
        <v>202</v>
      </c>
      <c r="I793" s="25">
        <v>6.243625011590888E-3</v>
      </c>
      <c r="J793" s="12"/>
      <c r="K793" s="25">
        <v>-0.3441558441558441</v>
      </c>
      <c r="L793" s="2">
        <v>680</v>
      </c>
      <c r="M793" s="25">
        <v>6.8046271464595924E-3</v>
      </c>
      <c r="N793" s="2">
        <v>101.212121212121</v>
      </c>
      <c r="O793" s="2">
        <v>719</v>
      </c>
      <c r="P793" s="25">
        <v>6.9048305003361187E-3</v>
      </c>
      <c r="Q793" s="12">
        <v>126.06060606060601</v>
      </c>
      <c r="R793" s="2">
        <v>724</v>
      </c>
      <c r="S793" s="25">
        <v>6.683405952293036E-3</v>
      </c>
      <c r="T793" s="12">
        <v>156.363632</v>
      </c>
      <c r="U793" s="25">
        <v>6.4705882352941183E-2</v>
      </c>
      <c r="V793" s="2">
        <v>27342</v>
      </c>
      <c r="W793" s="25">
        <v>3.0000000000000001E-3</v>
      </c>
      <c r="X793" s="2">
        <v>711</v>
      </c>
      <c r="Y793" s="2">
        <v>22587</v>
      </c>
      <c r="Z793" s="25">
        <v>3.0000000000000001E-3</v>
      </c>
      <c r="AA793" s="12">
        <v>684.85</v>
      </c>
      <c r="AB793" s="2">
        <v>23123</v>
      </c>
      <c r="AC793" s="25">
        <v>3.0000000000000001E-3</v>
      </c>
      <c r="AD793" s="12">
        <v>820</v>
      </c>
      <c r="AE793" s="25">
        <v>-0.154</v>
      </c>
    </row>
    <row r="794" spans="1:31" x14ac:dyDescent="0.3">
      <c r="A794" t="s">
        <v>1791</v>
      </c>
      <c r="B794" s="2">
        <v>5644</v>
      </c>
      <c r="C794" s="25">
        <v>0.17419753086419754</v>
      </c>
      <c r="D794" s="2"/>
      <c r="E794" s="2">
        <v>5170</v>
      </c>
      <c r="F794" s="25">
        <v>0.15879353768659007</v>
      </c>
      <c r="G794" s="12"/>
      <c r="H794" s="2">
        <v>6061</v>
      </c>
      <c r="I794" s="25">
        <v>0.18733965938243749</v>
      </c>
      <c r="J794" s="12"/>
      <c r="K794" s="25">
        <v>7.3883770375620106E-2</v>
      </c>
      <c r="L794" s="2">
        <v>19436</v>
      </c>
      <c r="M794" s="25">
        <v>0.1944922547332186</v>
      </c>
      <c r="N794" s="2">
        <v>551.51515151515105</v>
      </c>
      <c r="O794" s="2">
        <v>21070</v>
      </c>
      <c r="P794" s="25">
        <v>0.20234322481513492</v>
      </c>
      <c r="Q794" s="12">
        <v>741.81818181818096</v>
      </c>
      <c r="R794" s="2">
        <v>24290</v>
      </c>
      <c r="S794" s="25">
        <v>0.22422642345469315</v>
      </c>
      <c r="T794" s="12">
        <v>776.96969999999999</v>
      </c>
      <c r="U794" s="25">
        <v>0.24974274542086849</v>
      </c>
      <c r="V794" s="2">
        <v>1836758</v>
      </c>
      <c r="W794" s="25">
        <v>0.216</v>
      </c>
      <c r="X794" s="2">
        <v>6324</v>
      </c>
      <c r="Y794" s="2">
        <v>1877866</v>
      </c>
      <c r="Z794" s="25">
        <v>0.215</v>
      </c>
      <c r="AA794" s="12">
        <v>6621.21</v>
      </c>
      <c r="AB794" s="2">
        <v>2020280</v>
      </c>
      <c r="AC794" s="25">
        <v>0.22500000000000001</v>
      </c>
      <c r="AD794" s="12">
        <v>7284.85</v>
      </c>
      <c r="AE794" s="25">
        <v>0.1</v>
      </c>
    </row>
    <row r="795" spans="1:31" x14ac:dyDescent="0.3">
      <c r="A795" t="s">
        <v>1717</v>
      </c>
      <c r="B795" s="2">
        <v>2804</v>
      </c>
      <c r="C795" s="25">
        <v>8.6543209876543209E-2</v>
      </c>
      <c r="D795" s="2"/>
      <c r="E795" s="2">
        <v>2224</v>
      </c>
      <c r="F795" s="25">
        <v>6.8308864180846487E-2</v>
      </c>
      <c r="G795" s="12"/>
      <c r="H795" s="2">
        <v>2828</v>
      </c>
      <c r="I795" s="25">
        <v>8.7410750162272427E-2</v>
      </c>
      <c r="J795" s="12"/>
      <c r="K795" s="25">
        <v>8.5592011412267688E-3</v>
      </c>
      <c r="L795" s="2">
        <v>7837</v>
      </c>
      <c r="M795" s="25">
        <v>7.8423327862946798E-2</v>
      </c>
      <c r="N795" s="2">
        <v>349.09090909090901</v>
      </c>
      <c r="O795" s="2">
        <v>7863</v>
      </c>
      <c r="P795" s="25">
        <v>7.5511380005762033E-2</v>
      </c>
      <c r="Q795" s="12">
        <v>433.33333333333297</v>
      </c>
      <c r="R795" s="2">
        <v>9068</v>
      </c>
      <c r="S795" s="25">
        <v>8.3708736430101169E-2</v>
      </c>
      <c r="T795" s="12">
        <v>586.06060000000002</v>
      </c>
      <c r="U795" s="25">
        <v>0.15707541150950619</v>
      </c>
      <c r="V795" s="2">
        <v>618864</v>
      </c>
      <c r="W795" s="25">
        <v>7.2999999999999995E-2</v>
      </c>
      <c r="X795" s="2">
        <v>3878</v>
      </c>
      <c r="Y795" s="2">
        <v>632147</v>
      </c>
      <c r="Z795" s="25">
        <v>7.1999999999999995E-2</v>
      </c>
      <c r="AA795" s="12">
        <v>3690.3</v>
      </c>
      <c r="AB795" s="2">
        <v>691242</v>
      </c>
      <c r="AC795" s="25">
        <v>7.6999999999999999E-2</v>
      </c>
      <c r="AD795" s="12">
        <v>4400</v>
      </c>
      <c r="AE795" s="25">
        <v>0.11700000000000001</v>
      </c>
    </row>
    <row r="796" spans="1:31" x14ac:dyDescent="0.3">
      <c r="A796" t="s">
        <v>1793</v>
      </c>
      <c r="B796" s="2">
        <v>1490</v>
      </c>
      <c r="C796" s="25">
        <v>4.5987654320987656E-2</v>
      </c>
      <c r="D796" s="2"/>
      <c r="E796" s="2">
        <v>1366</v>
      </c>
      <c r="F796" s="25">
        <v>4.1955894096689005E-2</v>
      </c>
      <c r="G796" s="12"/>
      <c r="H796" s="2">
        <v>1588</v>
      </c>
      <c r="I796" s="25">
        <v>4.9083547120823419E-2</v>
      </c>
      <c r="J796" s="12"/>
      <c r="K796" s="25">
        <v>6.577181208053684E-2</v>
      </c>
      <c r="L796" s="2">
        <v>3909</v>
      </c>
      <c r="M796" s="25">
        <v>3.9116599287515513E-2</v>
      </c>
      <c r="N796" s="2">
        <v>279.39393939393898</v>
      </c>
      <c r="O796" s="2">
        <v>4036</v>
      </c>
      <c r="P796" s="25">
        <v>3.8759243253625279E-2</v>
      </c>
      <c r="Q796" s="12">
        <v>296.36363636363598</v>
      </c>
      <c r="R796" s="2">
        <v>4864</v>
      </c>
      <c r="S796" s="25">
        <v>4.4900672033084704E-2</v>
      </c>
      <c r="T796" s="12">
        <v>460</v>
      </c>
      <c r="U796" s="25">
        <v>0.24430800716295728</v>
      </c>
      <c r="V796" s="2">
        <v>352531</v>
      </c>
      <c r="W796" s="25">
        <v>4.1000000000000002E-2</v>
      </c>
      <c r="X796" s="2">
        <v>3019</v>
      </c>
      <c r="Y796" s="2">
        <v>373349</v>
      </c>
      <c r="Z796" s="25">
        <v>4.2999999999999997E-2</v>
      </c>
      <c r="AA796" s="12">
        <v>2758.18</v>
      </c>
      <c r="AB796" s="2">
        <v>417768</v>
      </c>
      <c r="AC796" s="25">
        <v>4.5999999999999999E-2</v>
      </c>
      <c r="AD796" s="12">
        <v>3356.36</v>
      </c>
      <c r="AE796" s="25">
        <v>0.185</v>
      </c>
    </row>
    <row r="797" spans="1:31" x14ac:dyDescent="0.3">
      <c r="A797" t="s">
        <v>1794</v>
      </c>
      <c r="B797" s="2">
        <v>1054</v>
      </c>
      <c r="C797" s="25">
        <v>3.2530864197530866E-2</v>
      </c>
      <c r="D797" s="2"/>
      <c r="E797" s="2">
        <v>645</v>
      </c>
      <c r="F797" s="25">
        <v>1.9810799189139382E-2</v>
      </c>
      <c r="G797" s="12"/>
      <c r="H797" s="2">
        <v>1067</v>
      </c>
      <c r="I797" s="25">
        <v>3.2979940036472664E-2</v>
      </c>
      <c r="J797" s="12"/>
      <c r="K797" s="25">
        <v>1.2333965844402384E-2</v>
      </c>
      <c r="L797" s="2">
        <v>3074</v>
      </c>
      <c r="M797" s="25">
        <v>3.0760917423848216E-2</v>
      </c>
      <c r="N797" s="2">
        <v>248.48484848484799</v>
      </c>
      <c r="O797" s="2">
        <v>2824</v>
      </c>
      <c r="P797" s="25">
        <v>2.7119946221069818E-2</v>
      </c>
      <c r="Q797" s="12">
        <v>286.666666666666</v>
      </c>
      <c r="R797" s="2">
        <v>3472</v>
      </c>
      <c r="S797" s="25">
        <v>3.2050808655195336E-2</v>
      </c>
      <c r="T797" s="12">
        <v>347.878784</v>
      </c>
      <c r="U797" s="25">
        <v>0.12947299934938192</v>
      </c>
      <c r="V797" s="2">
        <v>231006</v>
      </c>
      <c r="W797" s="25">
        <v>2.7E-2</v>
      </c>
      <c r="X797" s="2">
        <v>1993</v>
      </c>
      <c r="Y797" s="2">
        <v>223501</v>
      </c>
      <c r="Z797" s="25">
        <v>2.5999999999999999E-2</v>
      </c>
      <c r="AA797" s="12">
        <v>2216.9699999999998</v>
      </c>
      <c r="AB797" s="2">
        <v>236796</v>
      </c>
      <c r="AC797" s="25">
        <v>2.5999999999999999E-2</v>
      </c>
      <c r="AD797" s="12">
        <v>2418.1799999999998</v>
      </c>
      <c r="AE797" s="25">
        <v>2.5000000000000001E-2</v>
      </c>
    </row>
    <row r="798" spans="1:31" x14ac:dyDescent="0.3">
      <c r="A798" t="s">
        <v>1795</v>
      </c>
      <c r="B798" s="2">
        <v>247</v>
      </c>
      <c r="C798" s="25">
        <v>7.6234567901234569E-3</v>
      </c>
      <c r="D798" s="2"/>
      <c r="E798" s="2">
        <v>213</v>
      </c>
      <c r="F798" s="25">
        <v>6.5421708950181212E-3</v>
      </c>
      <c r="G798" s="12"/>
      <c r="H798" s="2">
        <v>169</v>
      </c>
      <c r="I798" s="25">
        <v>5.2236268661329686E-3</v>
      </c>
      <c r="J798" s="12"/>
      <c r="K798" s="25">
        <v>-0.31578947368421051</v>
      </c>
      <c r="L798" s="2">
        <v>804</v>
      </c>
      <c r="M798" s="25">
        <v>8.045470920225754E-3</v>
      </c>
      <c r="N798" s="2">
        <v>136.363636363636</v>
      </c>
      <c r="O798" s="2">
        <v>979</v>
      </c>
      <c r="P798" s="25">
        <v>9.4017094017094013E-3</v>
      </c>
      <c r="Q798" s="12">
        <v>175.15151515151501</v>
      </c>
      <c r="R798" s="2">
        <v>571</v>
      </c>
      <c r="S798" s="25">
        <v>5.2710287275681261E-3</v>
      </c>
      <c r="T798" s="12">
        <v>100.606064</v>
      </c>
      <c r="U798" s="25">
        <v>-0.28980099502487561</v>
      </c>
      <c r="V798" s="2">
        <v>33561</v>
      </c>
      <c r="W798" s="25">
        <v>4.0000000000000001E-3</v>
      </c>
      <c r="X798" s="2">
        <v>804</v>
      </c>
      <c r="Y798" s="2">
        <v>33208</v>
      </c>
      <c r="Z798" s="25">
        <v>4.0000000000000001E-3</v>
      </c>
      <c r="AA798" s="12">
        <v>952.12</v>
      </c>
      <c r="AB798" s="2">
        <v>34917</v>
      </c>
      <c r="AC798" s="25">
        <v>4.0000000000000001E-3</v>
      </c>
      <c r="AD798" s="12">
        <v>1060</v>
      </c>
      <c r="AE798" s="25">
        <v>0.04</v>
      </c>
    </row>
    <row r="799" spans="1:31" x14ac:dyDescent="0.3">
      <c r="A799" t="s">
        <v>1796</v>
      </c>
      <c r="B799" s="2">
        <v>13</v>
      </c>
      <c r="C799" s="25">
        <v>4.0123456790123454E-4</v>
      </c>
      <c r="D799" s="2"/>
      <c r="E799" s="2">
        <v>0</v>
      </c>
      <c r="F799" s="25">
        <v>0</v>
      </c>
      <c r="G799" s="12"/>
      <c r="H799" s="2">
        <v>4</v>
      </c>
      <c r="I799" s="25">
        <v>1.2363613884338397E-4</v>
      </c>
      <c r="J799" s="12"/>
      <c r="K799" s="25">
        <v>-0.69230769230769229</v>
      </c>
      <c r="L799" s="2">
        <v>50</v>
      </c>
      <c r="M799" s="25">
        <v>5.00340231357323E-4</v>
      </c>
      <c r="N799" s="2">
        <v>24.2424242424242</v>
      </c>
      <c r="O799" s="2">
        <v>24</v>
      </c>
      <c r="P799" s="25">
        <v>2.3048112935753384E-4</v>
      </c>
      <c r="Q799" s="12">
        <v>16.969696969696901</v>
      </c>
      <c r="R799" s="2">
        <v>161</v>
      </c>
      <c r="S799" s="25">
        <v>1.4862270142530095E-3</v>
      </c>
      <c r="T799" s="12">
        <v>110.909088</v>
      </c>
      <c r="U799" s="25">
        <v>2.2200000000000002</v>
      </c>
      <c r="V799" s="2">
        <v>1766</v>
      </c>
      <c r="W799" s="25">
        <v>0</v>
      </c>
      <c r="X799" s="2">
        <v>189</v>
      </c>
      <c r="Y799" s="2">
        <v>2089</v>
      </c>
      <c r="Z799" s="25">
        <v>0</v>
      </c>
      <c r="AA799" s="12">
        <v>236.36</v>
      </c>
      <c r="AB799" s="2">
        <v>1761</v>
      </c>
      <c r="AC799" s="25">
        <v>0</v>
      </c>
      <c r="AD799" s="12">
        <v>280.61</v>
      </c>
      <c r="AE799" s="25">
        <v>-3.0000000000000001E-3</v>
      </c>
    </row>
    <row r="800" spans="1:31" x14ac:dyDescent="0.3">
      <c r="A800" t="s">
        <v>1718</v>
      </c>
      <c r="B800" s="2">
        <v>2840</v>
      </c>
      <c r="C800" s="25">
        <v>8.7654320987654327E-2</v>
      </c>
      <c r="D800" s="2"/>
      <c r="E800" s="2">
        <v>2946</v>
      </c>
      <c r="F800" s="25">
        <v>9.0484673505743601E-2</v>
      </c>
      <c r="G800" s="12"/>
      <c r="H800" s="2">
        <v>3233</v>
      </c>
      <c r="I800" s="25">
        <v>9.9928909220165008E-2</v>
      </c>
      <c r="J800" s="12"/>
      <c r="K800" s="25">
        <v>0.13838028169014094</v>
      </c>
      <c r="L800" s="2">
        <v>11599</v>
      </c>
      <c r="M800" s="25">
        <v>0.11606892687027179</v>
      </c>
      <c r="N800" s="2">
        <v>473.33333333333297</v>
      </c>
      <c r="O800" s="2">
        <v>13207</v>
      </c>
      <c r="P800" s="25">
        <v>0.1268318448093729</v>
      </c>
      <c r="Q800" s="12">
        <v>526.06060606060601</v>
      </c>
      <c r="R800" s="2">
        <v>15222</v>
      </c>
      <c r="S800" s="25">
        <v>0.14051768702459197</v>
      </c>
      <c r="T800" s="12">
        <v>611.51513699999998</v>
      </c>
      <c r="U800" s="25">
        <v>0.31235451332011382</v>
      </c>
      <c r="V800" s="2">
        <v>1217894</v>
      </c>
      <c r="W800" s="25">
        <v>0.14299999999999999</v>
      </c>
      <c r="X800" s="2">
        <v>4450</v>
      </c>
      <c r="Y800" s="2">
        <v>1245719</v>
      </c>
      <c r="Z800" s="25">
        <v>0.14299999999999999</v>
      </c>
      <c r="AA800" s="12">
        <v>4569.09</v>
      </c>
      <c r="AB800" s="2">
        <v>1329038</v>
      </c>
      <c r="AC800" s="25">
        <v>0.14799999999999999</v>
      </c>
      <c r="AD800" s="12">
        <v>5275.76</v>
      </c>
      <c r="AE800" s="25">
        <v>9.0999999999999998E-2</v>
      </c>
    </row>
    <row r="801" spans="1:31" x14ac:dyDescent="0.3">
      <c r="A801" t="s">
        <v>1793</v>
      </c>
      <c r="B801" s="2">
        <v>1576</v>
      </c>
      <c r="C801" s="25">
        <v>4.8641975308641977E-2</v>
      </c>
      <c r="D801" s="2"/>
      <c r="E801" s="2">
        <v>1851</v>
      </c>
      <c r="F801" s="25">
        <v>5.6852386510227899E-2</v>
      </c>
      <c r="G801" s="12"/>
      <c r="H801" s="2">
        <v>1771</v>
      </c>
      <c r="I801" s="25">
        <v>5.4739900472908255E-2</v>
      </c>
      <c r="J801" s="12"/>
      <c r="K801" s="25">
        <v>0.12373096446700504</v>
      </c>
      <c r="L801" s="2">
        <v>5420</v>
      </c>
      <c r="M801" s="25">
        <v>5.4236881079133811E-2</v>
      </c>
      <c r="N801" s="2">
        <v>282.42424242424198</v>
      </c>
      <c r="O801" s="2">
        <v>7023</v>
      </c>
      <c r="P801" s="25">
        <v>6.7444540478248341E-2</v>
      </c>
      <c r="Q801" s="12">
        <v>345.45454545454498</v>
      </c>
      <c r="R801" s="2">
        <v>7794</v>
      </c>
      <c r="S801" s="25">
        <v>7.1948157447751279E-2</v>
      </c>
      <c r="T801" s="12">
        <v>431.51513699999998</v>
      </c>
      <c r="U801" s="25">
        <v>0.43800738007380075</v>
      </c>
      <c r="V801" s="2">
        <v>638794</v>
      </c>
      <c r="W801" s="25">
        <v>7.4999999999999997E-2</v>
      </c>
      <c r="X801" s="2">
        <v>3002</v>
      </c>
      <c r="Y801" s="2">
        <v>722496</v>
      </c>
      <c r="Z801" s="25">
        <v>8.3000000000000004E-2</v>
      </c>
      <c r="AA801" s="12">
        <v>3503.03</v>
      </c>
      <c r="AB801" s="2">
        <v>812512</v>
      </c>
      <c r="AC801" s="25">
        <v>0.09</v>
      </c>
      <c r="AD801" s="12">
        <v>4169.7</v>
      </c>
      <c r="AE801" s="25">
        <v>0.27200000000000002</v>
      </c>
    </row>
    <row r="802" spans="1:31" x14ac:dyDescent="0.3">
      <c r="A802" t="s">
        <v>1794</v>
      </c>
      <c r="B802" s="2">
        <v>1106</v>
      </c>
      <c r="C802" s="25">
        <v>3.4135802469135799E-2</v>
      </c>
      <c r="D802" s="2"/>
      <c r="E802" s="2">
        <v>962</v>
      </c>
      <c r="F802" s="25">
        <v>2.9547269488297806E-2</v>
      </c>
      <c r="G802" s="12"/>
      <c r="H802" s="2">
        <v>1143</v>
      </c>
      <c r="I802" s="25">
        <v>3.5329026674496958E-2</v>
      </c>
      <c r="J802" s="12"/>
      <c r="K802" s="25">
        <v>3.3453887884267619E-2</v>
      </c>
      <c r="L802" s="2">
        <v>5258</v>
      </c>
      <c r="M802" s="25">
        <v>5.2615778729536086E-2</v>
      </c>
      <c r="N802" s="2">
        <v>343.636363636363</v>
      </c>
      <c r="O802" s="2">
        <v>5330</v>
      </c>
      <c r="P802" s="25">
        <v>5.118601747815231E-2</v>
      </c>
      <c r="Q802" s="12">
        <v>339.39393939393898</v>
      </c>
      <c r="R802" s="2">
        <v>6131</v>
      </c>
      <c r="S802" s="25">
        <v>5.659663244959752E-2</v>
      </c>
      <c r="T802" s="12">
        <v>479.39395100000002</v>
      </c>
      <c r="U802" s="25">
        <v>0.16603271205781667</v>
      </c>
      <c r="V802" s="2">
        <v>509241</v>
      </c>
      <c r="W802" s="25">
        <v>0.06</v>
      </c>
      <c r="X802" s="2">
        <v>3143</v>
      </c>
      <c r="Y802" s="2">
        <v>464649</v>
      </c>
      <c r="Z802" s="25">
        <v>5.2999999999999999E-2</v>
      </c>
      <c r="AA802" s="12">
        <v>3036.97</v>
      </c>
      <c r="AB802" s="2">
        <v>456383</v>
      </c>
      <c r="AC802" s="25">
        <v>5.0999999999999997E-2</v>
      </c>
      <c r="AD802" s="12">
        <v>3052.12</v>
      </c>
      <c r="AE802" s="25">
        <v>-0.104</v>
      </c>
    </row>
    <row r="803" spans="1:31" x14ac:dyDescent="0.3">
      <c r="A803" t="s">
        <v>1795</v>
      </c>
      <c r="B803" s="2">
        <v>158</v>
      </c>
      <c r="C803" s="25">
        <v>4.8765432098765429E-3</v>
      </c>
      <c r="D803" s="2"/>
      <c r="E803" s="2">
        <v>133</v>
      </c>
      <c r="F803" s="25">
        <v>4.0850175072178882E-3</v>
      </c>
      <c r="G803" s="12"/>
      <c r="H803" s="2">
        <v>315</v>
      </c>
      <c r="I803" s="25">
        <v>9.7363459339164845E-3</v>
      </c>
      <c r="J803" s="12"/>
      <c r="K803" s="25">
        <v>0.99367088607594933</v>
      </c>
      <c r="L803" s="2">
        <v>846</v>
      </c>
      <c r="M803" s="25">
        <v>8.4657567145659043E-3</v>
      </c>
      <c r="N803" s="2">
        <v>135.15151515151501</v>
      </c>
      <c r="O803" s="2">
        <v>774</v>
      </c>
      <c r="P803" s="25">
        <v>7.4330164217804671E-3</v>
      </c>
      <c r="Q803" s="12">
        <v>115.757575757575</v>
      </c>
      <c r="R803" s="2">
        <v>1169</v>
      </c>
      <c r="S803" s="25">
        <v>1.079130049479359E-2</v>
      </c>
      <c r="T803" s="12">
        <v>181.81817599999999</v>
      </c>
      <c r="U803" s="25">
        <v>0.3817966903073286</v>
      </c>
      <c r="V803" s="2">
        <v>66766</v>
      </c>
      <c r="W803" s="25">
        <v>8.0000000000000002E-3</v>
      </c>
      <c r="X803" s="2">
        <v>1228</v>
      </c>
      <c r="Y803" s="2">
        <v>55900</v>
      </c>
      <c r="Z803" s="25">
        <v>6.0000000000000001E-3</v>
      </c>
      <c r="AA803" s="12">
        <v>1179.3900000000001</v>
      </c>
      <c r="AB803" s="2">
        <v>57156</v>
      </c>
      <c r="AC803" s="25">
        <v>6.0000000000000001E-3</v>
      </c>
      <c r="AD803" s="12">
        <v>1026.67</v>
      </c>
      <c r="AE803" s="25">
        <v>-0.14399999999999999</v>
      </c>
    </row>
    <row r="804" spans="1:31" x14ac:dyDescent="0.3">
      <c r="A804" t="s">
        <v>1796</v>
      </c>
      <c r="B804" s="2">
        <v>0</v>
      </c>
      <c r="C804" s="25">
        <v>0</v>
      </c>
      <c r="D804" s="2"/>
      <c r="E804" s="2">
        <v>0</v>
      </c>
      <c r="F804" s="25">
        <v>0</v>
      </c>
      <c r="G804" s="12"/>
      <c r="H804" s="2">
        <v>4</v>
      </c>
      <c r="I804" s="25">
        <v>1.2363613884338391E-4</v>
      </c>
      <c r="J804" s="12"/>
      <c r="K804" s="25" t="s">
        <v>2479</v>
      </c>
      <c r="L804" s="2">
        <v>75</v>
      </c>
      <c r="M804" s="25">
        <v>7.505103470359845E-4</v>
      </c>
      <c r="N804" s="2">
        <v>41.212121212121197</v>
      </c>
      <c r="O804" s="2">
        <v>80</v>
      </c>
      <c r="P804" s="25">
        <v>7.6827043119177948E-4</v>
      </c>
      <c r="Q804" s="12">
        <v>49.696969696969703</v>
      </c>
      <c r="R804" s="2">
        <v>128</v>
      </c>
      <c r="S804" s="25">
        <v>1.1815966324495975E-3</v>
      </c>
      <c r="T804" s="12">
        <v>83.030304000000001</v>
      </c>
      <c r="U804" s="25">
        <v>0.70666666666666667</v>
      </c>
      <c r="V804" s="2">
        <v>3093</v>
      </c>
      <c r="W804" s="25">
        <v>0</v>
      </c>
      <c r="X804" s="2">
        <v>256</v>
      </c>
      <c r="Y804" s="2">
        <v>2674</v>
      </c>
      <c r="Z804" s="25">
        <v>0</v>
      </c>
      <c r="AA804" s="12">
        <v>224.24</v>
      </c>
      <c r="AB804" s="2">
        <v>2987</v>
      </c>
      <c r="AC804" s="25">
        <v>0</v>
      </c>
      <c r="AD804" s="12">
        <v>296.36</v>
      </c>
      <c r="AE804" s="25">
        <v>-3.4000000000000002E-2</v>
      </c>
    </row>
    <row r="805" spans="1:31" x14ac:dyDescent="0.3">
      <c r="A805" s="16"/>
      <c r="B805" s="56"/>
      <c r="C805" s="56"/>
      <c r="D805" s="56"/>
      <c r="E805" s="56"/>
      <c r="F805" s="56"/>
      <c r="G805" s="56"/>
      <c r="H805" s="56"/>
      <c r="I805" s="56"/>
      <c r="J805" s="56"/>
      <c r="K805" s="16"/>
      <c r="L805" s="16"/>
      <c r="M805" s="16"/>
      <c r="N805" s="16"/>
      <c r="O805" s="16"/>
      <c r="P805" s="16"/>
      <c r="Q805" s="16"/>
      <c r="R805" s="16"/>
      <c r="S805" s="16"/>
      <c r="T805" s="16"/>
      <c r="U805" s="16"/>
      <c r="V805" s="16"/>
      <c r="W805" s="16"/>
      <c r="X805" s="16"/>
      <c r="Y805" s="16"/>
      <c r="Z805" s="16"/>
      <c r="AA805" s="16"/>
      <c r="AB805" s="16"/>
      <c r="AC805" s="16"/>
      <c r="AD805" s="16"/>
      <c r="AE805" s="16"/>
    </row>
    <row r="806" spans="1:31" x14ac:dyDescent="0.3">
      <c r="A806" s="103" t="s">
        <v>1798</v>
      </c>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row>
    <row r="807" spans="1:31" x14ac:dyDescent="0.3">
      <c r="B807" s="188"/>
      <c r="C807" s="188"/>
      <c r="D807" s="188"/>
      <c r="E807" s="188"/>
      <c r="F807" s="188"/>
      <c r="G807" s="188"/>
      <c r="H807" s="188"/>
      <c r="I807" s="188"/>
      <c r="J807" s="188"/>
      <c r="L807" s="188" t="s">
        <v>1653</v>
      </c>
      <c r="M807" s="188"/>
      <c r="N807" s="188" t="s">
        <v>1654</v>
      </c>
      <c r="O807" s="188" t="s">
        <v>1653</v>
      </c>
      <c r="P807" s="188"/>
      <c r="Q807" s="188" t="s">
        <v>1654</v>
      </c>
      <c r="R807" s="188" t="s">
        <v>1653</v>
      </c>
      <c r="S807" s="188"/>
      <c r="T807" s="188" t="s">
        <v>1654</v>
      </c>
      <c r="U807" t="s">
        <v>167</v>
      </c>
      <c r="V807" s="188" t="s">
        <v>1653</v>
      </c>
      <c r="W807" s="188"/>
      <c r="X807" s="188" t="s">
        <v>1654</v>
      </c>
      <c r="Y807" s="188" t="s">
        <v>1653</v>
      </c>
      <c r="Z807" s="188"/>
      <c r="AA807" s="188" t="s">
        <v>1654</v>
      </c>
      <c r="AB807" s="188" t="s">
        <v>1653</v>
      </c>
      <c r="AC807" s="188"/>
      <c r="AD807" s="188" t="s">
        <v>1654</v>
      </c>
      <c r="AE807" t="s">
        <v>167</v>
      </c>
    </row>
    <row r="808" spans="1:31" x14ac:dyDescent="0.3">
      <c r="A808" t="s">
        <v>1799</v>
      </c>
      <c r="B808" s="13" t="e">
        <v>#N/A</v>
      </c>
      <c r="C808" s="25" t="e">
        <v>#N/A</v>
      </c>
      <c r="D808" s="13"/>
      <c r="E808" s="13" t="e">
        <v>#N/A</v>
      </c>
      <c r="F808" s="25" t="e">
        <v>#N/A</v>
      </c>
      <c r="G808" s="12"/>
      <c r="H808" s="2" t="e">
        <v>#N/A</v>
      </c>
      <c r="I808" s="25" t="e">
        <v>#N/A</v>
      </c>
      <c r="J808" s="12"/>
      <c r="K808" s="25" t="e">
        <v>#N/A</v>
      </c>
      <c r="L808" s="13">
        <v>43851</v>
      </c>
      <c r="M808" s="25" t="s">
        <v>167</v>
      </c>
      <c r="N808" s="13">
        <v>521.21212121212102</v>
      </c>
      <c r="O808" s="13">
        <v>42031</v>
      </c>
      <c r="P808" s="25" t="s">
        <v>167</v>
      </c>
      <c r="Q808" s="12">
        <v>557.57575757575705</v>
      </c>
      <c r="R808" s="2">
        <v>52534</v>
      </c>
      <c r="S808" s="25" t="s">
        <v>167</v>
      </c>
      <c r="T808" s="12">
        <v>748.4848484848485</v>
      </c>
      <c r="U808" s="25">
        <v>0.19801144785751751</v>
      </c>
      <c r="V808" s="13">
        <v>60883</v>
      </c>
      <c r="W808" s="25" t="s">
        <v>167</v>
      </c>
      <c r="X808" s="13">
        <v>91</v>
      </c>
      <c r="Y808" s="13">
        <v>61818</v>
      </c>
      <c r="Z808" s="25" t="s">
        <v>167</v>
      </c>
      <c r="AA808" s="12">
        <v>94.55</v>
      </c>
      <c r="AB808" s="2">
        <v>78672</v>
      </c>
      <c r="AC808" s="25" t="s">
        <v>167</v>
      </c>
      <c r="AD808" s="12">
        <v>163.63999999999999</v>
      </c>
      <c r="AE808" s="25">
        <v>0.29199999999999998</v>
      </c>
    </row>
    <row r="809" spans="1:31"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row>
    <row r="810" spans="1:31" x14ac:dyDescent="0.3">
      <c r="A810" s="103" t="s">
        <v>1800</v>
      </c>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c r="AA810" s="103"/>
      <c r="AB810" s="103"/>
      <c r="AC810" s="103"/>
      <c r="AD810" s="103"/>
      <c r="AE810" s="103"/>
    </row>
    <row r="811" spans="1:31" x14ac:dyDescent="0.3">
      <c r="B811" s="188"/>
      <c r="C811" s="188"/>
      <c r="D811" s="188"/>
      <c r="E811" s="188"/>
      <c r="F811" s="188"/>
      <c r="G811" s="188"/>
      <c r="H811" s="188"/>
      <c r="I811" s="188"/>
      <c r="J811" s="188"/>
      <c r="L811" s="188" t="s">
        <v>1653</v>
      </c>
      <c r="M811" s="188"/>
      <c r="N811" s="188" t="s">
        <v>1654</v>
      </c>
      <c r="O811" s="188" t="s">
        <v>1653</v>
      </c>
      <c r="P811" s="188"/>
      <c r="Q811" s="188" t="s">
        <v>1654</v>
      </c>
      <c r="R811" s="188" t="s">
        <v>1653</v>
      </c>
      <c r="S811" s="188"/>
      <c r="T811" s="188" t="s">
        <v>1654</v>
      </c>
      <c r="U811" t="s">
        <v>167</v>
      </c>
      <c r="V811" s="188" t="s">
        <v>1653</v>
      </c>
      <c r="W811" s="188"/>
      <c r="X811" s="188" t="s">
        <v>1654</v>
      </c>
      <c r="Y811" s="188" t="s">
        <v>1653</v>
      </c>
      <c r="Z811" s="188"/>
      <c r="AA811" s="188" t="s">
        <v>1654</v>
      </c>
      <c r="AB811" s="188" t="s">
        <v>1653</v>
      </c>
      <c r="AC811" s="188"/>
      <c r="AD811" s="188" t="s">
        <v>1654</v>
      </c>
      <c r="AE811" t="s">
        <v>167</v>
      </c>
    </row>
    <row r="812" spans="1:31" x14ac:dyDescent="0.3">
      <c r="A812" t="s">
        <v>1799</v>
      </c>
      <c r="B812" s="13" t="e">
        <v>#N/A</v>
      </c>
      <c r="C812" s="25" t="e">
        <v>#N/A</v>
      </c>
      <c r="D812" s="13"/>
      <c r="E812" s="13" t="e">
        <v>#N/A</v>
      </c>
      <c r="F812" s="25" t="e">
        <v>#N/A</v>
      </c>
      <c r="G812" s="12"/>
      <c r="H812" s="2" t="e">
        <v>#N/A</v>
      </c>
      <c r="I812" s="25" t="e">
        <v>#N/A</v>
      </c>
      <c r="J812" s="12"/>
      <c r="K812" s="25" t="e">
        <v>#N/A</v>
      </c>
      <c r="L812" s="13">
        <v>44886</v>
      </c>
      <c r="M812" s="25" t="s">
        <v>167</v>
      </c>
      <c r="N812" s="13">
        <v>645.45454545454504</v>
      </c>
      <c r="O812" s="13">
        <v>42513</v>
      </c>
      <c r="P812" s="25" t="s">
        <v>167</v>
      </c>
      <c r="Q812" s="12">
        <v>646.06060606060601</v>
      </c>
      <c r="R812" s="2">
        <v>53374</v>
      </c>
      <c r="S812" s="25" t="s">
        <v>167</v>
      </c>
      <c r="T812" s="12">
        <v>891.51515151515162</v>
      </c>
      <c r="U812" s="25">
        <v>0.18910127879517</v>
      </c>
      <c r="V812" s="13">
        <v>63933</v>
      </c>
      <c r="W812" s="25" t="s">
        <v>167</v>
      </c>
      <c r="X812" s="13">
        <v>113</v>
      </c>
      <c r="Y812" s="13">
        <v>64803</v>
      </c>
      <c r="Z812" s="25" t="s">
        <v>167</v>
      </c>
      <c r="AA812" s="12">
        <v>124.85</v>
      </c>
      <c r="AB812" s="2">
        <v>82157</v>
      </c>
      <c r="AC812" s="25" t="s">
        <v>167</v>
      </c>
      <c r="AD812" s="12">
        <v>179.39</v>
      </c>
      <c r="AE812" s="25">
        <v>0.28499999999999998</v>
      </c>
    </row>
    <row r="813" spans="1:31"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row>
    <row r="814" spans="1:31" x14ac:dyDescent="0.3">
      <c r="A814" s="103" t="s">
        <v>1801</v>
      </c>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c r="AA814" s="103"/>
      <c r="AB814" s="103"/>
      <c r="AC814" s="103"/>
      <c r="AD814" s="103"/>
      <c r="AE814" s="103"/>
    </row>
    <row r="815" spans="1:31" x14ac:dyDescent="0.3">
      <c r="B815" s="188"/>
      <c r="C815" s="188"/>
      <c r="D815" s="188"/>
      <c r="E815" s="188"/>
      <c r="F815" s="188"/>
      <c r="G815" s="188"/>
      <c r="H815" s="188"/>
      <c r="I815" s="188"/>
      <c r="J815" s="188"/>
      <c r="L815" s="188" t="s">
        <v>1653</v>
      </c>
      <c r="M815" s="188"/>
      <c r="N815" s="188" t="s">
        <v>1654</v>
      </c>
      <c r="O815" s="188" t="s">
        <v>1653</v>
      </c>
      <c r="P815" s="188"/>
      <c r="Q815" s="188" t="s">
        <v>1654</v>
      </c>
      <c r="R815" s="188" t="s">
        <v>1653</v>
      </c>
      <c r="S815" s="188"/>
      <c r="T815" s="188" t="s">
        <v>1654</v>
      </c>
      <c r="U815" t="s">
        <v>167</v>
      </c>
      <c r="V815" s="188" t="s">
        <v>1653</v>
      </c>
      <c r="W815" s="188"/>
      <c r="X815" s="188" t="s">
        <v>1654</v>
      </c>
      <c r="Y815" s="188" t="s">
        <v>1653</v>
      </c>
      <c r="Z815" s="188"/>
      <c r="AA815" s="188" t="s">
        <v>1654</v>
      </c>
      <c r="AB815" s="188" t="s">
        <v>1653</v>
      </c>
      <c r="AC815" s="188"/>
      <c r="AD815" s="188" t="s">
        <v>1654</v>
      </c>
      <c r="AE815" t="s">
        <v>167</v>
      </c>
    </row>
    <row r="816" spans="1:31" x14ac:dyDescent="0.3">
      <c r="A816" t="s">
        <v>1799</v>
      </c>
      <c r="B816" s="13" t="e">
        <v>#N/A</v>
      </c>
      <c r="C816" s="25" t="e">
        <v>#N/A</v>
      </c>
      <c r="D816" s="13"/>
      <c r="E816" s="13" t="e">
        <v>#N/A</v>
      </c>
      <c r="F816" s="25" t="e">
        <v>#N/A</v>
      </c>
      <c r="G816" s="12"/>
      <c r="H816" s="2" t="e">
        <v>#N/A</v>
      </c>
      <c r="I816" s="25" t="e">
        <v>#N/A</v>
      </c>
      <c r="J816" s="12"/>
      <c r="K816" s="25" t="e">
        <v>#N/A</v>
      </c>
      <c r="L816" s="13">
        <v>31814</v>
      </c>
      <c r="M816" s="25" t="s">
        <v>167</v>
      </c>
      <c r="N816" s="13">
        <v>1486.6666666666599</v>
      </c>
      <c r="O816" s="13">
        <v>22458</v>
      </c>
      <c r="P816" s="25" t="s">
        <v>167</v>
      </c>
      <c r="Q816" s="12">
        <v>8684.8484848484804</v>
      </c>
      <c r="R816" s="2">
        <v>44708</v>
      </c>
      <c r="S816" s="25" t="s">
        <v>167</v>
      </c>
      <c r="T816" s="12">
        <v>8679.3939393939399</v>
      </c>
      <c r="U816" s="25">
        <v>0.40529326711510655</v>
      </c>
      <c r="V816" s="13">
        <v>44127</v>
      </c>
      <c r="W816" s="25" t="s">
        <v>167</v>
      </c>
      <c r="X816" s="13">
        <v>263</v>
      </c>
      <c r="Y816" s="13">
        <v>43087</v>
      </c>
      <c r="Z816" s="25" t="s">
        <v>167</v>
      </c>
      <c r="AA816" s="12">
        <v>350.3</v>
      </c>
      <c r="AB816" s="2">
        <v>54976</v>
      </c>
      <c r="AC816" s="25" t="s">
        <v>167</v>
      </c>
      <c r="AD816" s="12">
        <v>364.85</v>
      </c>
      <c r="AE816" s="25">
        <v>0.246</v>
      </c>
    </row>
    <row r="817" spans="1:31"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row>
    <row r="818" spans="1:31" x14ac:dyDescent="0.3">
      <c r="A818" s="103" t="s">
        <v>1802</v>
      </c>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c r="AA818" s="103"/>
      <c r="AB818" s="103"/>
      <c r="AC818" s="103"/>
      <c r="AD818" s="103"/>
      <c r="AE818" s="103"/>
    </row>
    <row r="819" spans="1:31" x14ac:dyDescent="0.3">
      <c r="B819" s="188"/>
      <c r="C819" s="188"/>
      <c r="D819" s="188"/>
      <c r="E819" s="188"/>
      <c r="F819" s="188"/>
      <c r="G819" s="188"/>
      <c r="H819" s="188"/>
      <c r="I819" s="188"/>
      <c r="J819" s="188"/>
      <c r="L819" s="188" t="s">
        <v>1653</v>
      </c>
      <c r="M819" s="188"/>
      <c r="N819" s="188" t="s">
        <v>1654</v>
      </c>
      <c r="O819" s="188" t="s">
        <v>1653</v>
      </c>
      <c r="P819" s="188"/>
      <c r="Q819" s="188" t="s">
        <v>1654</v>
      </c>
      <c r="R819" s="188" t="s">
        <v>1653</v>
      </c>
      <c r="S819" s="188"/>
      <c r="T819" s="188" t="s">
        <v>1654</v>
      </c>
      <c r="U819" t="s">
        <v>167</v>
      </c>
      <c r="V819" s="188" t="s">
        <v>1653</v>
      </c>
      <c r="W819" s="188"/>
      <c r="X819" s="188" t="s">
        <v>1654</v>
      </c>
      <c r="Y819" s="188" t="s">
        <v>1653</v>
      </c>
      <c r="Z819" s="188"/>
      <c r="AA819" s="188" t="s">
        <v>1654</v>
      </c>
      <c r="AB819" s="188" t="s">
        <v>1653</v>
      </c>
      <c r="AC819" s="188"/>
      <c r="AD819" s="188" t="s">
        <v>1654</v>
      </c>
      <c r="AE819" t="s">
        <v>167</v>
      </c>
    </row>
    <row r="820" spans="1:31" x14ac:dyDescent="0.3">
      <c r="A820" t="s">
        <v>1799</v>
      </c>
      <c r="B820" s="13" t="e">
        <v>#N/A</v>
      </c>
      <c r="C820" s="25" t="e">
        <v>#N/A</v>
      </c>
      <c r="D820" s="13"/>
      <c r="E820" s="13" t="e">
        <v>#N/A</v>
      </c>
      <c r="F820" s="25" t="e">
        <v>#N/A</v>
      </c>
      <c r="G820" s="12"/>
      <c r="H820" s="2" t="e">
        <v>#N/A</v>
      </c>
      <c r="I820" s="25" t="e">
        <v>#N/A</v>
      </c>
      <c r="J820" s="12"/>
      <c r="K820" s="25" t="e">
        <v>#N/A</v>
      </c>
      <c r="L820" s="13">
        <v>39375</v>
      </c>
      <c r="M820" s="25" t="s">
        <v>167</v>
      </c>
      <c r="N820" s="13">
        <v>3366.6666666666601</v>
      </c>
      <c r="O820" s="13">
        <v>36199</v>
      </c>
      <c r="P820" s="25" t="s">
        <v>167</v>
      </c>
      <c r="Q820" s="12">
        <v>2910.30303030303</v>
      </c>
      <c r="R820" s="2">
        <v>37632</v>
      </c>
      <c r="S820" s="25" t="s">
        <v>167</v>
      </c>
      <c r="T820" s="12">
        <v>8264.8484848484859</v>
      </c>
      <c r="U820" s="25">
        <v>-4.4266666666666669E-2</v>
      </c>
      <c r="V820" s="13">
        <v>45491</v>
      </c>
      <c r="W820" s="25" t="s">
        <v>167</v>
      </c>
      <c r="X820" s="13">
        <v>819</v>
      </c>
      <c r="Y820" s="13">
        <v>45490</v>
      </c>
      <c r="Z820" s="25" t="s">
        <v>167</v>
      </c>
      <c r="AA820" s="12">
        <v>798.79</v>
      </c>
      <c r="AB820" s="2">
        <v>60182</v>
      </c>
      <c r="AC820" s="25" t="s">
        <v>167</v>
      </c>
      <c r="AD820" s="12">
        <v>916.97</v>
      </c>
      <c r="AE820" s="25">
        <v>0.32300000000000001</v>
      </c>
    </row>
    <row r="821" spans="1:31"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row>
    <row r="822" spans="1:31" x14ac:dyDescent="0.3">
      <c r="A822" s="103" t="s">
        <v>1803</v>
      </c>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c r="AA822" s="103"/>
      <c r="AB822" s="103"/>
      <c r="AC822" s="103"/>
      <c r="AD822" s="103"/>
      <c r="AE822" s="103"/>
    </row>
    <row r="823" spans="1:31" x14ac:dyDescent="0.3">
      <c r="B823" s="188"/>
      <c r="C823" s="188"/>
      <c r="D823" s="188"/>
      <c r="E823" s="188"/>
      <c r="F823" s="188"/>
      <c r="G823" s="188"/>
      <c r="H823" s="188"/>
      <c r="I823" s="188"/>
      <c r="J823" s="188"/>
      <c r="L823" s="188" t="s">
        <v>1653</v>
      </c>
      <c r="M823" s="188"/>
      <c r="N823" s="188" t="s">
        <v>1654</v>
      </c>
      <c r="O823" s="188" t="s">
        <v>1653</v>
      </c>
      <c r="P823" s="188"/>
      <c r="Q823" s="188" t="s">
        <v>1654</v>
      </c>
      <c r="R823" s="188" t="s">
        <v>1653</v>
      </c>
      <c r="S823" s="188"/>
      <c r="T823" s="188" t="s">
        <v>1654</v>
      </c>
      <c r="U823" t="s">
        <v>167</v>
      </c>
      <c r="V823" s="188" t="s">
        <v>1653</v>
      </c>
      <c r="W823" s="188"/>
      <c r="X823" s="188" t="s">
        <v>1654</v>
      </c>
      <c r="Y823" s="188" t="s">
        <v>1653</v>
      </c>
      <c r="Z823" s="188"/>
      <c r="AA823" s="188" t="s">
        <v>1654</v>
      </c>
      <c r="AB823" s="188" t="s">
        <v>1653</v>
      </c>
      <c r="AC823" s="188"/>
      <c r="AD823" s="188" t="s">
        <v>1654</v>
      </c>
      <c r="AE823" t="s">
        <v>167</v>
      </c>
    </row>
    <row r="824" spans="1:31" x14ac:dyDescent="0.3">
      <c r="A824" t="s">
        <v>1799</v>
      </c>
      <c r="B824" s="13" t="e">
        <v>#N/A</v>
      </c>
      <c r="C824" s="25" t="e">
        <v>#N/A</v>
      </c>
      <c r="D824" s="13"/>
      <c r="E824" s="13" t="e">
        <v>#N/A</v>
      </c>
      <c r="F824" s="25" t="e">
        <v>#N/A</v>
      </c>
      <c r="G824" s="12"/>
      <c r="H824" s="2" t="e">
        <v>#N/A</v>
      </c>
      <c r="I824" s="25" t="e">
        <v>#N/A</v>
      </c>
      <c r="J824" s="12"/>
      <c r="K824" s="25" t="e">
        <v>#N/A</v>
      </c>
      <c r="L824" s="13">
        <v>57500</v>
      </c>
      <c r="M824" s="25" t="s">
        <v>167</v>
      </c>
      <c r="N824" s="13">
        <v>4175.1515151515096</v>
      </c>
      <c r="O824" s="13">
        <v>57851</v>
      </c>
      <c r="P824" s="25" t="s">
        <v>167</v>
      </c>
      <c r="Q824" s="12">
        <v>4156.9696969696897</v>
      </c>
      <c r="R824" s="2">
        <v>67396</v>
      </c>
      <c r="S824" s="25" t="s">
        <v>167</v>
      </c>
      <c r="T824" s="12">
        <v>9686.6666666666679</v>
      </c>
      <c r="U824" s="25">
        <v>0.17210434782608697</v>
      </c>
      <c r="V824" s="13">
        <v>74527</v>
      </c>
      <c r="W824" s="25" t="s">
        <v>167</v>
      </c>
      <c r="X824" s="13">
        <v>273</v>
      </c>
      <c r="Y824" s="13">
        <v>79260</v>
      </c>
      <c r="Z824" s="25" t="s">
        <v>167</v>
      </c>
      <c r="AA824" s="12">
        <v>295.14999999999998</v>
      </c>
      <c r="AB824" s="2">
        <v>101380</v>
      </c>
      <c r="AC824" s="25" t="s">
        <v>167</v>
      </c>
      <c r="AD824" s="12">
        <v>293.33</v>
      </c>
      <c r="AE824" s="25">
        <v>0.36</v>
      </c>
    </row>
    <row r="825" spans="1:31"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row>
    <row r="826" spans="1:31" x14ac:dyDescent="0.3">
      <c r="A826" s="103" t="s">
        <v>1804</v>
      </c>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c r="AA826" s="103"/>
      <c r="AB826" s="103"/>
      <c r="AC826" s="103"/>
      <c r="AD826" s="103"/>
      <c r="AE826" s="103"/>
    </row>
    <row r="827" spans="1:31" x14ac:dyDescent="0.3">
      <c r="B827" s="188"/>
      <c r="C827" s="188"/>
      <c r="D827" s="188"/>
      <c r="E827" s="188"/>
      <c r="F827" s="188"/>
      <c r="G827" s="188"/>
      <c r="H827" s="188"/>
      <c r="I827" s="188"/>
      <c r="J827" s="188"/>
      <c r="L827" s="188" t="s">
        <v>1653</v>
      </c>
      <c r="M827" s="188"/>
      <c r="N827" s="188" t="s">
        <v>1654</v>
      </c>
      <c r="O827" s="188" t="s">
        <v>1653</v>
      </c>
      <c r="P827" s="188"/>
      <c r="Q827" s="188" t="s">
        <v>1654</v>
      </c>
      <c r="R827" s="188" t="s">
        <v>1653</v>
      </c>
      <c r="S827" s="188"/>
      <c r="T827" s="188" t="s">
        <v>1654</v>
      </c>
      <c r="U827" t="s">
        <v>167</v>
      </c>
      <c r="V827" s="188" t="s">
        <v>1653</v>
      </c>
      <c r="W827" s="188"/>
      <c r="X827" s="188" t="s">
        <v>1654</v>
      </c>
      <c r="Y827" s="188" t="s">
        <v>1653</v>
      </c>
      <c r="Z827" s="188"/>
      <c r="AA827" s="188" t="s">
        <v>1654</v>
      </c>
      <c r="AB827" s="188" t="s">
        <v>1653</v>
      </c>
      <c r="AC827" s="188"/>
      <c r="AD827" s="188" t="s">
        <v>1654</v>
      </c>
      <c r="AE827" t="s">
        <v>167</v>
      </c>
    </row>
    <row r="828" spans="1:31" x14ac:dyDescent="0.3">
      <c r="A828" t="s">
        <v>1799</v>
      </c>
      <c r="B828" s="13" t="e">
        <v>#N/A</v>
      </c>
      <c r="C828" s="25" t="e">
        <v>#N/A</v>
      </c>
      <c r="D828" s="13"/>
      <c r="E828" s="13" t="e">
        <v>#N/A</v>
      </c>
      <c r="F828" s="25" t="e">
        <v>#N/A</v>
      </c>
      <c r="G828" s="12"/>
      <c r="H828" s="2" t="e">
        <v>#N/A</v>
      </c>
      <c r="I828" s="25" t="e">
        <v>#N/A</v>
      </c>
      <c r="J828" s="12"/>
      <c r="K828" s="25" t="e">
        <v>#N/A</v>
      </c>
      <c r="L828" s="13">
        <v>51313</v>
      </c>
      <c r="M828" s="25" t="s">
        <v>167</v>
      </c>
      <c r="N828" s="13">
        <v>45373.939393939399</v>
      </c>
      <c r="O828" s="13" t="s">
        <v>167</v>
      </c>
      <c r="P828" s="25" t="s">
        <v>167</v>
      </c>
      <c r="Q828" s="12" t="s">
        <v>167</v>
      </c>
      <c r="R828" s="2" t="s">
        <v>167</v>
      </c>
      <c r="S828" s="25" t="s">
        <v>167</v>
      </c>
      <c r="T828" s="12" t="s">
        <v>167</v>
      </c>
      <c r="U828" s="25"/>
      <c r="V828" s="13">
        <v>65168</v>
      </c>
      <c r="W828" s="25" t="s">
        <v>167</v>
      </c>
      <c r="X828" s="13">
        <v>1119</v>
      </c>
      <c r="Y828" s="13">
        <v>60717</v>
      </c>
      <c r="Z828" s="25" t="s">
        <v>167</v>
      </c>
      <c r="AA828" s="12">
        <v>1249.0899999999999</v>
      </c>
      <c r="AB828" s="2">
        <v>81682</v>
      </c>
      <c r="AC828" s="25" t="s">
        <v>167</v>
      </c>
      <c r="AD828" s="12">
        <v>1576.97</v>
      </c>
      <c r="AE828" s="25">
        <v>0.253</v>
      </c>
    </row>
    <row r="829" spans="1:31"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row>
    <row r="830" spans="1:31" x14ac:dyDescent="0.3">
      <c r="A830" s="103" t="s">
        <v>1805</v>
      </c>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c r="AA830" s="103"/>
      <c r="AB830" s="103"/>
      <c r="AC830" s="103"/>
      <c r="AD830" s="103"/>
      <c r="AE830" s="103"/>
    </row>
    <row r="831" spans="1:31" x14ac:dyDescent="0.3">
      <c r="B831" s="188"/>
      <c r="C831" s="188"/>
      <c r="D831" s="188"/>
      <c r="E831" s="188"/>
      <c r="F831" s="188"/>
      <c r="G831" s="188"/>
      <c r="H831" s="188"/>
      <c r="I831" s="188"/>
      <c r="J831" s="188"/>
      <c r="L831" s="188" t="s">
        <v>1653</v>
      </c>
      <c r="M831" s="188"/>
      <c r="N831" s="188" t="s">
        <v>1654</v>
      </c>
      <c r="O831" s="188" t="s">
        <v>1653</v>
      </c>
      <c r="P831" s="188"/>
      <c r="Q831" s="188" t="s">
        <v>1654</v>
      </c>
      <c r="R831" s="188" t="s">
        <v>1653</v>
      </c>
      <c r="S831" s="188"/>
      <c r="T831" s="188" t="s">
        <v>1654</v>
      </c>
      <c r="U831" t="s">
        <v>167</v>
      </c>
      <c r="V831" s="188" t="s">
        <v>1653</v>
      </c>
      <c r="W831" s="188"/>
      <c r="X831" s="188" t="s">
        <v>1654</v>
      </c>
      <c r="Y831" s="188" t="s">
        <v>1653</v>
      </c>
      <c r="Z831" s="188"/>
      <c r="AA831" s="188" t="s">
        <v>1654</v>
      </c>
      <c r="AB831" s="188" t="s">
        <v>1653</v>
      </c>
      <c r="AC831" s="188"/>
      <c r="AD831" s="188" t="s">
        <v>1654</v>
      </c>
      <c r="AE831" t="s">
        <v>167</v>
      </c>
    </row>
    <row r="832" spans="1:31" x14ac:dyDescent="0.3">
      <c r="A832" t="s">
        <v>1799</v>
      </c>
      <c r="B832" s="13" t="e">
        <v>#N/A</v>
      </c>
      <c r="C832" s="25" t="e">
        <v>#N/A</v>
      </c>
      <c r="D832" s="13"/>
      <c r="E832" s="13" t="e">
        <v>#N/A</v>
      </c>
      <c r="F832" s="25" t="e">
        <v>#N/A</v>
      </c>
      <c r="G832" s="12"/>
      <c r="H832" s="2" t="e">
        <v>#N/A</v>
      </c>
      <c r="I832" s="25" t="e">
        <v>#N/A</v>
      </c>
      <c r="J832" s="12"/>
      <c r="K832" s="25" t="e">
        <v>#N/A</v>
      </c>
      <c r="L832" s="13">
        <v>34780</v>
      </c>
      <c r="M832" s="25" t="s">
        <v>167</v>
      </c>
      <c r="N832" s="13">
        <v>1439.3939393939299</v>
      </c>
      <c r="O832" s="13">
        <v>35918</v>
      </c>
      <c r="P832" s="25" t="s">
        <v>167</v>
      </c>
      <c r="Q832" s="12">
        <v>1180</v>
      </c>
      <c r="R832" s="2">
        <v>47520</v>
      </c>
      <c r="S832" s="25" t="s">
        <v>167</v>
      </c>
      <c r="T832" s="12">
        <v>1587.878787878788</v>
      </c>
      <c r="U832" s="25">
        <v>0.36630247268545141</v>
      </c>
      <c r="V832" s="13">
        <v>46613</v>
      </c>
      <c r="W832" s="25" t="s">
        <v>167</v>
      </c>
      <c r="X832" s="13">
        <v>176</v>
      </c>
      <c r="Y832" s="13">
        <v>45252</v>
      </c>
      <c r="Z832" s="25" t="s">
        <v>167</v>
      </c>
      <c r="AA832" s="12">
        <v>161.82</v>
      </c>
      <c r="AB832" s="2">
        <v>59287</v>
      </c>
      <c r="AC832" s="25" t="s">
        <v>167</v>
      </c>
      <c r="AD832" s="12">
        <v>275.14999999999998</v>
      </c>
      <c r="AE832" s="25">
        <v>0.27200000000000002</v>
      </c>
    </row>
    <row r="833" spans="1:31"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row>
    <row r="834" spans="1:31" x14ac:dyDescent="0.3">
      <c r="A834" s="103" t="s">
        <v>1806</v>
      </c>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c r="AA834" s="103"/>
      <c r="AB834" s="103"/>
      <c r="AC834" s="103"/>
      <c r="AD834" s="103"/>
      <c r="AE834" s="103"/>
    </row>
    <row r="835" spans="1:31" x14ac:dyDescent="0.3">
      <c r="B835" s="188"/>
      <c r="C835" s="188"/>
      <c r="D835" s="188"/>
      <c r="E835" s="188"/>
      <c r="F835" s="188"/>
      <c r="G835" s="188"/>
      <c r="H835" s="188"/>
      <c r="I835" s="188"/>
      <c r="J835" s="188"/>
      <c r="L835" s="188" t="s">
        <v>1653</v>
      </c>
      <c r="M835" s="188"/>
      <c r="N835" s="188" t="s">
        <v>1654</v>
      </c>
      <c r="O835" s="188" t="s">
        <v>1653</v>
      </c>
      <c r="P835" s="188"/>
      <c r="Q835" s="188" t="s">
        <v>1654</v>
      </c>
      <c r="R835" s="188" t="s">
        <v>1653</v>
      </c>
      <c r="S835" s="188"/>
      <c r="T835" s="188" t="s">
        <v>1654</v>
      </c>
      <c r="U835" t="s">
        <v>167</v>
      </c>
      <c r="V835" s="188" t="s">
        <v>1653</v>
      </c>
      <c r="W835" s="188"/>
      <c r="X835" s="188" t="s">
        <v>1654</v>
      </c>
      <c r="Y835" s="188" t="s">
        <v>1653</v>
      </c>
      <c r="Z835" s="188"/>
      <c r="AA835" s="188" t="s">
        <v>1654</v>
      </c>
      <c r="AB835" s="188" t="s">
        <v>1653</v>
      </c>
      <c r="AC835" s="188"/>
      <c r="AD835" s="188" t="s">
        <v>1654</v>
      </c>
      <c r="AE835" t="s">
        <v>167</v>
      </c>
    </row>
    <row r="836" spans="1:31" x14ac:dyDescent="0.3">
      <c r="A836" t="s">
        <v>1799</v>
      </c>
      <c r="B836" s="13" t="e">
        <v>#N/A</v>
      </c>
      <c r="C836" s="25" t="e">
        <v>#N/A</v>
      </c>
      <c r="D836" s="13"/>
      <c r="E836" s="13" t="e">
        <v>#N/A</v>
      </c>
      <c r="F836" s="25" t="e">
        <v>#N/A</v>
      </c>
      <c r="G836" s="12"/>
      <c r="H836" s="2" t="e">
        <v>#N/A</v>
      </c>
      <c r="I836" s="25" t="e">
        <v>#N/A</v>
      </c>
      <c r="J836" s="12"/>
      <c r="K836" s="25" t="e">
        <v>#N/A</v>
      </c>
      <c r="L836" s="13">
        <v>48899</v>
      </c>
      <c r="M836" s="25" t="s">
        <v>167</v>
      </c>
      <c r="N836" s="13">
        <v>3230.9090909090901</v>
      </c>
      <c r="O836" s="13">
        <v>47146</v>
      </c>
      <c r="P836" s="25" t="s">
        <v>167</v>
      </c>
      <c r="Q836" s="12">
        <v>6286.0606060605996</v>
      </c>
      <c r="R836" s="2">
        <v>62159</v>
      </c>
      <c r="S836" s="25" t="s">
        <v>167</v>
      </c>
      <c r="T836" s="12">
        <v>6404.2424242424249</v>
      </c>
      <c r="U836" s="25">
        <v>0.27117118959487924</v>
      </c>
      <c r="V836" s="13">
        <v>57908</v>
      </c>
      <c r="W836" s="25" t="s">
        <v>167</v>
      </c>
      <c r="X836" s="13">
        <v>522</v>
      </c>
      <c r="Y836" s="13">
        <v>59807</v>
      </c>
      <c r="Z836" s="25" t="s">
        <v>167</v>
      </c>
      <c r="AA836" s="12">
        <v>583.64</v>
      </c>
      <c r="AB836" s="2">
        <v>76733</v>
      </c>
      <c r="AC836" s="25" t="s">
        <v>167</v>
      </c>
      <c r="AD836" s="12">
        <v>592.73</v>
      </c>
      <c r="AE836" s="25">
        <v>0.32500000000000001</v>
      </c>
    </row>
    <row r="837" spans="1:31"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row>
    <row r="838" spans="1:31" x14ac:dyDescent="0.3">
      <c r="A838" s="103" t="s">
        <v>1807</v>
      </c>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c r="AA838" s="103"/>
      <c r="AB838" s="103"/>
      <c r="AC838" s="103"/>
      <c r="AD838" s="103"/>
      <c r="AE838" s="103"/>
    </row>
    <row r="839" spans="1:31" x14ac:dyDescent="0.3">
      <c r="B839" s="188"/>
      <c r="C839" s="188"/>
      <c r="D839" s="188"/>
      <c r="E839" s="188"/>
      <c r="F839" s="188"/>
      <c r="G839" s="188"/>
      <c r="H839" s="188"/>
      <c r="I839" s="188"/>
      <c r="J839" s="188"/>
      <c r="L839" s="188" t="s">
        <v>1653</v>
      </c>
      <c r="M839" s="188"/>
      <c r="N839" s="188" t="s">
        <v>1654</v>
      </c>
      <c r="O839" s="188" t="s">
        <v>1653</v>
      </c>
      <c r="P839" s="188"/>
      <c r="Q839" s="188" t="s">
        <v>1654</v>
      </c>
      <c r="R839" s="188" t="s">
        <v>1653</v>
      </c>
      <c r="S839" s="188"/>
      <c r="T839" s="188" t="s">
        <v>1654</v>
      </c>
      <c r="U839" t="s">
        <v>167</v>
      </c>
      <c r="V839" s="188" t="s">
        <v>1653</v>
      </c>
      <c r="W839" s="188"/>
      <c r="X839" s="188" t="s">
        <v>1654</v>
      </c>
      <c r="Y839" s="188" t="s">
        <v>1653</v>
      </c>
      <c r="Z839" s="188"/>
      <c r="AA839" s="188" t="s">
        <v>1654</v>
      </c>
      <c r="AB839" s="188" t="s">
        <v>1653</v>
      </c>
      <c r="AC839" s="188"/>
      <c r="AD839" s="188" t="s">
        <v>1654</v>
      </c>
      <c r="AE839" t="s">
        <v>167</v>
      </c>
    </row>
    <row r="840" spans="1:31" x14ac:dyDescent="0.3">
      <c r="A840" t="s">
        <v>1799</v>
      </c>
      <c r="B840" s="13" t="e">
        <v>#N/A</v>
      </c>
      <c r="C840" s="25" t="e">
        <v>#N/A</v>
      </c>
      <c r="D840" s="13"/>
      <c r="E840" s="13" t="e">
        <v>#N/A</v>
      </c>
      <c r="F840" s="25" t="e">
        <v>#N/A</v>
      </c>
      <c r="G840" s="12"/>
      <c r="H840" s="2" t="e">
        <v>#N/A</v>
      </c>
      <c r="I840" s="25" t="e">
        <v>#N/A</v>
      </c>
      <c r="J840" s="12"/>
      <c r="K840" s="25" t="e">
        <v>#N/A</v>
      </c>
      <c r="L840" s="13">
        <v>56104</v>
      </c>
      <c r="M840" s="25" t="s">
        <v>167</v>
      </c>
      <c r="N840" s="13">
        <v>796.36363636363603</v>
      </c>
      <c r="O840" s="13">
        <v>55287</v>
      </c>
      <c r="P840" s="25" t="s">
        <v>167</v>
      </c>
      <c r="Q840" s="12">
        <v>1100</v>
      </c>
      <c r="R840" s="2">
        <v>64453</v>
      </c>
      <c r="S840" s="25" t="s">
        <v>167</v>
      </c>
      <c r="T840" s="12">
        <v>1661.818181818182</v>
      </c>
      <c r="U840" s="25">
        <v>0.14881291886496506</v>
      </c>
      <c r="V840" s="13">
        <v>70414</v>
      </c>
      <c r="W840" s="25" t="s">
        <v>167</v>
      </c>
      <c r="X840" s="13">
        <v>127</v>
      </c>
      <c r="Y840" s="13">
        <v>72741</v>
      </c>
      <c r="Z840" s="25" t="s">
        <v>167</v>
      </c>
      <c r="AA840" s="12">
        <v>149.69999999999999</v>
      </c>
      <c r="AB840" s="2">
        <v>90496</v>
      </c>
      <c r="AC840" s="25" t="s">
        <v>167</v>
      </c>
      <c r="AD840" s="12">
        <v>234.55</v>
      </c>
      <c r="AE840" s="25">
        <v>0.28499999999999998</v>
      </c>
    </row>
    <row r="841" spans="1:31"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row>
    <row r="842" spans="1:31" x14ac:dyDescent="0.3">
      <c r="A842" s="103" t="s">
        <v>1808</v>
      </c>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c r="AA842" s="103"/>
      <c r="AB842" s="103"/>
      <c r="AC842" s="103"/>
      <c r="AD842" s="103"/>
      <c r="AE842" s="103"/>
    </row>
    <row r="843" spans="1:31" x14ac:dyDescent="0.3">
      <c r="B843" s="188"/>
      <c r="C843" s="188"/>
      <c r="D843" s="188"/>
      <c r="E843" s="188"/>
      <c r="F843" s="188"/>
      <c r="G843" s="188"/>
      <c r="H843" s="188"/>
      <c r="I843" s="188"/>
      <c r="J843" s="188"/>
      <c r="L843" s="188" t="s">
        <v>1653</v>
      </c>
      <c r="M843" s="188"/>
      <c r="N843" s="188" t="s">
        <v>1654</v>
      </c>
      <c r="O843" s="188" t="s">
        <v>1653</v>
      </c>
      <c r="P843" s="188"/>
      <c r="Q843" s="188" t="s">
        <v>1654</v>
      </c>
      <c r="R843" s="188" t="s">
        <v>1653</v>
      </c>
      <c r="S843" s="188"/>
      <c r="T843" s="188" t="s">
        <v>1654</v>
      </c>
      <c r="U843" t="s">
        <v>167</v>
      </c>
      <c r="V843" s="188" t="s">
        <v>1653</v>
      </c>
      <c r="W843" s="188"/>
      <c r="X843" s="188" t="s">
        <v>1654</v>
      </c>
      <c r="Y843" s="188" t="s">
        <v>1653</v>
      </c>
      <c r="Z843" s="188"/>
      <c r="AA843" s="188" t="s">
        <v>1654</v>
      </c>
      <c r="AB843" s="188" t="s">
        <v>1653</v>
      </c>
      <c r="AC843" s="188"/>
      <c r="AD843" s="188" t="s">
        <v>1654</v>
      </c>
      <c r="AE843" t="s">
        <v>167</v>
      </c>
    </row>
    <row r="844" spans="1:31" x14ac:dyDescent="0.3">
      <c r="A844" t="s">
        <v>1799</v>
      </c>
      <c r="B844" s="13" t="e">
        <v>#N/A</v>
      </c>
      <c r="C844" s="25" t="e">
        <v>#N/A</v>
      </c>
      <c r="D844" s="13"/>
      <c r="E844" s="13" t="e">
        <v>#N/A</v>
      </c>
      <c r="F844" s="25" t="e">
        <v>#N/A</v>
      </c>
      <c r="G844" s="12"/>
      <c r="H844" s="2" t="e">
        <v>#N/A</v>
      </c>
      <c r="I844" s="25" t="e">
        <v>#N/A</v>
      </c>
      <c r="J844" s="12"/>
      <c r="K844" s="25" t="e">
        <v>#N/A</v>
      </c>
      <c r="L844" s="13">
        <v>34939</v>
      </c>
      <c r="M844" s="25" t="s">
        <v>167</v>
      </c>
      <c r="N844" s="13">
        <v>585.45454545454504</v>
      </c>
      <c r="O844" s="13">
        <v>34677</v>
      </c>
      <c r="P844" s="25" t="s">
        <v>167</v>
      </c>
      <c r="Q844" s="12">
        <v>572.72727272727195</v>
      </c>
      <c r="R844" s="2">
        <v>46063</v>
      </c>
      <c r="S844" s="25" t="s">
        <v>167</v>
      </c>
      <c r="T844" s="12">
        <v>1059.3939393939395</v>
      </c>
      <c r="U844" s="25">
        <v>0.31838346833051889</v>
      </c>
      <c r="V844" s="13">
        <v>47180</v>
      </c>
      <c r="W844" s="25" t="s">
        <v>167</v>
      </c>
      <c r="X844" s="13">
        <v>132</v>
      </c>
      <c r="Y844" s="13">
        <v>47393</v>
      </c>
      <c r="Z844" s="25" t="s">
        <v>167</v>
      </c>
      <c r="AA844" s="12">
        <v>129.69999999999999</v>
      </c>
      <c r="AB844" s="2">
        <v>62330</v>
      </c>
      <c r="AC844" s="25" t="s">
        <v>167</v>
      </c>
      <c r="AD844" s="12">
        <v>191.52</v>
      </c>
      <c r="AE844" s="25">
        <v>0.32100000000000001</v>
      </c>
    </row>
    <row r="845" spans="1:31"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row>
    <row r="846" spans="1:31" x14ac:dyDescent="0.3">
      <c r="A846" s="103" t="s">
        <v>1809</v>
      </c>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c r="AA846" s="103"/>
      <c r="AB846" s="103"/>
      <c r="AC846" s="103"/>
      <c r="AD846" s="103"/>
      <c r="AE846" s="103"/>
    </row>
    <row r="847" spans="1:31" x14ac:dyDescent="0.3">
      <c r="B847" s="188"/>
      <c r="C847" s="188"/>
      <c r="D847" s="188"/>
      <c r="E847" s="188"/>
      <c r="F847" s="188"/>
      <c r="G847" s="188"/>
      <c r="H847" s="188"/>
      <c r="I847" s="188"/>
      <c r="J847" s="188"/>
      <c r="L847" s="188" t="s">
        <v>1653</v>
      </c>
      <c r="M847" s="188"/>
      <c r="N847" s="188" t="s">
        <v>1654</v>
      </c>
      <c r="O847" s="188" t="s">
        <v>1653</v>
      </c>
      <c r="P847" s="188"/>
      <c r="Q847" s="188" t="s">
        <v>1654</v>
      </c>
      <c r="R847" s="188" t="s">
        <v>1653</v>
      </c>
      <c r="S847" s="188"/>
      <c r="T847" s="188" t="s">
        <v>1654</v>
      </c>
      <c r="U847" t="s">
        <v>167</v>
      </c>
      <c r="V847" s="188" t="s">
        <v>1653</v>
      </c>
      <c r="W847" s="188"/>
      <c r="X847" s="188" t="s">
        <v>1654</v>
      </c>
      <c r="Y847" s="188" t="s">
        <v>1653</v>
      </c>
      <c r="Z847" s="188"/>
      <c r="AA847" s="188" t="s">
        <v>1654</v>
      </c>
      <c r="AB847" s="188" t="s">
        <v>1653</v>
      </c>
      <c r="AC847" s="188"/>
      <c r="AD847" s="188" t="s">
        <v>1654</v>
      </c>
      <c r="AE847" t="s">
        <v>167</v>
      </c>
    </row>
    <row r="848" spans="1:31" x14ac:dyDescent="0.3">
      <c r="A848" t="s">
        <v>169</v>
      </c>
      <c r="B848" s="2">
        <v>38717</v>
      </c>
      <c r="C848" s="25" t="s">
        <v>2479</v>
      </c>
      <c r="D848" s="2"/>
      <c r="E848" s="2">
        <v>40209</v>
      </c>
      <c r="F848" s="25" t="s">
        <v>2479</v>
      </c>
      <c r="G848" s="12"/>
      <c r="H848" s="2">
        <v>40586</v>
      </c>
      <c r="I848" s="25" t="s">
        <v>2479</v>
      </c>
      <c r="J848" s="12"/>
      <c r="K848" s="25">
        <v>4.8273368287832241E-2</v>
      </c>
      <c r="L848" s="2">
        <v>126664</v>
      </c>
      <c r="M848" s="25" t="s">
        <v>167</v>
      </c>
      <c r="N848" s="2">
        <v>501.21212121212102</v>
      </c>
      <c r="O848" s="2">
        <v>133570</v>
      </c>
      <c r="P848" s="25" t="s">
        <v>167</v>
      </c>
      <c r="Q848" s="12">
        <v>473.33333333333297</v>
      </c>
      <c r="R848" s="2">
        <v>139044</v>
      </c>
      <c r="S848" s="25" t="s">
        <v>167</v>
      </c>
      <c r="T848" s="12">
        <v>480.60606060606062</v>
      </c>
      <c r="U848" s="25">
        <v>9.7738899766310866E-2</v>
      </c>
      <c r="V848" s="2">
        <v>12392852</v>
      </c>
      <c r="W848" s="25" t="s">
        <v>167</v>
      </c>
      <c r="X848" s="2">
        <v>13533</v>
      </c>
      <c r="Y848" s="2">
        <v>12717801</v>
      </c>
      <c r="Z848" s="25" t="s">
        <v>167</v>
      </c>
      <c r="AA848" s="12">
        <v>11122.42</v>
      </c>
      <c r="AB848" s="2">
        <v>13103114</v>
      </c>
      <c r="AC848" s="25" t="s">
        <v>167</v>
      </c>
      <c r="AD848" s="12">
        <v>11237.58</v>
      </c>
      <c r="AE848" s="25">
        <v>5.7000000000000002E-2</v>
      </c>
    </row>
    <row r="849" spans="1:31" x14ac:dyDescent="0.3">
      <c r="A849" t="s">
        <v>1810</v>
      </c>
      <c r="B849" s="2">
        <v>1852</v>
      </c>
      <c r="C849" s="25">
        <v>4.7834284681147816E-2</v>
      </c>
      <c r="D849" s="2"/>
      <c r="E849" s="2">
        <v>1545</v>
      </c>
      <c r="F849" s="25">
        <v>3.8424233380586433E-2</v>
      </c>
      <c r="G849" s="12"/>
      <c r="H849" s="2">
        <v>1265</v>
      </c>
      <c r="I849" s="25">
        <v>3.1168383186320404E-2</v>
      </c>
      <c r="J849" s="12"/>
      <c r="K849" s="25">
        <v>-0.31695464362850967</v>
      </c>
      <c r="L849" s="2">
        <v>5957</v>
      </c>
      <c r="M849" s="25">
        <v>4.702993747236784E-2</v>
      </c>
      <c r="N849" s="2">
        <v>306.06060606060601</v>
      </c>
      <c r="O849" s="2">
        <v>5767</v>
      </c>
      <c r="P849" s="25">
        <v>4.3175862843452872E-2</v>
      </c>
      <c r="Q849" s="12">
        <v>293.93939393939303</v>
      </c>
      <c r="R849" s="2">
        <v>5547</v>
      </c>
      <c r="S849" s="25">
        <v>3.9893846552170535E-2</v>
      </c>
      <c r="T849" s="12">
        <v>387.27272727272731</v>
      </c>
      <c r="U849" s="25">
        <v>-6.8826590565721005E-2</v>
      </c>
      <c r="V849" s="2">
        <v>508953</v>
      </c>
      <c r="W849" s="25">
        <v>4.1000000000000002E-2</v>
      </c>
      <c r="X849" s="2">
        <v>2596</v>
      </c>
      <c r="Y849" s="2">
        <v>422952</v>
      </c>
      <c r="Z849" s="25">
        <v>3.3000000000000002E-2</v>
      </c>
      <c r="AA849" s="12">
        <v>2183.64</v>
      </c>
      <c r="AB849" s="2">
        <v>359552</v>
      </c>
      <c r="AC849" s="25">
        <v>2.7E-2</v>
      </c>
      <c r="AD849" s="12">
        <v>2855.76</v>
      </c>
      <c r="AE849" s="25">
        <v>-0.29399999999999998</v>
      </c>
    </row>
    <row r="850" spans="1:31" x14ac:dyDescent="0.3">
      <c r="A850" t="s">
        <v>1811</v>
      </c>
      <c r="B850" s="2">
        <v>269</v>
      </c>
      <c r="C850" s="25">
        <v>6.9478523645943617E-3</v>
      </c>
      <c r="D850" s="2"/>
      <c r="E850" s="2">
        <v>331</v>
      </c>
      <c r="F850" s="25">
        <v>8.2319878634136631E-3</v>
      </c>
      <c r="G850" s="12"/>
      <c r="H850" s="2">
        <v>154</v>
      </c>
      <c r="I850" s="25">
        <v>3.7944118661607453E-3</v>
      </c>
      <c r="J850" s="12"/>
      <c r="K850" s="25">
        <v>-0.42750929368029744</v>
      </c>
      <c r="L850" s="2">
        <v>814</v>
      </c>
      <c r="M850" s="25">
        <v>6.4264510831806981E-3</v>
      </c>
      <c r="N850" s="2">
        <v>109.69696969696901</v>
      </c>
      <c r="O850" s="2">
        <v>884</v>
      </c>
      <c r="P850" s="25">
        <v>6.6182526016321033E-3</v>
      </c>
      <c r="Q850" s="12">
        <v>139.39393939393901</v>
      </c>
      <c r="R850" s="2">
        <v>490</v>
      </c>
      <c r="S850" s="25">
        <v>3.5240643249618824E-3</v>
      </c>
      <c r="T850" s="12">
        <v>113.93939393939395</v>
      </c>
      <c r="U850" s="25">
        <v>-0.39803439803439805</v>
      </c>
      <c r="V850" s="2">
        <v>81508</v>
      </c>
      <c r="W850" s="25">
        <v>7.0000000000000001E-3</v>
      </c>
      <c r="X850" s="2">
        <v>1185</v>
      </c>
      <c r="Y850" s="2">
        <v>83243</v>
      </c>
      <c r="Z850" s="25">
        <v>7.0000000000000001E-3</v>
      </c>
      <c r="AA850" s="12">
        <v>1139.3900000000001</v>
      </c>
      <c r="AB850" s="2">
        <v>54257</v>
      </c>
      <c r="AC850" s="25">
        <v>4.0000000000000001E-3</v>
      </c>
      <c r="AD850" s="12">
        <v>1147.27</v>
      </c>
      <c r="AE850" s="25">
        <v>-0.33400000000000002</v>
      </c>
    </row>
    <row r="851" spans="1:31" x14ac:dyDescent="0.3">
      <c r="A851" t="s">
        <v>1812</v>
      </c>
      <c r="B851" s="2">
        <v>265</v>
      </c>
      <c r="C851" s="25">
        <v>6.844538574786267E-3</v>
      </c>
      <c r="D851" s="2"/>
      <c r="E851" s="2">
        <v>130</v>
      </c>
      <c r="F851" s="25">
        <v>3.2331070158422245E-3</v>
      </c>
      <c r="G851" s="12"/>
      <c r="H851" s="2">
        <v>9</v>
      </c>
      <c r="I851" s="25">
        <v>2.2175134282757602E-4</v>
      </c>
      <c r="J851" s="12"/>
      <c r="K851" s="25">
        <v>-0.96603773584905661</v>
      </c>
      <c r="L851" s="2">
        <v>579</v>
      </c>
      <c r="M851" s="25">
        <v>4.5711488662919216E-3</v>
      </c>
      <c r="N851" s="2">
        <v>99.393939393939405</v>
      </c>
      <c r="O851" s="2">
        <v>631</v>
      </c>
      <c r="P851" s="25">
        <v>4.7241146964138656E-3</v>
      </c>
      <c r="Q851" s="12">
        <v>113.939393939393</v>
      </c>
      <c r="R851" s="2">
        <v>147</v>
      </c>
      <c r="S851" s="25">
        <v>1.0572192974885647E-3</v>
      </c>
      <c r="T851" s="12">
        <v>56.363636363636367</v>
      </c>
      <c r="U851" s="25">
        <v>-0.74611398963730569</v>
      </c>
      <c r="V851" s="2">
        <v>37663</v>
      </c>
      <c r="W851" s="25">
        <v>3.0000000000000001E-3</v>
      </c>
      <c r="X851" s="2">
        <v>942</v>
      </c>
      <c r="Y851" s="2">
        <v>35133</v>
      </c>
      <c r="Z851" s="25">
        <v>3.0000000000000001E-3</v>
      </c>
      <c r="AA851" s="12">
        <v>838.79</v>
      </c>
      <c r="AB851" s="2">
        <v>19701</v>
      </c>
      <c r="AC851" s="25">
        <v>2E-3</v>
      </c>
      <c r="AD851" s="12">
        <v>745.45</v>
      </c>
      <c r="AE851" s="25">
        <v>-0.47699999999999998</v>
      </c>
    </row>
    <row r="852" spans="1:31" x14ac:dyDescent="0.3">
      <c r="A852" t="s">
        <v>1813</v>
      </c>
      <c r="B852" s="2">
        <v>269</v>
      </c>
      <c r="C852" s="25">
        <v>6.9478523645943643E-3</v>
      </c>
      <c r="D852" s="2"/>
      <c r="E852" s="2">
        <v>190</v>
      </c>
      <c r="F852" s="25">
        <v>4.7253102539232513E-3</v>
      </c>
      <c r="G852" s="12"/>
      <c r="H852" s="2">
        <v>162</v>
      </c>
      <c r="I852" s="25">
        <v>3.991524170896368E-3</v>
      </c>
      <c r="J852" s="12"/>
      <c r="K852" s="25">
        <v>-0.39776951672862448</v>
      </c>
      <c r="L852" s="2">
        <v>652</v>
      </c>
      <c r="M852" s="25">
        <v>5.1474767889850316E-3</v>
      </c>
      <c r="N852" s="2">
        <v>100.60606060606</v>
      </c>
      <c r="O852" s="2">
        <v>623</v>
      </c>
      <c r="P852" s="25">
        <v>4.6642210077113121E-3</v>
      </c>
      <c r="Q852" s="12">
        <v>107.87878787878699</v>
      </c>
      <c r="R852" s="2">
        <v>409</v>
      </c>
      <c r="S852" s="25">
        <v>2.9415149161416531E-3</v>
      </c>
      <c r="T852" s="12">
        <v>109.6969696969697</v>
      </c>
      <c r="U852" s="25">
        <v>-0.3726993865030675</v>
      </c>
      <c r="V852" s="2">
        <v>39464</v>
      </c>
      <c r="W852" s="25">
        <v>3.0000000000000001E-3</v>
      </c>
      <c r="X852" s="2">
        <v>861</v>
      </c>
      <c r="Y852" s="2">
        <v>31622</v>
      </c>
      <c r="Z852" s="25">
        <v>2E-3</v>
      </c>
      <c r="AA852" s="12">
        <v>731.52</v>
      </c>
      <c r="AB852" s="2">
        <v>18723</v>
      </c>
      <c r="AC852" s="25">
        <v>1E-3</v>
      </c>
      <c r="AD852" s="12">
        <v>608.48</v>
      </c>
      <c r="AE852" s="25">
        <v>-0.52600000000000002</v>
      </c>
    </row>
    <row r="853" spans="1:31" x14ac:dyDescent="0.3">
      <c r="A853" t="s">
        <v>1814</v>
      </c>
      <c r="B853" s="2">
        <v>235</v>
      </c>
      <c r="C853" s="25">
        <v>6.0696851512255599E-3</v>
      </c>
      <c r="D853" s="2"/>
      <c r="E853" s="2">
        <v>199</v>
      </c>
      <c r="F853" s="25">
        <v>4.9491407396354053E-3</v>
      </c>
      <c r="G853" s="12"/>
      <c r="H853" s="2">
        <v>101</v>
      </c>
      <c r="I853" s="25">
        <v>2.4885428472872419E-3</v>
      </c>
      <c r="J853" s="12"/>
      <c r="K853" s="25">
        <v>-0.57021276595744674</v>
      </c>
      <c r="L853" s="2">
        <v>479</v>
      </c>
      <c r="M853" s="25">
        <v>3.7816585612328681E-3</v>
      </c>
      <c r="N853" s="2">
        <v>81.212121212121204</v>
      </c>
      <c r="O853" s="2">
        <v>794</v>
      </c>
      <c r="P853" s="25">
        <v>5.9444486037283821E-3</v>
      </c>
      <c r="Q853" s="12">
        <v>125.454545454545</v>
      </c>
      <c r="R853" s="2">
        <v>853</v>
      </c>
      <c r="S853" s="25">
        <v>6.1347487126377264E-3</v>
      </c>
      <c r="T853" s="12">
        <v>253.93939393939397</v>
      </c>
      <c r="U853" s="25">
        <v>0.78079331941544883</v>
      </c>
      <c r="V853" s="2">
        <v>39683</v>
      </c>
      <c r="W853" s="25">
        <v>3.0000000000000001E-3</v>
      </c>
      <c r="X853" s="2">
        <v>819</v>
      </c>
      <c r="Y853" s="2">
        <v>34601</v>
      </c>
      <c r="Z853" s="25">
        <v>3.0000000000000001E-3</v>
      </c>
      <c r="AA853" s="12">
        <v>957.58</v>
      </c>
      <c r="AB853" s="2">
        <v>21780</v>
      </c>
      <c r="AC853" s="25">
        <v>2E-3</v>
      </c>
      <c r="AD853" s="12">
        <v>802.42</v>
      </c>
      <c r="AE853" s="25">
        <v>-0.45100000000000001</v>
      </c>
    </row>
    <row r="854" spans="1:31" x14ac:dyDescent="0.3">
      <c r="A854" t="s">
        <v>1815</v>
      </c>
      <c r="B854" s="2">
        <v>215</v>
      </c>
      <c r="C854" s="25">
        <v>5.5531162021850867E-3</v>
      </c>
      <c r="D854" s="2"/>
      <c r="E854" s="2">
        <v>117</v>
      </c>
      <c r="F854" s="25">
        <v>2.9097963142580021E-3</v>
      </c>
      <c r="G854" s="12"/>
      <c r="H854" s="2">
        <v>73</v>
      </c>
      <c r="I854" s="25">
        <v>1.798649780712561E-3</v>
      </c>
      <c r="J854" s="12"/>
      <c r="K854" s="25">
        <v>-0.66046511627906979</v>
      </c>
      <c r="L854" s="2">
        <v>601</v>
      </c>
      <c r="M854" s="25">
        <v>4.7448367334049137E-3</v>
      </c>
      <c r="N854" s="2">
        <v>103.030303030303</v>
      </c>
      <c r="O854" s="2">
        <v>446</v>
      </c>
      <c r="P854" s="25">
        <v>3.3390731451673279E-3</v>
      </c>
      <c r="Q854" s="12">
        <v>87.272727272727195</v>
      </c>
      <c r="R854" s="2">
        <v>384</v>
      </c>
      <c r="S854" s="25">
        <v>2.7617157158884957E-3</v>
      </c>
      <c r="T854" s="12">
        <v>98.787878787878796</v>
      </c>
      <c r="U854" s="25">
        <v>-0.36106489184692181</v>
      </c>
      <c r="V854" s="2">
        <v>37280</v>
      </c>
      <c r="W854" s="25">
        <v>3.0000000000000001E-3</v>
      </c>
      <c r="X854" s="2">
        <v>978</v>
      </c>
      <c r="Y854" s="2">
        <v>30011</v>
      </c>
      <c r="Z854" s="25">
        <v>2E-3</v>
      </c>
      <c r="AA854" s="12">
        <v>738.79</v>
      </c>
      <c r="AB854" s="2">
        <v>21246</v>
      </c>
      <c r="AC854" s="25">
        <v>2E-3</v>
      </c>
      <c r="AD854" s="12">
        <v>867.88</v>
      </c>
      <c r="AE854" s="25">
        <v>-0.43</v>
      </c>
    </row>
    <row r="855" spans="1:31" x14ac:dyDescent="0.3">
      <c r="A855" t="s">
        <v>1816</v>
      </c>
      <c r="B855" s="2">
        <v>164</v>
      </c>
      <c r="C855" s="25">
        <v>4.2358653821318801E-3</v>
      </c>
      <c r="D855" s="2"/>
      <c r="E855" s="2">
        <v>169</v>
      </c>
      <c r="F855" s="25">
        <v>4.2030391205948913E-3</v>
      </c>
      <c r="G855" s="12"/>
      <c r="H855" s="2">
        <v>99</v>
      </c>
      <c r="I855" s="25">
        <v>2.4392647711033361E-3</v>
      </c>
      <c r="J855" s="12"/>
      <c r="K855" s="25">
        <v>-0.39634146341463417</v>
      </c>
      <c r="L855" s="2">
        <v>563</v>
      </c>
      <c r="M855" s="25">
        <v>4.4448304174824734E-3</v>
      </c>
      <c r="N855" s="2">
        <v>106.06060606060601</v>
      </c>
      <c r="O855" s="2">
        <v>585</v>
      </c>
      <c r="P855" s="25">
        <v>4.3797259863741856E-3</v>
      </c>
      <c r="Q855" s="12">
        <v>117.575757575757</v>
      </c>
      <c r="R855" s="2">
        <v>481</v>
      </c>
      <c r="S855" s="25">
        <v>3.4593366128707458E-3</v>
      </c>
      <c r="T855" s="12">
        <v>124.84848484848486</v>
      </c>
      <c r="U855" s="25">
        <v>-0.14564831261101244</v>
      </c>
      <c r="V855" s="2">
        <v>34412</v>
      </c>
      <c r="W855" s="25">
        <v>3.0000000000000001E-3</v>
      </c>
      <c r="X855" s="2">
        <v>860</v>
      </c>
      <c r="Y855" s="2">
        <v>28302</v>
      </c>
      <c r="Z855" s="25">
        <v>2E-3</v>
      </c>
      <c r="AA855" s="12">
        <v>757.58</v>
      </c>
      <c r="AB855" s="2">
        <v>21150</v>
      </c>
      <c r="AC855" s="25">
        <v>2E-3</v>
      </c>
      <c r="AD855" s="12">
        <v>662.42</v>
      </c>
      <c r="AE855" s="25">
        <v>-0.38500000000000001</v>
      </c>
    </row>
    <row r="856" spans="1:31" x14ac:dyDescent="0.3">
      <c r="A856" t="s">
        <v>1817</v>
      </c>
      <c r="B856" s="2">
        <v>28</v>
      </c>
      <c r="C856" s="25">
        <v>7.2319652865666267E-4</v>
      </c>
      <c r="D856" s="2"/>
      <c r="E856" s="2">
        <v>153</v>
      </c>
      <c r="F856" s="25">
        <v>3.8051182571066178E-3</v>
      </c>
      <c r="G856" s="12"/>
      <c r="H856" s="2">
        <v>221</v>
      </c>
      <c r="I856" s="25">
        <v>5.4452274183215904E-3</v>
      </c>
      <c r="J856" s="12"/>
      <c r="K856" s="25">
        <v>6.8928571428571432</v>
      </c>
      <c r="L856" s="2">
        <v>425</v>
      </c>
      <c r="M856" s="25">
        <v>3.3553337965009792E-3</v>
      </c>
      <c r="N856" s="2">
        <v>95.757575757575694</v>
      </c>
      <c r="O856" s="2">
        <v>382</v>
      </c>
      <c r="P856" s="25">
        <v>2.8599236355469041E-3</v>
      </c>
      <c r="Q856" s="12">
        <v>92.121212121212096</v>
      </c>
      <c r="R856" s="2">
        <v>464</v>
      </c>
      <c r="S856" s="25">
        <v>3.3370731566985988E-3</v>
      </c>
      <c r="T856" s="12">
        <v>153.33333333333334</v>
      </c>
      <c r="U856" s="25">
        <v>9.1764705882352943E-2</v>
      </c>
      <c r="V856" s="2">
        <v>30059</v>
      </c>
      <c r="W856" s="25">
        <v>2E-3</v>
      </c>
      <c r="X856" s="2">
        <v>821</v>
      </c>
      <c r="Y856" s="2">
        <v>23396</v>
      </c>
      <c r="Z856" s="25">
        <v>2E-3</v>
      </c>
      <c r="AA856" s="12">
        <v>672.73</v>
      </c>
      <c r="AB856" s="2">
        <v>18539</v>
      </c>
      <c r="AC856" s="25">
        <v>1E-3</v>
      </c>
      <c r="AD856" s="12">
        <v>690.3</v>
      </c>
      <c r="AE856" s="25">
        <v>-0.38300000000000001</v>
      </c>
    </row>
    <row r="857" spans="1:31" x14ac:dyDescent="0.3">
      <c r="A857" t="s">
        <v>1818</v>
      </c>
      <c r="B857" s="2">
        <v>48</v>
      </c>
      <c r="C857" s="25">
        <v>1.2397654776971356E-3</v>
      </c>
      <c r="D857" s="2"/>
      <c r="E857" s="2">
        <v>55</v>
      </c>
      <c r="F857" s="25">
        <v>1.3678529682409411E-3</v>
      </c>
      <c r="G857" s="12"/>
      <c r="H857" s="2">
        <v>202</v>
      </c>
      <c r="I857" s="25">
        <v>4.9770856945744839E-3</v>
      </c>
      <c r="J857" s="12"/>
      <c r="K857" s="25">
        <v>3.208333333333333</v>
      </c>
      <c r="L857" s="2">
        <v>239</v>
      </c>
      <c r="M857" s="25">
        <v>1.8868818290911388E-3</v>
      </c>
      <c r="N857" s="2">
        <v>80.606060606060595</v>
      </c>
      <c r="O857" s="2">
        <v>324</v>
      </c>
      <c r="P857" s="25">
        <v>2.4256943924533952E-3</v>
      </c>
      <c r="Q857" s="12">
        <v>88.484848484848399</v>
      </c>
      <c r="R857" s="2">
        <v>624</v>
      </c>
      <c r="S857" s="25">
        <v>4.487788038318806E-3</v>
      </c>
      <c r="T857" s="12">
        <v>195.75757575757578</v>
      </c>
      <c r="U857" s="25">
        <v>1.610878661087866</v>
      </c>
      <c r="V857" s="2">
        <v>29848</v>
      </c>
      <c r="W857" s="25">
        <v>2E-3</v>
      </c>
      <c r="X857" s="2">
        <v>873</v>
      </c>
      <c r="Y857" s="2">
        <v>22675</v>
      </c>
      <c r="Z857" s="25">
        <v>2E-3</v>
      </c>
      <c r="AA857" s="12">
        <v>650.29999999999995</v>
      </c>
      <c r="AB857" s="2">
        <v>18777</v>
      </c>
      <c r="AC857" s="25">
        <v>1E-3</v>
      </c>
      <c r="AD857" s="12">
        <v>790.91</v>
      </c>
      <c r="AE857" s="25">
        <v>-0.371</v>
      </c>
    </row>
    <row r="858" spans="1:31" x14ac:dyDescent="0.3">
      <c r="A858" t="s">
        <v>1819</v>
      </c>
      <c r="B858" s="2">
        <v>74</v>
      </c>
      <c r="C858" s="25">
        <v>1.9113051114497501E-3</v>
      </c>
      <c r="D858" s="2"/>
      <c r="E858" s="2">
        <v>45</v>
      </c>
      <c r="F858" s="25">
        <v>1.11915242856077E-3</v>
      </c>
      <c r="G858" s="12"/>
      <c r="H858" s="2">
        <v>19</v>
      </c>
      <c r="I858" s="25">
        <v>4.6814172374710493E-4</v>
      </c>
      <c r="J858" s="12"/>
      <c r="K858" s="25">
        <v>-0.7432432432432432</v>
      </c>
      <c r="L858" s="2">
        <v>278</v>
      </c>
      <c r="M858" s="25">
        <v>2.1947830480641699E-3</v>
      </c>
      <c r="N858" s="2">
        <v>75.757575757575694</v>
      </c>
      <c r="O858" s="2">
        <v>198</v>
      </c>
      <c r="P858" s="25">
        <v>1.4823687953881861E-3</v>
      </c>
      <c r="Q858" s="12">
        <v>60</v>
      </c>
      <c r="R858" s="2">
        <v>110</v>
      </c>
      <c r="S858" s="25">
        <v>7.9111648111389202E-4</v>
      </c>
      <c r="T858" s="12">
        <v>50.303030303030305</v>
      </c>
      <c r="U858" s="25">
        <v>-0.60431654676258995</v>
      </c>
      <c r="V858" s="2">
        <v>24147</v>
      </c>
      <c r="W858" s="25">
        <v>2E-3</v>
      </c>
      <c r="X858" s="2">
        <v>597</v>
      </c>
      <c r="Y858" s="2">
        <v>18823</v>
      </c>
      <c r="Z858" s="25">
        <v>1E-3</v>
      </c>
      <c r="AA858" s="12">
        <v>553.94000000000005</v>
      </c>
      <c r="AB858" s="2">
        <v>16116</v>
      </c>
      <c r="AC858" s="25">
        <v>1E-3</v>
      </c>
      <c r="AD858" s="12">
        <v>706.06</v>
      </c>
      <c r="AE858" s="25">
        <v>-0.33300000000000002</v>
      </c>
    </row>
    <row r="859" spans="1:31" x14ac:dyDescent="0.3">
      <c r="A859" t="s">
        <v>1820</v>
      </c>
      <c r="B859" s="2">
        <v>56</v>
      </c>
      <c r="C859" s="25">
        <v>1.4463930573133249E-3</v>
      </c>
      <c r="D859" s="2"/>
      <c r="E859" s="2">
        <v>89</v>
      </c>
      <c r="F859" s="25">
        <v>2.2134348031535227E-3</v>
      </c>
      <c r="G859" s="12"/>
      <c r="H859" s="2">
        <v>76</v>
      </c>
      <c r="I859" s="25">
        <v>1.8725668949884197E-3</v>
      </c>
      <c r="J859" s="12"/>
      <c r="K859" s="25">
        <v>0.35714285714285721</v>
      </c>
      <c r="L859" s="2">
        <v>485</v>
      </c>
      <c r="M859" s="25">
        <v>3.8290279795364112E-3</v>
      </c>
      <c r="N859" s="2">
        <v>121.818181818181</v>
      </c>
      <c r="O859" s="2">
        <v>318</v>
      </c>
      <c r="P859" s="25">
        <v>2.3807741259264806E-3</v>
      </c>
      <c r="Q859" s="12">
        <v>83.030303030303003</v>
      </c>
      <c r="R859" s="2">
        <v>481</v>
      </c>
      <c r="S859" s="25">
        <v>3.4593366128707458E-3</v>
      </c>
      <c r="T859" s="12">
        <v>142.42424242424244</v>
      </c>
      <c r="U859" s="25">
        <v>-8.2474226804123713E-3</v>
      </c>
      <c r="V859" s="2">
        <v>40571</v>
      </c>
      <c r="W859" s="25">
        <v>3.0000000000000001E-3</v>
      </c>
      <c r="X859" s="2">
        <v>1033</v>
      </c>
      <c r="Y859" s="2">
        <v>31135</v>
      </c>
      <c r="Z859" s="25">
        <v>2E-3</v>
      </c>
      <c r="AA859" s="12">
        <v>754.55</v>
      </c>
      <c r="AB859" s="2">
        <v>29732</v>
      </c>
      <c r="AC859" s="25">
        <v>2E-3</v>
      </c>
      <c r="AD859" s="12">
        <v>826.67</v>
      </c>
      <c r="AE859" s="25">
        <v>-0.26700000000000002</v>
      </c>
    </row>
    <row r="860" spans="1:31" x14ac:dyDescent="0.3">
      <c r="A860" t="s">
        <v>1821</v>
      </c>
      <c r="B860" s="2">
        <v>115</v>
      </c>
      <c r="C860" s="25">
        <v>2.9702714569827195E-3</v>
      </c>
      <c r="D860" s="2"/>
      <c r="E860" s="2">
        <v>38</v>
      </c>
      <c r="F860" s="25">
        <v>9.4506205078465023E-4</v>
      </c>
      <c r="G860" s="12"/>
      <c r="H860" s="2">
        <v>23</v>
      </c>
      <c r="I860" s="25">
        <v>5.6669787611491652E-4</v>
      </c>
      <c r="J860" s="12"/>
      <c r="K860" s="25">
        <v>-0.8</v>
      </c>
      <c r="L860" s="2">
        <v>374</v>
      </c>
      <c r="M860" s="25">
        <v>2.9526937409208613E-3</v>
      </c>
      <c r="N860" s="2">
        <v>76.363636363636303</v>
      </c>
      <c r="O860" s="2">
        <v>168</v>
      </c>
      <c r="P860" s="25">
        <v>1.2577674627536123E-3</v>
      </c>
      <c r="Q860" s="12">
        <v>47.878787878787797</v>
      </c>
      <c r="R860" s="2">
        <v>506</v>
      </c>
      <c r="S860" s="25">
        <v>3.6391358131239032E-3</v>
      </c>
      <c r="T860" s="12">
        <v>150.90909090909091</v>
      </c>
      <c r="U860" s="25">
        <v>0.35294117647058826</v>
      </c>
      <c r="V860" s="2">
        <v>42488</v>
      </c>
      <c r="W860" s="25">
        <v>3.0000000000000001E-3</v>
      </c>
      <c r="X860" s="2">
        <v>1079</v>
      </c>
      <c r="Y860" s="2">
        <v>30375</v>
      </c>
      <c r="Z860" s="25">
        <v>2E-3</v>
      </c>
      <c r="AA860" s="12">
        <v>798.79</v>
      </c>
      <c r="AB860" s="2">
        <v>34492</v>
      </c>
      <c r="AC860" s="25">
        <v>3.0000000000000001E-3</v>
      </c>
      <c r="AD860" s="12">
        <v>726.06</v>
      </c>
      <c r="AE860" s="25">
        <v>-0.188</v>
      </c>
    </row>
    <row r="861" spans="1:31" x14ac:dyDescent="0.3">
      <c r="A861" t="s">
        <v>1822</v>
      </c>
      <c r="B861" s="2">
        <v>101</v>
      </c>
      <c r="C861" s="25">
        <v>2.6086731926543896E-3</v>
      </c>
      <c r="D861" s="2"/>
      <c r="E861" s="2">
        <v>14</v>
      </c>
      <c r="F861" s="25">
        <v>3.4818075555223955E-4</v>
      </c>
      <c r="G861" s="12"/>
      <c r="H861" s="2">
        <v>91</v>
      </c>
      <c r="I861" s="25">
        <v>2.242152466367713E-3</v>
      </c>
      <c r="J861" s="12"/>
      <c r="K861" s="25">
        <v>-9.9009900990098987E-2</v>
      </c>
      <c r="L861" s="2">
        <v>334</v>
      </c>
      <c r="M861" s="25">
        <v>2.6368976188972399E-3</v>
      </c>
      <c r="N861" s="2">
        <v>92.727272727272705</v>
      </c>
      <c r="O861" s="2">
        <v>291</v>
      </c>
      <c r="P861" s="25">
        <v>2.1786329265553643E-3</v>
      </c>
      <c r="Q861" s="12">
        <v>93.3333333333333</v>
      </c>
      <c r="R861" s="2">
        <v>441</v>
      </c>
      <c r="S861" s="25">
        <v>3.1716578924656943E-3</v>
      </c>
      <c r="T861" s="12">
        <v>147.27272727272728</v>
      </c>
      <c r="U861" s="25">
        <v>0.32035928143712578</v>
      </c>
      <c r="V861" s="2">
        <v>38198</v>
      </c>
      <c r="W861" s="25">
        <v>3.0000000000000001E-3</v>
      </c>
      <c r="X861" s="2">
        <v>860</v>
      </c>
      <c r="Y861" s="2">
        <v>26951</v>
      </c>
      <c r="Z861" s="25">
        <v>2E-3</v>
      </c>
      <c r="AA861" s="12">
        <v>810.91</v>
      </c>
      <c r="AB861" s="2">
        <v>35106</v>
      </c>
      <c r="AC861" s="25">
        <v>3.0000000000000001E-3</v>
      </c>
      <c r="AD861" s="12">
        <v>864.24</v>
      </c>
      <c r="AE861" s="25">
        <v>-8.1000000000000003E-2</v>
      </c>
    </row>
    <row r="862" spans="1:31" x14ac:dyDescent="0.3">
      <c r="A862" t="s">
        <v>1823</v>
      </c>
      <c r="B862" s="2">
        <v>9</v>
      </c>
      <c r="C862" s="25">
        <v>2.3245602706821293E-4</v>
      </c>
      <c r="D862" s="2"/>
      <c r="E862" s="2">
        <v>15</v>
      </c>
      <c r="F862" s="25">
        <v>3.7305080952025664E-4</v>
      </c>
      <c r="G862" s="12"/>
      <c r="H862" s="2">
        <v>18</v>
      </c>
      <c r="I862" s="25" t="s">
        <v>2479</v>
      </c>
      <c r="J862" s="12"/>
      <c r="K862" s="25">
        <v>1</v>
      </c>
      <c r="L862" s="2">
        <v>33</v>
      </c>
      <c r="M862" s="25">
        <v>2.6053180066948779E-4</v>
      </c>
      <c r="N862" s="2">
        <v>24.2424242424242</v>
      </c>
      <c r="O862" s="2">
        <v>42</v>
      </c>
      <c r="P862" s="25">
        <v>3.1444186568840306E-4</v>
      </c>
      <c r="Q862" s="12">
        <v>20.606060606060598</v>
      </c>
      <c r="R862" s="2">
        <v>18</v>
      </c>
      <c r="S862" s="25">
        <v>1.2945542418227324E-4</v>
      </c>
      <c r="T862" s="12">
        <v>13.939393939393939</v>
      </c>
      <c r="U862" s="25">
        <v>-0.45454545454545453</v>
      </c>
      <c r="V862" s="2">
        <v>17071</v>
      </c>
      <c r="W862" s="25">
        <v>1E-3</v>
      </c>
      <c r="X862" s="2">
        <v>641</v>
      </c>
      <c r="Y862" s="2">
        <v>12454</v>
      </c>
      <c r="Z862" s="25">
        <v>1E-3</v>
      </c>
      <c r="AA862" s="12">
        <v>459.39</v>
      </c>
      <c r="AB862" s="2">
        <v>19282</v>
      </c>
      <c r="AC862" s="25">
        <v>1E-3</v>
      </c>
      <c r="AD862" s="12">
        <v>781.21</v>
      </c>
      <c r="AE862" s="25">
        <v>0.13</v>
      </c>
    </row>
    <row r="863" spans="1:31" x14ac:dyDescent="0.3">
      <c r="A863" t="s">
        <v>1824</v>
      </c>
      <c r="B863" s="2">
        <v>1</v>
      </c>
      <c r="C863" s="25" t="s">
        <v>2479</v>
      </c>
      <c r="D863" s="2"/>
      <c r="E863" s="2">
        <v>0</v>
      </c>
      <c r="F863" s="25">
        <v>0</v>
      </c>
      <c r="G863" s="12"/>
      <c r="H863" s="2">
        <v>10</v>
      </c>
      <c r="I863" s="25">
        <v>2.4639038091952892E-4</v>
      </c>
      <c r="J863" s="12"/>
      <c r="K863" s="25">
        <v>9</v>
      </c>
      <c r="L863" s="2">
        <v>1</v>
      </c>
      <c r="M863" s="25">
        <v>7.8949030505905381E-6</v>
      </c>
      <c r="N863" s="2">
        <v>1.8181818181818099</v>
      </c>
      <c r="O863" s="2">
        <v>57</v>
      </c>
      <c r="P863" s="25">
        <v>4.2674253200568991E-4</v>
      </c>
      <c r="Q863" s="12">
        <v>37.5757575757575</v>
      </c>
      <c r="R863" s="2">
        <v>46</v>
      </c>
      <c r="S863" s="25">
        <v>3.3083052846580936E-4</v>
      </c>
      <c r="T863" s="12">
        <v>23.636363636363637</v>
      </c>
      <c r="U863" s="25">
        <v>45</v>
      </c>
      <c r="V863" s="2">
        <v>7599</v>
      </c>
      <c r="W863" s="25">
        <v>1E-3</v>
      </c>
      <c r="X863" s="2">
        <v>375</v>
      </c>
      <c r="Y863" s="2">
        <v>5778</v>
      </c>
      <c r="Z863" s="25">
        <v>0</v>
      </c>
      <c r="AA863" s="12">
        <v>326.67</v>
      </c>
      <c r="AB863" s="2">
        <v>11093</v>
      </c>
      <c r="AC863" s="25">
        <v>1E-3</v>
      </c>
      <c r="AD863" s="12">
        <v>616.36</v>
      </c>
      <c r="AE863" s="25">
        <v>0.46</v>
      </c>
    </row>
    <row r="864" spans="1:31" x14ac:dyDescent="0.3">
      <c r="A864" t="s">
        <v>1825</v>
      </c>
      <c r="B864" s="2">
        <v>0</v>
      </c>
      <c r="C864" s="25">
        <v>0</v>
      </c>
      <c r="D864" s="2"/>
      <c r="E864" s="2">
        <v>0</v>
      </c>
      <c r="F864" s="25">
        <v>0</v>
      </c>
      <c r="G864" s="12"/>
      <c r="H864" s="2">
        <v>7</v>
      </c>
      <c r="I864" s="25">
        <v>1.7247326664367022E-4</v>
      </c>
      <c r="J864" s="12"/>
      <c r="K864" s="174" t="s">
        <v>2479</v>
      </c>
      <c r="L864" s="2">
        <v>87</v>
      </c>
      <c r="M864" s="25">
        <v>6.8685656540137688E-4</v>
      </c>
      <c r="N864" s="2">
        <v>50.909090909090899</v>
      </c>
      <c r="O864" s="2">
        <v>24</v>
      </c>
      <c r="P864" s="25">
        <v>1.796810661076589E-4</v>
      </c>
      <c r="Q864" s="12">
        <v>21.818181818181799</v>
      </c>
      <c r="R864" s="2">
        <v>93</v>
      </c>
      <c r="S864" s="25">
        <v>6.6885302494174503E-4</v>
      </c>
      <c r="T864" s="12">
        <v>60</v>
      </c>
      <c r="U864" s="25">
        <v>6.8965517241379309E-2</v>
      </c>
      <c r="V864" s="2">
        <v>5781</v>
      </c>
      <c r="W864" s="25">
        <v>0</v>
      </c>
      <c r="X864" s="2">
        <v>350</v>
      </c>
      <c r="Y864" s="2">
        <v>5015</v>
      </c>
      <c r="Z864" s="25">
        <v>0</v>
      </c>
      <c r="AA864" s="12">
        <v>312.12</v>
      </c>
      <c r="AB864" s="2">
        <v>10009</v>
      </c>
      <c r="AC864" s="25">
        <v>1E-3</v>
      </c>
      <c r="AD864" s="12">
        <v>487.27</v>
      </c>
      <c r="AE864" s="25">
        <v>0.73099999999999998</v>
      </c>
    </row>
    <row r="865" spans="1:31" x14ac:dyDescent="0.3">
      <c r="A865" t="s">
        <v>1826</v>
      </c>
      <c r="B865" s="2">
        <v>3</v>
      </c>
      <c r="C865" s="25">
        <v>7.7485342356070977E-5</v>
      </c>
      <c r="D865" s="2"/>
      <c r="E865" s="2">
        <v>0</v>
      </c>
      <c r="F865" s="25" t="s">
        <v>2479</v>
      </c>
      <c r="G865" s="12"/>
      <c r="H865" s="2">
        <v>0</v>
      </c>
      <c r="I865" s="25" t="s">
        <v>2479</v>
      </c>
      <c r="J865" s="12"/>
      <c r="K865" s="25">
        <v>-1</v>
      </c>
      <c r="L865" s="2">
        <v>13</v>
      </c>
      <c r="M865" s="25">
        <v>1.02633739657677E-4</v>
      </c>
      <c r="N865" s="2">
        <v>10.909090909090899</v>
      </c>
      <c r="O865" s="2">
        <v>0</v>
      </c>
      <c r="P865" s="25">
        <v>0</v>
      </c>
      <c r="Q865" s="12">
        <v>16.969696969696901</v>
      </c>
      <c r="R865" s="2">
        <v>0</v>
      </c>
      <c r="S865" s="25">
        <v>0</v>
      </c>
      <c r="T865" s="12">
        <v>18.787878787878789</v>
      </c>
      <c r="U865" s="25">
        <v>-1</v>
      </c>
      <c r="V865" s="2">
        <v>3181</v>
      </c>
      <c r="W865" s="25">
        <v>0</v>
      </c>
      <c r="X865" s="2">
        <v>245</v>
      </c>
      <c r="Y865" s="2">
        <v>3438</v>
      </c>
      <c r="Z865" s="25">
        <v>0</v>
      </c>
      <c r="AA865" s="12">
        <v>238.18</v>
      </c>
      <c r="AB865" s="2">
        <v>9549</v>
      </c>
      <c r="AC865" s="25">
        <v>1E-3</v>
      </c>
      <c r="AD865" s="12">
        <v>452.12</v>
      </c>
      <c r="AE865" s="25">
        <v>2.0019999999999998</v>
      </c>
    </row>
    <row r="866" spans="1:31" x14ac:dyDescent="0.3">
      <c r="A866" t="s">
        <v>1827</v>
      </c>
      <c r="B866" s="2">
        <v>14177</v>
      </c>
      <c r="C866" s="25">
        <v>0.36616989952733942</v>
      </c>
      <c r="D866" s="2"/>
      <c r="E866" s="2">
        <v>13783</v>
      </c>
      <c r="F866" s="25">
        <v>0.34278395384117982</v>
      </c>
      <c r="G866" s="12"/>
      <c r="H866" s="2">
        <v>13781</v>
      </c>
      <c r="I866" s="25">
        <v>0.33955058394520277</v>
      </c>
      <c r="J866" s="12"/>
      <c r="K866" s="25">
        <v>-2.7932566833603678E-2</v>
      </c>
      <c r="L866" s="2">
        <v>51199</v>
      </c>
      <c r="M866" s="25">
        <v>0.40421114128718499</v>
      </c>
      <c r="N866" s="2">
        <v>481.21212121212102</v>
      </c>
      <c r="O866" s="2">
        <v>51136</v>
      </c>
      <c r="P866" s="25">
        <v>0.38284045818671858</v>
      </c>
      <c r="Q866" s="12">
        <v>425.45454545454498</v>
      </c>
      <c r="R866" s="2">
        <v>52928</v>
      </c>
      <c r="S866" s="25">
        <v>0.38065648283996434</v>
      </c>
      <c r="T866" s="12">
        <v>700</v>
      </c>
      <c r="U866" s="25">
        <v>3.377019082403953E-2</v>
      </c>
      <c r="V866" s="2">
        <v>4672455</v>
      </c>
      <c r="W866" s="25">
        <v>0.377</v>
      </c>
      <c r="X866" s="2">
        <v>6579</v>
      </c>
      <c r="Y866" s="2">
        <v>4484503</v>
      </c>
      <c r="Z866" s="25">
        <v>0.35299999999999998</v>
      </c>
      <c r="AA866" s="12">
        <v>5711.52</v>
      </c>
      <c r="AB866" s="2">
        <v>4474488</v>
      </c>
      <c r="AC866" s="25">
        <v>0.34100000000000003</v>
      </c>
      <c r="AD866" s="12">
        <v>6767.27</v>
      </c>
      <c r="AE866" s="25">
        <v>-4.2000000000000003E-2</v>
      </c>
    </row>
    <row r="867" spans="1:31" x14ac:dyDescent="0.3">
      <c r="A867" t="s">
        <v>1811</v>
      </c>
      <c r="B867" s="2">
        <v>1254</v>
      </c>
      <c r="C867" s="25">
        <v>3.2388873104837665E-2</v>
      </c>
      <c r="D867" s="2"/>
      <c r="E867" s="2">
        <v>1156</v>
      </c>
      <c r="F867" s="25">
        <v>2.8749782387027779E-2</v>
      </c>
      <c r="G867" s="12"/>
      <c r="H867" s="2">
        <v>1363</v>
      </c>
      <c r="I867" s="25">
        <v>3.3583008919331789E-2</v>
      </c>
      <c r="J867" s="12"/>
      <c r="K867" s="25">
        <v>8.6921850079744845E-2</v>
      </c>
      <c r="L867" s="2">
        <v>3516</v>
      </c>
      <c r="M867" s="25">
        <v>2.7758479125876333E-2</v>
      </c>
      <c r="N867" s="2">
        <v>274.54545454545399</v>
      </c>
      <c r="O867" s="2">
        <v>3926</v>
      </c>
      <c r="P867" s="25">
        <v>2.9392827730777869E-2</v>
      </c>
      <c r="Q867" s="12">
        <v>344.84848484848402</v>
      </c>
      <c r="R867" s="2">
        <v>3493</v>
      </c>
      <c r="S867" s="25">
        <v>2.5121544259371135E-2</v>
      </c>
      <c r="T867" s="12">
        <v>329.69696969696969</v>
      </c>
      <c r="U867" s="25">
        <v>-6.5415244596131964E-3</v>
      </c>
      <c r="V867" s="2">
        <v>208734</v>
      </c>
      <c r="W867" s="25">
        <v>1.7000000000000001E-2</v>
      </c>
      <c r="X867" s="2">
        <v>2146</v>
      </c>
      <c r="Y867" s="2">
        <v>237597</v>
      </c>
      <c r="Z867" s="25">
        <v>1.9E-2</v>
      </c>
      <c r="AA867" s="12">
        <v>2333.94</v>
      </c>
      <c r="AB867" s="2">
        <v>172775</v>
      </c>
      <c r="AC867" s="25">
        <v>1.2999999999999999E-2</v>
      </c>
      <c r="AD867" s="12">
        <v>2032.73</v>
      </c>
      <c r="AE867" s="25">
        <v>-0.17199999999999999</v>
      </c>
    </row>
    <row r="868" spans="1:31" x14ac:dyDescent="0.3">
      <c r="A868" t="s">
        <v>1812</v>
      </c>
      <c r="B868" s="2">
        <v>1083</v>
      </c>
      <c r="C868" s="25">
        <v>2.7972208590541621E-2</v>
      </c>
      <c r="D868" s="2"/>
      <c r="E868" s="2">
        <v>1323</v>
      </c>
      <c r="F868" s="25">
        <v>3.2903081399686639E-2</v>
      </c>
      <c r="G868" s="12"/>
      <c r="H868" s="2">
        <v>1107</v>
      </c>
      <c r="I868" s="25">
        <v>2.727541516779184E-2</v>
      </c>
      <c r="J868" s="12"/>
      <c r="K868" s="25">
        <v>2.2160664819944609E-2</v>
      </c>
      <c r="L868" s="2">
        <v>2778</v>
      </c>
      <c r="M868" s="25">
        <v>2.1932040674540517E-2</v>
      </c>
      <c r="N868" s="2">
        <v>252.72727272727201</v>
      </c>
      <c r="O868" s="2">
        <v>3175</v>
      </c>
      <c r="P868" s="25">
        <v>2.377030770382571E-2</v>
      </c>
      <c r="Q868" s="12">
        <v>221.81818181818099</v>
      </c>
      <c r="R868" s="2">
        <v>2708</v>
      </c>
      <c r="S868" s="25">
        <v>1.9475849371421997E-2</v>
      </c>
      <c r="T868" s="12">
        <v>270.90909090909093</v>
      </c>
      <c r="U868" s="25">
        <v>-2.51979841612671E-2</v>
      </c>
      <c r="V868" s="2">
        <v>157118</v>
      </c>
      <c r="W868" s="25">
        <v>1.2999999999999999E-2</v>
      </c>
      <c r="X868" s="2">
        <v>1982</v>
      </c>
      <c r="Y868" s="2">
        <v>157577</v>
      </c>
      <c r="Z868" s="25">
        <v>1.2E-2</v>
      </c>
      <c r="AA868" s="12">
        <v>1609.09</v>
      </c>
      <c r="AB868" s="2">
        <v>101332</v>
      </c>
      <c r="AC868" s="25">
        <v>8.0000000000000002E-3</v>
      </c>
      <c r="AD868" s="12">
        <v>1608.48</v>
      </c>
      <c r="AE868" s="25">
        <v>-0.35499999999999998</v>
      </c>
    </row>
    <row r="869" spans="1:31" x14ac:dyDescent="0.3">
      <c r="A869" t="s">
        <v>1813</v>
      </c>
      <c r="B869" s="2">
        <v>1076</v>
      </c>
      <c r="C869" s="25">
        <v>2.7791409458377457E-2</v>
      </c>
      <c r="D869" s="2"/>
      <c r="E869" s="2">
        <v>1277</v>
      </c>
      <c r="F869" s="25">
        <v>3.1759058917157849E-2</v>
      </c>
      <c r="G869" s="12"/>
      <c r="H869" s="2">
        <v>1024</v>
      </c>
      <c r="I869" s="25">
        <v>2.523037500615976E-2</v>
      </c>
      <c r="J869" s="12"/>
      <c r="K869" s="25">
        <v>-4.8327137546468446E-2</v>
      </c>
      <c r="L869" s="2">
        <v>3440</v>
      </c>
      <c r="M869" s="25">
        <v>2.7158466494031454E-2</v>
      </c>
      <c r="N869" s="2">
        <v>270.30303030303003</v>
      </c>
      <c r="O869" s="2">
        <v>3403</v>
      </c>
      <c r="P869" s="25">
        <v>2.5477277831848468E-2</v>
      </c>
      <c r="Q869" s="12">
        <v>273.93939393939303</v>
      </c>
      <c r="R869" s="2">
        <v>2168</v>
      </c>
      <c r="S869" s="25">
        <v>1.5592186645953798E-2</v>
      </c>
      <c r="T869" s="12">
        <v>255.75757575757578</v>
      </c>
      <c r="U869" s="25">
        <v>-0.36976744186046512</v>
      </c>
      <c r="V869" s="2">
        <v>180389</v>
      </c>
      <c r="W869" s="25">
        <v>1.4999999999999999E-2</v>
      </c>
      <c r="X869" s="2">
        <v>1960</v>
      </c>
      <c r="Y869" s="2">
        <v>175048</v>
      </c>
      <c r="Z869" s="25">
        <v>1.4E-2</v>
      </c>
      <c r="AA869" s="12">
        <v>1777.58</v>
      </c>
      <c r="AB869" s="2">
        <v>107030</v>
      </c>
      <c r="AC869" s="25">
        <v>8.0000000000000002E-3</v>
      </c>
      <c r="AD869" s="12">
        <v>1638.79</v>
      </c>
      <c r="AE869" s="25">
        <v>-0.40699999999999997</v>
      </c>
    </row>
    <row r="870" spans="1:31" x14ac:dyDescent="0.3">
      <c r="A870" t="s">
        <v>1814</v>
      </c>
      <c r="B870" s="2">
        <v>1342</v>
      </c>
      <c r="C870" s="25">
        <v>3.4661776480615747E-2</v>
      </c>
      <c r="D870" s="2"/>
      <c r="E870" s="2">
        <v>1302</v>
      </c>
      <c r="F870" s="25">
        <v>3.2380810266358279E-2</v>
      </c>
      <c r="G870" s="12"/>
      <c r="H870" s="2">
        <v>1099</v>
      </c>
      <c r="I870" s="25">
        <v>2.7078302863056226E-2</v>
      </c>
      <c r="J870" s="12"/>
      <c r="K870" s="25">
        <v>-0.18107302533532044</v>
      </c>
      <c r="L870" s="2">
        <v>3454</v>
      </c>
      <c r="M870" s="25">
        <v>2.7268995136739721E-2</v>
      </c>
      <c r="N870" s="2">
        <v>274.54545454545399</v>
      </c>
      <c r="O870" s="2">
        <v>3455</v>
      </c>
      <c r="P870" s="25">
        <v>2.5866586808415064E-2</v>
      </c>
      <c r="Q870" s="12">
        <v>256.969696969697</v>
      </c>
      <c r="R870" s="2">
        <v>3134</v>
      </c>
      <c r="S870" s="25">
        <v>2.2539627743735795E-2</v>
      </c>
      <c r="T870" s="12">
        <v>384.84848484848487</v>
      </c>
      <c r="U870" s="25">
        <v>-9.2646207295888822E-2</v>
      </c>
      <c r="V870" s="2">
        <v>201436</v>
      </c>
      <c r="W870" s="25">
        <v>1.6E-2</v>
      </c>
      <c r="X870" s="2">
        <v>1924</v>
      </c>
      <c r="Y870" s="2">
        <v>199443</v>
      </c>
      <c r="Z870" s="25">
        <v>1.6E-2</v>
      </c>
      <c r="AA870" s="12">
        <v>1896.36</v>
      </c>
      <c r="AB870" s="2">
        <v>133407</v>
      </c>
      <c r="AC870" s="25">
        <v>0.01</v>
      </c>
      <c r="AD870" s="12">
        <v>1924.24</v>
      </c>
      <c r="AE870" s="25">
        <v>-0.33800000000000002</v>
      </c>
    </row>
    <row r="871" spans="1:31" x14ac:dyDescent="0.3">
      <c r="A871" t="s">
        <v>1815</v>
      </c>
      <c r="B871" s="2">
        <v>1153</v>
      </c>
      <c r="C871" s="25">
        <v>2.9780199912183277E-2</v>
      </c>
      <c r="D871" s="2"/>
      <c r="E871" s="2">
        <v>1188</v>
      </c>
      <c r="F871" s="25">
        <v>2.9545624114004326E-2</v>
      </c>
      <c r="G871" s="12"/>
      <c r="H871" s="2">
        <v>710</v>
      </c>
      <c r="I871" s="25">
        <v>1.7493717045286551E-2</v>
      </c>
      <c r="J871" s="12"/>
      <c r="K871" s="25">
        <v>-0.38421509106678231</v>
      </c>
      <c r="L871" s="2">
        <v>3685</v>
      </c>
      <c r="M871" s="25">
        <v>2.9092717741426136E-2</v>
      </c>
      <c r="N871" s="2">
        <v>223.636363636363</v>
      </c>
      <c r="O871" s="2">
        <v>3511</v>
      </c>
      <c r="P871" s="25">
        <v>2.6285842629332933E-2</v>
      </c>
      <c r="Q871" s="12">
        <v>278.18181818181802</v>
      </c>
      <c r="R871" s="2">
        <v>2612</v>
      </c>
      <c r="S871" s="25">
        <v>1.8785420442449872E-2</v>
      </c>
      <c r="T871" s="12">
        <v>284.84848484848487</v>
      </c>
      <c r="U871" s="25">
        <v>-0.29118046132971503</v>
      </c>
      <c r="V871" s="2">
        <v>202378</v>
      </c>
      <c r="W871" s="25">
        <v>1.6E-2</v>
      </c>
      <c r="X871" s="2">
        <v>2288</v>
      </c>
      <c r="Y871" s="2">
        <v>192740</v>
      </c>
      <c r="Z871" s="25">
        <v>1.4999999999999999E-2</v>
      </c>
      <c r="AA871" s="12">
        <v>2040</v>
      </c>
      <c r="AB871" s="2">
        <v>142211</v>
      </c>
      <c r="AC871" s="25">
        <v>1.0999999999999999E-2</v>
      </c>
      <c r="AD871" s="12">
        <v>1875.76</v>
      </c>
      <c r="AE871" s="25">
        <v>-0.29699999999999999</v>
      </c>
    </row>
    <row r="872" spans="1:31" x14ac:dyDescent="0.3">
      <c r="A872" t="s">
        <v>1816</v>
      </c>
      <c r="B872" s="2">
        <v>1204</v>
      </c>
      <c r="C872" s="25">
        <v>3.1097450732236485E-2</v>
      </c>
      <c r="D872" s="2"/>
      <c r="E872" s="2">
        <v>1240</v>
      </c>
      <c r="F872" s="25">
        <v>3.0838866920341216E-2</v>
      </c>
      <c r="G872" s="12"/>
      <c r="H872" s="2">
        <v>871</v>
      </c>
      <c r="I872" s="25">
        <v>2.1460602178090968E-2</v>
      </c>
      <c r="J872" s="12"/>
      <c r="K872" s="25">
        <v>-0.27657807308970095</v>
      </c>
      <c r="L872" s="2">
        <v>3606</v>
      </c>
      <c r="M872" s="25">
        <v>2.8469020400429482E-2</v>
      </c>
      <c r="N872" s="2">
        <v>232.12121212121201</v>
      </c>
      <c r="O872" s="2">
        <v>3673</v>
      </c>
      <c r="P872" s="25">
        <v>2.7498689825559631E-2</v>
      </c>
      <c r="Q872" s="12">
        <v>293.93939393939303</v>
      </c>
      <c r="R872" s="2">
        <v>2848</v>
      </c>
      <c r="S872" s="25">
        <v>2.0482724892839678E-2</v>
      </c>
      <c r="T872" s="12">
        <v>309.09090909090912</v>
      </c>
      <c r="U872" s="25">
        <v>-0.21020521353300056</v>
      </c>
      <c r="V872" s="2">
        <v>216849</v>
      </c>
      <c r="W872" s="25">
        <v>1.7000000000000001E-2</v>
      </c>
      <c r="X872" s="2">
        <v>2358</v>
      </c>
      <c r="Y872" s="2">
        <v>207829</v>
      </c>
      <c r="Z872" s="25">
        <v>1.6E-2</v>
      </c>
      <c r="AA872" s="12">
        <v>2217.58</v>
      </c>
      <c r="AB872" s="2">
        <v>158629</v>
      </c>
      <c r="AC872" s="25">
        <v>1.2E-2</v>
      </c>
      <c r="AD872" s="12">
        <v>2121.21</v>
      </c>
      <c r="AE872" s="25">
        <v>-0.26800000000000002</v>
      </c>
    </row>
    <row r="873" spans="1:31" x14ac:dyDescent="0.3">
      <c r="A873" t="s">
        <v>1817</v>
      </c>
      <c r="B873" s="2">
        <v>839</v>
      </c>
      <c r="C873" s="25">
        <v>2.1670067412247848E-2</v>
      </c>
      <c r="D873" s="2"/>
      <c r="E873" s="2">
        <v>970</v>
      </c>
      <c r="F873" s="25">
        <v>2.4123952348976598E-2</v>
      </c>
      <c r="G873" s="12"/>
      <c r="H873" s="2">
        <v>671</v>
      </c>
      <c r="I873" s="25">
        <v>1.6532794559700394E-2</v>
      </c>
      <c r="J873" s="12"/>
      <c r="K873" s="25">
        <v>-0.20023837902264596</v>
      </c>
      <c r="L873" s="2">
        <v>2838</v>
      </c>
      <c r="M873" s="25">
        <v>2.2405734857575948E-2</v>
      </c>
      <c r="N873" s="2">
        <v>240.60606060606</v>
      </c>
      <c r="O873" s="2">
        <v>2645</v>
      </c>
      <c r="P873" s="25">
        <v>1.9802350827281576E-2</v>
      </c>
      <c r="Q873" s="12">
        <v>221.21212121212099</v>
      </c>
      <c r="R873" s="2">
        <v>2466</v>
      </c>
      <c r="S873" s="25">
        <v>1.7735393112971433E-2</v>
      </c>
      <c r="T873" s="12">
        <v>280</v>
      </c>
      <c r="U873" s="25">
        <v>-0.13107822410147993</v>
      </c>
      <c r="V873" s="2">
        <v>205521</v>
      </c>
      <c r="W873" s="25">
        <v>1.7000000000000001E-2</v>
      </c>
      <c r="X873" s="2">
        <v>1830</v>
      </c>
      <c r="Y873" s="2">
        <v>188619</v>
      </c>
      <c r="Z873" s="25">
        <v>1.4999999999999999E-2</v>
      </c>
      <c r="AA873" s="12">
        <v>2028.48</v>
      </c>
      <c r="AB873" s="2">
        <v>149167</v>
      </c>
      <c r="AC873" s="25">
        <v>1.0999999999999999E-2</v>
      </c>
      <c r="AD873" s="12">
        <v>2230.91</v>
      </c>
      <c r="AE873" s="25">
        <v>-0.27400000000000002</v>
      </c>
    </row>
    <row r="874" spans="1:31" x14ac:dyDescent="0.3">
      <c r="A874" t="s">
        <v>1818</v>
      </c>
      <c r="B874" s="2">
        <v>849</v>
      </c>
      <c r="C874" s="25">
        <v>2.1928351886768085E-2</v>
      </c>
      <c r="D874" s="2"/>
      <c r="E874" s="2">
        <v>536</v>
      </c>
      <c r="F874" s="25">
        <v>1.3330348926857171E-2</v>
      </c>
      <c r="G874" s="12"/>
      <c r="H874" s="2">
        <v>819</v>
      </c>
      <c r="I874" s="25">
        <v>2.0179372197309416E-2</v>
      </c>
      <c r="J874" s="12"/>
      <c r="K874" s="25">
        <v>-3.5335689045936425E-2</v>
      </c>
      <c r="L874" s="2">
        <v>2677</v>
      </c>
      <c r="M874" s="25">
        <v>2.1134655466430872E-2</v>
      </c>
      <c r="N874" s="2">
        <v>220</v>
      </c>
      <c r="O874" s="2">
        <v>2267</v>
      </c>
      <c r="P874" s="25">
        <v>1.6972374036085949E-2</v>
      </c>
      <c r="Q874" s="12">
        <v>200.60606060606</v>
      </c>
      <c r="R874" s="2">
        <v>2948</v>
      </c>
      <c r="S874" s="25">
        <v>2.1201921693852304E-2</v>
      </c>
      <c r="T874" s="12">
        <v>317.57575757575762</v>
      </c>
      <c r="U874" s="25">
        <v>0.10123272319760926</v>
      </c>
      <c r="V874" s="2">
        <v>219208</v>
      </c>
      <c r="W874" s="25">
        <v>1.7999999999999999E-2</v>
      </c>
      <c r="X874" s="2">
        <v>2034</v>
      </c>
      <c r="Y874" s="2">
        <v>197223</v>
      </c>
      <c r="Z874" s="25">
        <v>1.6E-2</v>
      </c>
      <c r="AA874" s="12">
        <v>1993.94</v>
      </c>
      <c r="AB874" s="2">
        <v>162714</v>
      </c>
      <c r="AC874" s="25">
        <v>1.2E-2</v>
      </c>
      <c r="AD874" s="12">
        <v>1970.91</v>
      </c>
      <c r="AE874" s="25">
        <v>-0.25800000000000001</v>
      </c>
    </row>
    <row r="875" spans="1:31" x14ac:dyDescent="0.3">
      <c r="A875" t="s">
        <v>1819</v>
      </c>
      <c r="B875" s="2">
        <v>762</v>
      </c>
      <c r="C875" s="25">
        <v>1.9681276958442021E-2</v>
      </c>
      <c r="D875" s="2"/>
      <c r="E875" s="2">
        <v>760</v>
      </c>
      <c r="F875" s="25">
        <v>1.8901241015693005E-2</v>
      </c>
      <c r="G875" s="12"/>
      <c r="H875" s="2">
        <v>670</v>
      </c>
      <c r="I875" s="25">
        <v>1.6508155521608437E-2</v>
      </c>
      <c r="J875" s="12"/>
      <c r="K875" s="25">
        <v>-0.12073490813648291</v>
      </c>
      <c r="L875" s="2">
        <v>2586</v>
      </c>
      <c r="M875" s="25">
        <v>2.0416219288827132E-2</v>
      </c>
      <c r="N875" s="2">
        <v>207.87878787878699</v>
      </c>
      <c r="O875" s="2">
        <v>3008</v>
      </c>
      <c r="P875" s="25">
        <v>2.2520026952159915E-2</v>
      </c>
      <c r="Q875" s="12">
        <v>256.969696969697</v>
      </c>
      <c r="R875" s="2">
        <v>2602</v>
      </c>
      <c r="S875" s="25">
        <v>1.8713500762348609E-2</v>
      </c>
      <c r="T875" s="12">
        <v>312.72727272727275</v>
      </c>
      <c r="U875" s="25">
        <v>6.1871616395978348E-3</v>
      </c>
      <c r="V875" s="2">
        <v>193516</v>
      </c>
      <c r="W875" s="25">
        <v>1.6E-2</v>
      </c>
      <c r="X875" s="2">
        <v>1910</v>
      </c>
      <c r="Y875" s="2">
        <v>175098</v>
      </c>
      <c r="Z875" s="25">
        <v>1.4E-2</v>
      </c>
      <c r="AA875" s="12">
        <v>1943.64</v>
      </c>
      <c r="AB875" s="2">
        <v>141641</v>
      </c>
      <c r="AC875" s="25">
        <v>1.0999999999999999E-2</v>
      </c>
      <c r="AD875" s="12">
        <v>1852.73</v>
      </c>
      <c r="AE875" s="25">
        <v>-0.26800000000000002</v>
      </c>
    </row>
    <row r="876" spans="1:31" x14ac:dyDescent="0.3">
      <c r="A876" t="s">
        <v>1820</v>
      </c>
      <c r="B876" s="2">
        <v>1229</v>
      </c>
      <c r="C876" s="25">
        <v>3.1743161918537065E-2</v>
      </c>
      <c r="D876" s="2"/>
      <c r="E876" s="2">
        <v>888</v>
      </c>
      <c r="F876" s="25">
        <v>2.2084607923599193E-2</v>
      </c>
      <c r="G876" s="12"/>
      <c r="H876" s="2">
        <v>1157</v>
      </c>
      <c r="I876" s="25">
        <v>2.8507367072389492E-2</v>
      </c>
      <c r="J876" s="12"/>
      <c r="K876" s="25">
        <v>-5.8584214808787616E-2</v>
      </c>
      <c r="L876" s="2">
        <v>4604</v>
      </c>
      <c r="M876" s="25">
        <v>3.6348133644918838E-2</v>
      </c>
      <c r="N876" s="2">
        <v>313.33333333333297</v>
      </c>
      <c r="O876" s="2">
        <v>4589</v>
      </c>
      <c r="P876" s="25">
        <v>3.4356517182001944E-2</v>
      </c>
      <c r="Q876" s="12">
        <v>337.575757575757</v>
      </c>
      <c r="R876" s="2">
        <v>4499</v>
      </c>
      <c r="S876" s="25">
        <v>3.2356664077558182E-2</v>
      </c>
      <c r="T876" s="12">
        <v>363.03030303030306</v>
      </c>
      <c r="U876" s="25">
        <v>-2.2806255430060818E-2</v>
      </c>
      <c r="V876" s="2">
        <v>382846</v>
      </c>
      <c r="W876" s="25">
        <v>3.1E-2</v>
      </c>
      <c r="X876" s="2">
        <v>2788</v>
      </c>
      <c r="Y876" s="2">
        <v>347715</v>
      </c>
      <c r="Z876" s="25">
        <v>2.7E-2</v>
      </c>
      <c r="AA876" s="12">
        <v>2281.21</v>
      </c>
      <c r="AB876" s="2">
        <v>300078</v>
      </c>
      <c r="AC876" s="25">
        <v>2.3E-2</v>
      </c>
      <c r="AD876" s="12">
        <v>2839.39</v>
      </c>
      <c r="AE876" s="25">
        <v>-0.216</v>
      </c>
    </row>
    <row r="877" spans="1:31" x14ac:dyDescent="0.3">
      <c r="A877" t="s">
        <v>1821</v>
      </c>
      <c r="B877" s="2">
        <v>993</v>
      </c>
      <c r="C877" s="25">
        <v>2.5647648319859502E-2</v>
      </c>
      <c r="D877" s="2"/>
      <c r="E877" s="2">
        <v>999</v>
      </c>
      <c r="F877" s="25">
        <v>2.4845183914049093E-2</v>
      </c>
      <c r="G877" s="12"/>
      <c r="H877" s="2">
        <v>893</v>
      </c>
      <c r="I877" s="25">
        <v>2.2002661016113929E-2</v>
      </c>
      <c r="J877" s="12"/>
      <c r="K877" s="25">
        <v>-0.10070493454179252</v>
      </c>
      <c r="L877" s="2">
        <v>5075</v>
      </c>
      <c r="M877" s="25">
        <v>4.0066632981746987E-2</v>
      </c>
      <c r="N877" s="2">
        <v>306.06060606060601</v>
      </c>
      <c r="O877" s="2">
        <v>5390</v>
      </c>
      <c r="P877" s="25">
        <v>4.0353372763345059E-2</v>
      </c>
      <c r="Q877" s="12">
        <v>350.90909090909003</v>
      </c>
      <c r="R877" s="2">
        <v>5134</v>
      </c>
      <c r="S877" s="25">
        <v>3.6923563763988379E-2</v>
      </c>
      <c r="T877" s="12">
        <v>482.42424242424244</v>
      </c>
      <c r="U877" s="25">
        <v>1.1625615763546798E-2</v>
      </c>
      <c r="V877" s="2">
        <v>517708</v>
      </c>
      <c r="W877" s="25">
        <v>4.2000000000000003E-2</v>
      </c>
      <c r="X877" s="2">
        <v>3205</v>
      </c>
      <c r="Y877" s="2">
        <v>453731</v>
      </c>
      <c r="Z877" s="25">
        <v>3.5999999999999997E-2</v>
      </c>
      <c r="AA877" s="12">
        <v>2932.12</v>
      </c>
      <c r="AB877" s="2">
        <v>428778</v>
      </c>
      <c r="AC877" s="25">
        <v>3.3000000000000002E-2</v>
      </c>
      <c r="AD877" s="12">
        <v>3144.85</v>
      </c>
      <c r="AE877" s="25">
        <v>-0.17199999999999999</v>
      </c>
    </row>
    <row r="878" spans="1:31" x14ac:dyDescent="0.3">
      <c r="A878" t="s">
        <v>1822</v>
      </c>
      <c r="B878" s="2">
        <v>1120</v>
      </c>
      <c r="C878" s="25">
        <v>2.8927861146266488E-2</v>
      </c>
      <c r="D878" s="2"/>
      <c r="E878" s="2">
        <v>835</v>
      </c>
      <c r="F878" s="25">
        <v>2.0766495063294286E-2</v>
      </c>
      <c r="G878" s="12"/>
      <c r="H878" s="2">
        <v>1141</v>
      </c>
      <c r="I878" s="25">
        <v>2.8113142462918246E-2</v>
      </c>
      <c r="J878" s="12"/>
      <c r="K878" s="25">
        <v>1.8750000000000044E-2</v>
      </c>
      <c r="L878" s="2">
        <v>6099</v>
      </c>
      <c r="M878" s="25">
        <v>4.8151013705551693E-2</v>
      </c>
      <c r="N878" s="2">
        <v>314.54545454545399</v>
      </c>
      <c r="O878" s="2">
        <v>4889</v>
      </c>
      <c r="P878" s="25">
        <v>3.6602530508347685E-2</v>
      </c>
      <c r="Q878" s="12">
        <v>343.030303030303</v>
      </c>
      <c r="R878" s="2">
        <v>7016</v>
      </c>
      <c r="S878" s="25">
        <v>5.0458847559046061E-2</v>
      </c>
      <c r="T878" s="12">
        <v>444.84848484848487</v>
      </c>
      <c r="U878" s="25">
        <v>0.15035251680603379</v>
      </c>
      <c r="V878" s="2">
        <v>662393</v>
      </c>
      <c r="W878" s="25">
        <v>5.2999999999999999E-2</v>
      </c>
      <c r="X878" s="2">
        <v>3427</v>
      </c>
      <c r="Y878" s="2">
        <v>586748</v>
      </c>
      <c r="Z878" s="25">
        <v>4.5999999999999999E-2</v>
      </c>
      <c r="AA878" s="12">
        <v>2889.7</v>
      </c>
      <c r="AB878" s="2">
        <v>598398</v>
      </c>
      <c r="AC878" s="25">
        <v>4.5999999999999999E-2</v>
      </c>
      <c r="AD878" s="12">
        <v>4140.6099999999997</v>
      </c>
      <c r="AE878" s="25">
        <v>-9.7000000000000003E-2</v>
      </c>
    </row>
    <row r="879" spans="1:31" x14ac:dyDescent="0.3">
      <c r="A879" t="s">
        <v>1823</v>
      </c>
      <c r="B879" s="2">
        <v>689</v>
      </c>
      <c r="C879" s="25">
        <v>1.7795800294444299E-2</v>
      </c>
      <c r="D879" s="2"/>
      <c r="E879" s="2">
        <v>396</v>
      </c>
      <c r="F879" s="25">
        <v>9.848541371334776E-3</v>
      </c>
      <c r="G879" s="12"/>
      <c r="H879" s="2">
        <v>791</v>
      </c>
      <c r="I879" s="25">
        <v>1.9489479130734729E-2</v>
      </c>
      <c r="J879" s="12"/>
      <c r="K879" s="25">
        <v>0.14804063860667638</v>
      </c>
      <c r="L879" s="2">
        <v>3063</v>
      </c>
      <c r="M879" s="25">
        <v>2.418208804395882E-2</v>
      </c>
      <c r="N879" s="2">
        <v>243.636363636363</v>
      </c>
      <c r="O879" s="2">
        <v>3213</v>
      </c>
      <c r="P879" s="25">
        <v>2.4054802725162836E-2</v>
      </c>
      <c r="Q879" s="12">
        <v>300.60606060606</v>
      </c>
      <c r="R879" s="2">
        <v>4233</v>
      </c>
      <c r="S879" s="25">
        <v>3.0443600586864589E-2</v>
      </c>
      <c r="T879" s="12">
        <v>366.66666666666669</v>
      </c>
      <c r="U879" s="25">
        <v>0.38197845249755141</v>
      </c>
      <c r="V879" s="2">
        <v>468354</v>
      </c>
      <c r="W879" s="25">
        <v>3.7999999999999999E-2</v>
      </c>
      <c r="X879" s="2">
        <v>3368</v>
      </c>
      <c r="Y879" s="2">
        <v>437509</v>
      </c>
      <c r="Z879" s="25">
        <v>3.4000000000000002E-2</v>
      </c>
      <c r="AA879" s="12">
        <v>3110.91</v>
      </c>
      <c r="AB879" s="2">
        <v>478880</v>
      </c>
      <c r="AC879" s="25">
        <v>3.6999999999999998E-2</v>
      </c>
      <c r="AD879" s="12">
        <v>3361.21</v>
      </c>
      <c r="AE879" s="25">
        <v>2.1999999999999999E-2</v>
      </c>
    </row>
    <row r="880" spans="1:31" x14ac:dyDescent="0.3">
      <c r="A880" t="s">
        <v>1824</v>
      </c>
      <c r="B880" s="2">
        <v>212</v>
      </c>
      <c r="C880" s="25">
        <v>5.4756308598290157E-3</v>
      </c>
      <c r="D880" s="2"/>
      <c r="E880" s="2">
        <v>354</v>
      </c>
      <c r="F880" s="25">
        <v>8.8039991046780577E-3</v>
      </c>
      <c r="G880" s="12"/>
      <c r="H880" s="2">
        <v>593</v>
      </c>
      <c r="I880" s="25">
        <v>1.4610949588528065E-2</v>
      </c>
      <c r="J880" s="12"/>
      <c r="K880" s="25">
        <v>1.7971698113207548</v>
      </c>
      <c r="L880" s="2">
        <v>1894</v>
      </c>
      <c r="M880" s="25">
        <v>1.495294637781848E-2</v>
      </c>
      <c r="N880" s="2">
        <v>166.06060606060601</v>
      </c>
      <c r="O880" s="2">
        <v>1679</v>
      </c>
      <c r="P880" s="25">
        <v>1.2570187916448304E-2</v>
      </c>
      <c r="Q880" s="12">
        <v>205.45454545454501</v>
      </c>
      <c r="R880" s="2">
        <v>2728</v>
      </c>
      <c r="S880" s="25">
        <v>1.9619688731624521E-2</v>
      </c>
      <c r="T880" s="12">
        <v>329.69696969696969</v>
      </c>
      <c r="U880" s="25">
        <v>0.44033790918690602</v>
      </c>
      <c r="V880" s="2">
        <v>286783</v>
      </c>
      <c r="W880" s="25">
        <v>2.3E-2</v>
      </c>
      <c r="X880" s="2">
        <v>2499</v>
      </c>
      <c r="Y880" s="2">
        <v>284795</v>
      </c>
      <c r="Z880" s="25">
        <v>2.1999999999999999E-2</v>
      </c>
      <c r="AA880" s="12">
        <v>2220</v>
      </c>
      <c r="AB880" s="2">
        <v>352103</v>
      </c>
      <c r="AC880" s="25">
        <v>2.7E-2</v>
      </c>
      <c r="AD880" s="12">
        <v>3153.94</v>
      </c>
      <c r="AE880" s="25">
        <v>0.22800000000000001</v>
      </c>
    </row>
    <row r="881" spans="1:31" x14ac:dyDescent="0.3">
      <c r="A881" t="s">
        <v>1825</v>
      </c>
      <c r="B881" s="2">
        <v>291</v>
      </c>
      <c r="C881" s="25">
        <v>7.5160782085388848E-3</v>
      </c>
      <c r="D881" s="2"/>
      <c r="E881" s="2">
        <v>321</v>
      </c>
      <c r="F881" s="25">
        <v>7.9832873237334918E-3</v>
      </c>
      <c r="G881" s="12"/>
      <c r="H881" s="2">
        <v>590</v>
      </c>
      <c r="I881" s="25">
        <v>1.4537032474252205E-2</v>
      </c>
      <c r="J881" s="12"/>
      <c r="K881" s="25">
        <v>1.0274914089347078</v>
      </c>
      <c r="L881" s="2">
        <v>1345</v>
      </c>
      <c r="M881" s="25">
        <v>1.0618644603044274E-2</v>
      </c>
      <c r="N881" s="2">
        <v>173.333333333333</v>
      </c>
      <c r="O881" s="2">
        <v>1533</v>
      </c>
      <c r="P881" s="25">
        <v>1.1477128097626712E-2</v>
      </c>
      <c r="Q881" s="12">
        <v>175.15151515151501</v>
      </c>
      <c r="R881" s="2">
        <v>2821</v>
      </c>
      <c r="S881" s="25">
        <v>2.0288541756566268E-2</v>
      </c>
      <c r="T881" s="12">
        <v>342.42424242424244</v>
      </c>
      <c r="U881" s="25">
        <v>1.0973977695167285</v>
      </c>
      <c r="V881" s="2">
        <v>296119</v>
      </c>
      <c r="W881" s="25">
        <v>2.4E-2</v>
      </c>
      <c r="X881" s="2">
        <v>2318</v>
      </c>
      <c r="Y881" s="2">
        <v>317253</v>
      </c>
      <c r="Z881" s="25">
        <v>2.5000000000000001E-2</v>
      </c>
      <c r="AA881" s="12">
        <v>2500.61</v>
      </c>
      <c r="AB881" s="2">
        <v>448068</v>
      </c>
      <c r="AC881" s="25">
        <v>3.4000000000000002E-2</v>
      </c>
      <c r="AD881" s="12">
        <v>3567.27</v>
      </c>
      <c r="AE881" s="25">
        <v>0.51300000000000001</v>
      </c>
    </row>
    <row r="882" spans="1:31" x14ac:dyDescent="0.3">
      <c r="A882" t="s">
        <v>1826</v>
      </c>
      <c r="B882" s="2">
        <v>81</v>
      </c>
      <c r="C882" s="25">
        <v>2.0921042436139164E-3</v>
      </c>
      <c r="D882" s="2"/>
      <c r="E882" s="2">
        <v>238</v>
      </c>
      <c r="F882" s="25">
        <v>5.9190728443880725E-3</v>
      </c>
      <c r="G882" s="12"/>
      <c r="H882" s="2">
        <v>282</v>
      </c>
      <c r="I882" s="25">
        <v>6.9482087419307148E-3</v>
      </c>
      <c r="J882" s="12"/>
      <c r="K882" s="25">
        <v>2.4814814814814814</v>
      </c>
      <c r="L882" s="2">
        <v>539</v>
      </c>
      <c r="M882" s="25">
        <v>4.2553527442683002E-3</v>
      </c>
      <c r="N882" s="2">
        <v>106.06060606060601</v>
      </c>
      <c r="O882" s="2">
        <v>780</v>
      </c>
      <c r="P882" s="25">
        <v>5.8396346484989141E-3</v>
      </c>
      <c r="Q882" s="12">
        <v>133.939393939393</v>
      </c>
      <c r="R882" s="2">
        <v>1518</v>
      </c>
      <c r="S882" s="25">
        <v>1.091740743937171E-2</v>
      </c>
      <c r="T882" s="12">
        <v>217.57575757575759</v>
      </c>
      <c r="U882" s="25">
        <v>1.8163265306122449</v>
      </c>
      <c r="V882" s="2">
        <v>273103</v>
      </c>
      <c r="W882" s="25">
        <v>2.1999999999999999E-2</v>
      </c>
      <c r="X882" s="2">
        <v>2352</v>
      </c>
      <c r="Y882" s="2">
        <v>325578</v>
      </c>
      <c r="Z882" s="25">
        <v>2.5999999999999999E-2</v>
      </c>
      <c r="AA882" s="12">
        <v>2405.4499999999998</v>
      </c>
      <c r="AB882" s="2">
        <v>599277</v>
      </c>
      <c r="AC882" s="25">
        <v>4.5999999999999999E-2</v>
      </c>
      <c r="AD882" s="12">
        <v>3680.61</v>
      </c>
      <c r="AE882" s="25">
        <v>1.194</v>
      </c>
    </row>
    <row r="883" spans="1:31" x14ac:dyDescent="0.3">
      <c r="A883" t="s">
        <v>1828</v>
      </c>
      <c r="B883" s="2">
        <v>15217</v>
      </c>
      <c r="C883" s="25">
        <v>0.39303148487744399</v>
      </c>
      <c r="D883" s="2"/>
      <c r="E883" s="2">
        <v>16369</v>
      </c>
      <c r="F883" s="25">
        <v>0.40709791340247209</v>
      </c>
      <c r="G883" s="12"/>
      <c r="H883" s="2">
        <v>16248</v>
      </c>
      <c r="I883" s="25">
        <v>0.40033509091805058</v>
      </c>
      <c r="J883" s="12"/>
      <c r="K883" s="25">
        <v>6.775317079582055E-2</v>
      </c>
      <c r="L883" s="2">
        <v>46598</v>
      </c>
      <c r="M883" s="25">
        <v>0.36788669235141791</v>
      </c>
      <c r="N883" s="2">
        <v>472.72727272727201</v>
      </c>
      <c r="O883" s="2">
        <v>50850</v>
      </c>
      <c r="P883" s="25">
        <v>0.38069925881560229</v>
      </c>
      <c r="Q883" s="12">
        <v>426.06060606060601</v>
      </c>
      <c r="R883" s="2">
        <v>50593</v>
      </c>
      <c r="S883" s="25">
        <v>0.36386323753631944</v>
      </c>
      <c r="T883" s="12">
        <v>544.24242424242425</v>
      </c>
      <c r="U883" s="25">
        <v>8.5733293274389458E-2</v>
      </c>
      <c r="V883" s="2">
        <v>4841018</v>
      </c>
      <c r="W883" s="25">
        <v>0.39100000000000001</v>
      </c>
      <c r="X883" s="2">
        <v>5048</v>
      </c>
      <c r="Y883" s="2">
        <v>5066990</v>
      </c>
      <c r="Z883" s="25">
        <v>0.39800000000000002</v>
      </c>
      <c r="AA883" s="12">
        <v>4271.5200000000004</v>
      </c>
      <c r="AB883" s="2">
        <v>5070224</v>
      </c>
      <c r="AC883" s="25">
        <v>0.38700000000000001</v>
      </c>
      <c r="AD883" s="12">
        <v>5799.39</v>
      </c>
      <c r="AE883" s="25">
        <v>4.7E-2</v>
      </c>
    </row>
    <row r="884" spans="1:31" x14ac:dyDescent="0.3">
      <c r="A884" t="s">
        <v>1811</v>
      </c>
      <c r="B884" s="2">
        <v>948</v>
      </c>
      <c r="C884" s="25">
        <v>2.4485368184518429E-2</v>
      </c>
      <c r="D884" s="2"/>
      <c r="E884" s="2">
        <v>1350</v>
      </c>
      <c r="F884" s="25">
        <v>3.3574572856823102E-2</v>
      </c>
      <c r="G884" s="12"/>
      <c r="H884" s="2">
        <v>1022</v>
      </c>
      <c r="I884" s="25">
        <v>2.5181096929975853E-2</v>
      </c>
      <c r="J884" s="12"/>
      <c r="K884" s="25">
        <v>7.8059071729957852E-2</v>
      </c>
      <c r="L884" s="2">
        <v>2823</v>
      </c>
      <c r="M884" s="25">
        <v>2.228731131181709E-2</v>
      </c>
      <c r="N884" s="2">
        <v>196.969696969697</v>
      </c>
      <c r="O884" s="2">
        <v>3843</v>
      </c>
      <c r="P884" s="25">
        <v>2.8771430710488884E-2</v>
      </c>
      <c r="Q884" s="12">
        <v>255.75757575757501</v>
      </c>
      <c r="R884" s="2">
        <v>2580</v>
      </c>
      <c r="S884" s="25">
        <v>1.8555277466125831E-2</v>
      </c>
      <c r="T884" s="12">
        <v>233.33333333333334</v>
      </c>
      <c r="U884" s="25">
        <v>-8.6078639744952182E-2</v>
      </c>
      <c r="V884" s="2">
        <v>216888</v>
      </c>
      <c r="W884" s="25">
        <v>1.7999999999999999E-2</v>
      </c>
      <c r="X884" s="2">
        <v>2090</v>
      </c>
      <c r="Y884" s="2">
        <v>261992</v>
      </c>
      <c r="Z884" s="25">
        <v>2.1000000000000001E-2</v>
      </c>
      <c r="AA884" s="12">
        <v>2118.1799999999998</v>
      </c>
      <c r="AB884" s="2">
        <v>215299</v>
      </c>
      <c r="AC884" s="25">
        <v>1.6E-2</v>
      </c>
      <c r="AD884" s="12">
        <v>2465.4499999999998</v>
      </c>
      <c r="AE884" s="25">
        <v>-7.0000000000000001E-3</v>
      </c>
    </row>
    <row r="885" spans="1:31" x14ac:dyDescent="0.3">
      <c r="A885" t="s">
        <v>1812</v>
      </c>
      <c r="B885" s="2">
        <v>795</v>
      </c>
      <c r="C885" s="25">
        <v>2.0533615724358818E-2</v>
      </c>
      <c r="D885" s="2"/>
      <c r="E885" s="2">
        <v>1084</v>
      </c>
      <c r="F885" s="25">
        <v>2.6959138501330557E-2</v>
      </c>
      <c r="G885" s="12"/>
      <c r="H885" s="2">
        <v>674</v>
      </c>
      <c r="I885" s="25">
        <v>1.6606711673976236E-2</v>
      </c>
      <c r="J885" s="12"/>
      <c r="K885" s="25">
        <v>-0.15220125786163519</v>
      </c>
      <c r="L885" s="2">
        <v>2334</v>
      </c>
      <c r="M885" s="25">
        <v>1.8426703720078319E-2</v>
      </c>
      <c r="N885" s="2">
        <v>209.09090909090901</v>
      </c>
      <c r="O885" s="2">
        <v>2993</v>
      </c>
      <c r="P885" s="25">
        <v>2.240772628584263E-2</v>
      </c>
      <c r="Q885" s="12">
        <v>216.363636363636</v>
      </c>
      <c r="R885" s="2">
        <v>2189</v>
      </c>
      <c r="S885" s="25">
        <v>1.5743217974166449E-2</v>
      </c>
      <c r="T885" s="12">
        <v>197.57575757575759</v>
      </c>
      <c r="U885" s="25">
        <v>-6.2125107112253643E-2</v>
      </c>
      <c r="V885" s="2">
        <v>189173</v>
      </c>
      <c r="W885" s="25">
        <v>1.4999999999999999E-2</v>
      </c>
      <c r="X885" s="2">
        <v>1952</v>
      </c>
      <c r="Y885" s="2">
        <v>211434</v>
      </c>
      <c r="Z885" s="25">
        <v>1.7000000000000001E-2</v>
      </c>
      <c r="AA885" s="12">
        <v>1850.3</v>
      </c>
      <c r="AB885" s="2">
        <v>154532</v>
      </c>
      <c r="AC885" s="25">
        <v>1.2E-2</v>
      </c>
      <c r="AD885" s="12">
        <v>2040</v>
      </c>
      <c r="AE885" s="25">
        <v>-0.183</v>
      </c>
    </row>
    <row r="886" spans="1:31" x14ac:dyDescent="0.3">
      <c r="A886" t="s">
        <v>1813</v>
      </c>
      <c r="B886" s="2">
        <v>839</v>
      </c>
      <c r="C886" s="25">
        <v>2.1670067412247859E-2</v>
      </c>
      <c r="D886" s="2"/>
      <c r="E886" s="2">
        <v>1618</v>
      </c>
      <c r="F886" s="25">
        <v>4.0239747320251686E-2</v>
      </c>
      <c r="G886" s="12"/>
      <c r="H886" s="2">
        <v>614</v>
      </c>
      <c r="I886" s="25">
        <v>1.5128369388459075E-2</v>
      </c>
      <c r="J886" s="12"/>
      <c r="K886" s="25">
        <v>-0.26817640047675806</v>
      </c>
      <c r="L886" s="2">
        <v>2086</v>
      </c>
      <c r="M886" s="25">
        <v>1.6468767763531865E-2</v>
      </c>
      <c r="N886" s="2">
        <v>181.81818181818099</v>
      </c>
      <c r="O886" s="2">
        <v>3310</v>
      </c>
      <c r="P886" s="25">
        <v>2.4781013700681292E-2</v>
      </c>
      <c r="Q886" s="12">
        <v>215.15151515151501</v>
      </c>
      <c r="R886" s="2">
        <v>1959</v>
      </c>
      <c r="S886" s="25">
        <v>1.4089065331837404E-2</v>
      </c>
      <c r="T886" s="12">
        <v>180</v>
      </c>
      <c r="U886" s="25">
        <v>-6.0882070949185046E-2</v>
      </c>
      <c r="V886" s="2">
        <v>160886</v>
      </c>
      <c r="W886" s="25">
        <v>1.2999999999999999E-2</v>
      </c>
      <c r="X886" s="2">
        <v>1622</v>
      </c>
      <c r="Y886" s="2">
        <v>175434</v>
      </c>
      <c r="Z886" s="25">
        <v>1.4E-2</v>
      </c>
      <c r="AA886" s="12">
        <v>1791.52</v>
      </c>
      <c r="AB886" s="2">
        <v>120380</v>
      </c>
      <c r="AC886" s="25">
        <v>8.9999999999999993E-3</v>
      </c>
      <c r="AD886" s="12">
        <v>1562.42</v>
      </c>
      <c r="AE886" s="25">
        <v>-0.252</v>
      </c>
    </row>
    <row r="887" spans="1:31" x14ac:dyDescent="0.3">
      <c r="A887" t="s">
        <v>1814</v>
      </c>
      <c r="B887" s="2">
        <v>1032</v>
      </c>
      <c r="C887" s="25">
        <v>2.6654957770488416E-2</v>
      </c>
      <c r="D887" s="2"/>
      <c r="E887" s="2">
        <v>914</v>
      </c>
      <c r="F887" s="25">
        <v>2.2731229326767639E-2</v>
      </c>
      <c r="G887" s="12"/>
      <c r="H887" s="2">
        <v>846</v>
      </c>
      <c r="I887" s="25">
        <v>2.0844626225792143E-2</v>
      </c>
      <c r="J887" s="12"/>
      <c r="K887" s="25">
        <v>-0.18023255813953487</v>
      </c>
      <c r="L887" s="2">
        <v>2935</v>
      </c>
      <c r="M887" s="25">
        <v>2.3171540453483231E-2</v>
      </c>
      <c r="N887" s="2">
        <v>236.363636363636</v>
      </c>
      <c r="O887" s="2">
        <v>2953</v>
      </c>
      <c r="P887" s="25">
        <v>2.2108257842329865E-2</v>
      </c>
      <c r="Q887" s="12">
        <v>240</v>
      </c>
      <c r="R887" s="2">
        <v>2583</v>
      </c>
      <c r="S887" s="25">
        <v>1.8576853370156209E-2</v>
      </c>
      <c r="T887" s="12">
        <v>238.78787878787881</v>
      </c>
      <c r="U887" s="25">
        <v>-0.11993185689948893</v>
      </c>
      <c r="V887" s="2">
        <v>178507</v>
      </c>
      <c r="W887" s="25">
        <v>1.4E-2</v>
      </c>
      <c r="X887" s="2">
        <v>1555</v>
      </c>
      <c r="Y887" s="2">
        <v>193655</v>
      </c>
      <c r="Z887" s="25">
        <v>1.4999999999999999E-2</v>
      </c>
      <c r="AA887" s="12">
        <v>1738.18</v>
      </c>
      <c r="AB887" s="2">
        <v>145227</v>
      </c>
      <c r="AC887" s="25">
        <v>1.0999999999999999E-2</v>
      </c>
      <c r="AD887" s="12">
        <v>1815.76</v>
      </c>
      <c r="AE887" s="25">
        <v>-0.186</v>
      </c>
    </row>
    <row r="888" spans="1:31" x14ac:dyDescent="0.3">
      <c r="A888" t="s">
        <v>1815</v>
      </c>
      <c r="B888" s="2">
        <v>866</v>
      </c>
      <c r="C888" s="25">
        <v>2.2367435493452489E-2</v>
      </c>
      <c r="D888" s="2"/>
      <c r="E888" s="2">
        <v>818</v>
      </c>
      <c r="F888" s="25">
        <v>2.0343704145837995E-2</v>
      </c>
      <c r="G888" s="12"/>
      <c r="H888" s="2">
        <v>731</v>
      </c>
      <c r="I888" s="25">
        <v>1.8011136845217563E-2</v>
      </c>
      <c r="J888" s="12"/>
      <c r="K888" s="25">
        <v>-0.15588914549653576</v>
      </c>
      <c r="L888" s="2">
        <v>2700</v>
      </c>
      <c r="M888" s="25">
        <v>2.1316238236594454E-2</v>
      </c>
      <c r="N888" s="2">
        <v>193.333333333333</v>
      </c>
      <c r="O888" s="2">
        <v>2623</v>
      </c>
      <c r="P888" s="25">
        <v>1.9637643183349554E-2</v>
      </c>
      <c r="Q888" s="12">
        <v>217.575757575757</v>
      </c>
      <c r="R888" s="2">
        <v>1931</v>
      </c>
      <c r="S888" s="25">
        <v>1.3887690227553868E-2</v>
      </c>
      <c r="T888" s="12">
        <v>207.8787878787879</v>
      </c>
      <c r="U888" s="25">
        <v>-0.2848148148148148</v>
      </c>
      <c r="V888" s="2">
        <v>171420</v>
      </c>
      <c r="W888" s="25">
        <v>1.4E-2</v>
      </c>
      <c r="X888" s="2">
        <v>1801</v>
      </c>
      <c r="Y888" s="2">
        <v>176440</v>
      </c>
      <c r="Z888" s="25">
        <v>1.4E-2</v>
      </c>
      <c r="AA888" s="12">
        <v>1646.06</v>
      </c>
      <c r="AB888" s="2">
        <v>134811</v>
      </c>
      <c r="AC888" s="25">
        <v>0.01</v>
      </c>
      <c r="AD888" s="12">
        <v>1673.33</v>
      </c>
      <c r="AE888" s="25">
        <v>-0.214</v>
      </c>
    </row>
    <row r="889" spans="1:31" x14ac:dyDescent="0.3">
      <c r="A889" t="s">
        <v>1816</v>
      </c>
      <c r="B889" s="2">
        <v>812</v>
      </c>
      <c r="C889" s="25">
        <v>2.0972699331043211E-2</v>
      </c>
      <c r="D889" s="2"/>
      <c r="E889" s="2">
        <v>935</v>
      </c>
      <c r="F889" s="25">
        <v>2.3253500460095999E-2</v>
      </c>
      <c r="G889" s="12"/>
      <c r="H889" s="2">
        <v>1156</v>
      </c>
      <c r="I889" s="25">
        <v>2.8482728034297539E-2</v>
      </c>
      <c r="J889" s="12"/>
      <c r="K889" s="25">
        <v>0.42364532019704426</v>
      </c>
      <c r="L889" s="2">
        <v>2365</v>
      </c>
      <c r="M889" s="25">
        <v>1.8671445714646625E-2</v>
      </c>
      <c r="N889" s="2">
        <v>213.333333333333</v>
      </c>
      <c r="O889" s="2">
        <v>2706</v>
      </c>
      <c r="P889" s="25">
        <v>2.0259040203638543E-2</v>
      </c>
      <c r="Q889" s="12">
        <v>236.363636363636</v>
      </c>
      <c r="R889" s="2">
        <v>2402</v>
      </c>
      <c r="S889" s="25">
        <v>1.727510716032335E-2</v>
      </c>
      <c r="T889" s="12">
        <v>296.969696969697</v>
      </c>
      <c r="U889" s="25">
        <v>1.5644820295983086E-2</v>
      </c>
      <c r="V889" s="2">
        <v>181520</v>
      </c>
      <c r="W889" s="25">
        <v>1.4999999999999999E-2</v>
      </c>
      <c r="X889" s="2">
        <v>1794</v>
      </c>
      <c r="Y889" s="2">
        <v>186725</v>
      </c>
      <c r="Z889" s="25">
        <v>1.4999999999999999E-2</v>
      </c>
      <c r="AA889" s="12">
        <v>1680.61</v>
      </c>
      <c r="AB889" s="2">
        <v>149463</v>
      </c>
      <c r="AC889" s="25">
        <v>1.0999999999999999E-2</v>
      </c>
      <c r="AD889" s="12">
        <v>1674.55</v>
      </c>
      <c r="AE889" s="25">
        <v>-0.17699999999999999</v>
      </c>
    </row>
    <row r="890" spans="1:31" x14ac:dyDescent="0.3">
      <c r="A890" t="s">
        <v>1817</v>
      </c>
      <c r="B890" s="2">
        <v>760</v>
      </c>
      <c r="C890" s="25">
        <v>1.9629620063537981E-2</v>
      </c>
      <c r="D890" s="2"/>
      <c r="E890" s="2">
        <v>1042</v>
      </c>
      <c r="F890" s="25">
        <v>2.5914596234673831E-2</v>
      </c>
      <c r="G890" s="12"/>
      <c r="H890" s="2">
        <v>618</v>
      </c>
      <c r="I890" s="25">
        <v>1.5226925540826886E-2</v>
      </c>
      <c r="J890" s="12"/>
      <c r="K890" s="25">
        <v>-0.18684210526315792</v>
      </c>
      <c r="L890" s="2">
        <v>2254</v>
      </c>
      <c r="M890" s="25">
        <v>1.7795111476031075E-2</v>
      </c>
      <c r="N890" s="2">
        <v>192.72727272727201</v>
      </c>
      <c r="O890" s="2">
        <v>2999</v>
      </c>
      <c r="P890" s="25">
        <v>2.2452646552369546E-2</v>
      </c>
      <c r="Q890" s="12">
        <v>240.60606060606</v>
      </c>
      <c r="R890" s="2">
        <v>2286</v>
      </c>
      <c r="S890" s="25">
        <v>1.6440838871148701E-2</v>
      </c>
      <c r="T890" s="12">
        <v>285.4545454545455</v>
      </c>
      <c r="U890" s="25">
        <v>1.419698314108252E-2</v>
      </c>
      <c r="V890" s="2">
        <v>177985</v>
      </c>
      <c r="W890" s="25">
        <v>1.4E-2</v>
      </c>
      <c r="X890" s="2">
        <v>1893</v>
      </c>
      <c r="Y890" s="2">
        <v>178948</v>
      </c>
      <c r="Z890" s="25">
        <v>1.4E-2</v>
      </c>
      <c r="AA890" s="12">
        <v>1470.3</v>
      </c>
      <c r="AB890" s="2">
        <v>138441</v>
      </c>
      <c r="AC890" s="25">
        <v>1.0999999999999999E-2</v>
      </c>
      <c r="AD890" s="12">
        <v>1956.97</v>
      </c>
      <c r="AE890" s="25">
        <v>-0.222</v>
      </c>
    </row>
    <row r="891" spans="1:31" x14ac:dyDescent="0.3">
      <c r="A891" t="s">
        <v>1818</v>
      </c>
      <c r="B891" s="2">
        <v>798</v>
      </c>
      <c r="C891" s="25">
        <v>2.061110106671488E-2</v>
      </c>
      <c r="D891" s="2"/>
      <c r="E891" s="2">
        <v>847</v>
      </c>
      <c r="F891" s="25">
        <v>2.1064935710910494E-2</v>
      </c>
      <c r="G891" s="12"/>
      <c r="H891" s="2">
        <v>870</v>
      </c>
      <c r="I891" s="25">
        <v>2.1435963139999015E-2</v>
      </c>
      <c r="J891" s="12"/>
      <c r="K891" s="25">
        <v>9.0225563909774431E-2</v>
      </c>
      <c r="L891" s="2">
        <v>2383</v>
      </c>
      <c r="M891" s="25">
        <v>1.8813553969557254E-2</v>
      </c>
      <c r="N891" s="2">
        <v>180.60606060606</v>
      </c>
      <c r="O891" s="2">
        <v>2287</v>
      </c>
      <c r="P891" s="25">
        <v>1.7122108257842331E-2</v>
      </c>
      <c r="Q891" s="12">
        <v>221.21212121212099</v>
      </c>
      <c r="R891" s="2">
        <v>2480</v>
      </c>
      <c r="S891" s="25">
        <v>1.7836080665113201E-2</v>
      </c>
      <c r="T891" s="12">
        <v>365.4545454545455</v>
      </c>
      <c r="U891" s="25">
        <v>4.0704993705413348E-2</v>
      </c>
      <c r="V891" s="2">
        <v>185124</v>
      </c>
      <c r="W891" s="25">
        <v>1.4999999999999999E-2</v>
      </c>
      <c r="X891" s="2">
        <v>1759</v>
      </c>
      <c r="Y891" s="2">
        <v>182732</v>
      </c>
      <c r="Z891" s="25">
        <v>1.4E-2</v>
      </c>
      <c r="AA891" s="12">
        <v>1817.58</v>
      </c>
      <c r="AB891" s="2">
        <v>155952</v>
      </c>
      <c r="AC891" s="25">
        <v>1.2E-2</v>
      </c>
      <c r="AD891" s="12">
        <v>1783.64</v>
      </c>
      <c r="AE891" s="25">
        <v>-0.158</v>
      </c>
    </row>
    <row r="892" spans="1:31" x14ac:dyDescent="0.3">
      <c r="A892" t="s">
        <v>1819</v>
      </c>
      <c r="B892" s="2">
        <v>713</v>
      </c>
      <c r="C892" s="25">
        <v>1.8415683033292867E-2</v>
      </c>
      <c r="D892" s="2"/>
      <c r="E892" s="2">
        <v>604</v>
      </c>
      <c r="F892" s="25">
        <v>1.5021512596682335E-2</v>
      </c>
      <c r="G892" s="12"/>
      <c r="H892" s="2">
        <v>841</v>
      </c>
      <c r="I892" s="25">
        <v>2.0721431035332381E-2</v>
      </c>
      <c r="J892" s="12"/>
      <c r="K892" s="25">
        <v>0.17952314165497896</v>
      </c>
      <c r="L892" s="2">
        <v>1971</v>
      </c>
      <c r="M892" s="25">
        <v>1.5560853912713953E-2</v>
      </c>
      <c r="N892" s="2">
        <v>158.18181818181799</v>
      </c>
      <c r="O892" s="2">
        <v>1843</v>
      </c>
      <c r="P892" s="25">
        <v>1.379800853485064E-2</v>
      </c>
      <c r="Q892" s="12">
        <v>143.636363636363</v>
      </c>
      <c r="R892" s="2">
        <v>2132</v>
      </c>
      <c r="S892" s="25">
        <v>1.5333275797589252E-2</v>
      </c>
      <c r="T892" s="12">
        <v>191.51515151515153</v>
      </c>
      <c r="U892" s="25">
        <v>8.168442415017757E-2</v>
      </c>
      <c r="V892" s="2">
        <v>168707</v>
      </c>
      <c r="W892" s="25">
        <v>1.4E-2</v>
      </c>
      <c r="X892" s="2">
        <v>1664</v>
      </c>
      <c r="Y892" s="2">
        <v>170002</v>
      </c>
      <c r="Z892" s="25">
        <v>1.2999999999999999E-2</v>
      </c>
      <c r="AA892" s="12">
        <v>1722.42</v>
      </c>
      <c r="AB892" s="2">
        <v>140200</v>
      </c>
      <c r="AC892" s="25">
        <v>1.0999999999999999E-2</v>
      </c>
      <c r="AD892" s="12">
        <v>1813.94</v>
      </c>
      <c r="AE892" s="25">
        <v>-0.16900000000000001</v>
      </c>
    </row>
    <row r="893" spans="1:31" x14ac:dyDescent="0.3">
      <c r="A893" t="s">
        <v>1820</v>
      </c>
      <c r="B893" s="2">
        <v>1346</v>
      </c>
      <c r="C893" s="25">
        <v>3.4765090270423855E-2</v>
      </c>
      <c r="D893" s="2"/>
      <c r="E893" s="2">
        <v>1245</v>
      </c>
      <c r="F893" s="25">
        <v>3.0963217190181302E-2</v>
      </c>
      <c r="G893" s="12"/>
      <c r="H893" s="2">
        <v>1086</v>
      </c>
      <c r="I893" s="25">
        <v>2.6757995367860839E-2</v>
      </c>
      <c r="J893" s="12"/>
      <c r="K893" s="25">
        <v>-0.19316493313521543</v>
      </c>
      <c r="L893" s="2">
        <v>4053</v>
      </c>
      <c r="M893" s="25">
        <v>3.1998042064043455E-2</v>
      </c>
      <c r="N893" s="2">
        <v>227.87878787878699</v>
      </c>
      <c r="O893" s="2">
        <v>3628</v>
      </c>
      <c r="P893" s="25">
        <v>2.7161787826607772E-2</v>
      </c>
      <c r="Q893" s="12">
        <v>231.51515151515099</v>
      </c>
      <c r="R893" s="2">
        <v>3433</v>
      </c>
      <c r="S893" s="25">
        <v>2.4690026178763556E-2</v>
      </c>
      <c r="T893" s="12">
        <v>317.57575757575762</v>
      </c>
      <c r="U893" s="25">
        <v>-0.15297310634098199</v>
      </c>
      <c r="V893" s="2">
        <v>351169</v>
      </c>
      <c r="W893" s="25">
        <v>2.8000000000000001E-2</v>
      </c>
      <c r="X893" s="2">
        <v>2313</v>
      </c>
      <c r="Y893" s="2">
        <v>345514</v>
      </c>
      <c r="Z893" s="25">
        <v>2.7E-2</v>
      </c>
      <c r="AA893" s="12">
        <v>2213.94</v>
      </c>
      <c r="AB893" s="2">
        <v>298933</v>
      </c>
      <c r="AC893" s="25">
        <v>2.3E-2</v>
      </c>
      <c r="AD893" s="12">
        <v>2274.5500000000002</v>
      </c>
      <c r="AE893" s="25">
        <v>-0.14899999999999999</v>
      </c>
    </row>
    <row r="894" spans="1:31" x14ac:dyDescent="0.3">
      <c r="A894" t="s">
        <v>1821</v>
      </c>
      <c r="B894" s="2">
        <v>1561</v>
      </c>
      <c r="C894" s="25">
        <v>4.0318206472608933E-2</v>
      </c>
      <c r="D894" s="2"/>
      <c r="E894" s="2">
        <v>1199</v>
      </c>
      <c r="F894" s="25">
        <v>2.9819194707652517E-2</v>
      </c>
      <c r="G894" s="12"/>
      <c r="H894" s="2">
        <v>1564</v>
      </c>
      <c r="I894" s="25">
        <v>3.8535455575814323E-2</v>
      </c>
      <c r="J894" s="12"/>
      <c r="K894" s="25">
        <v>1.9218449711724261E-3</v>
      </c>
      <c r="L894" s="2">
        <v>4868</v>
      </c>
      <c r="M894" s="25">
        <v>3.8432388050274741E-2</v>
      </c>
      <c r="N894" s="2">
        <v>278.78787878787801</v>
      </c>
      <c r="O894" s="2">
        <v>4888</v>
      </c>
      <c r="P894" s="25">
        <v>3.6595043797259863E-2</v>
      </c>
      <c r="Q894" s="12">
        <v>272.72727272727201</v>
      </c>
      <c r="R894" s="2">
        <v>5324</v>
      </c>
      <c r="S894" s="25">
        <v>3.8290037685912374E-2</v>
      </c>
      <c r="T894" s="12">
        <v>423.03030303030306</v>
      </c>
      <c r="U894" s="25">
        <v>9.3672966310599834E-2</v>
      </c>
      <c r="V894" s="2">
        <v>478269</v>
      </c>
      <c r="W894" s="25">
        <v>3.9E-2</v>
      </c>
      <c r="X894" s="2">
        <v>2739</v>
      </c>
      <c r="Y894" s="2">
        <v>472331</v>
      </c>
      <c r="Z894" s="25">
        <v>3.6999999999999998E-2</v>
      </c>
      <c r="AA894" s="12">
        <v>2560</v>
      </c>
      <c r="AB894" s="2">
        <v>419518</v>
      </c>
      <c r="AC894" s="25">
        <v>3.2000000000000001E-2</v>
      </c>
      <c r="AD894" s="12">
        <v>3154.55</v>
      </c>
      <c r="AE894" s="25">
        <v>-0.123</v>
      </c>
    </row>
    <row r="895" spans="1:31" x14ac:dyDescent="0.3">
      <c r="A895" t="s">
        <v>1822</v>
      </c>
      <c r="B895" s="2">
        <v>1640</v>
      </c>
      <c r="C895" s="25">
        <v>4.2358653821318787E-2</v>
      </c>
      <c r="D895" s="2"/>
      <c r="E895" s="2">
        <v>1550</v>
      </c>
      <c r="F895" s="25">
        <v>3.8548583650426523E-2</v>
      </c>
      <c r="G895" s="12"/>
      <c r="H895" s="2">
        <v>2120</v>
      </c>
      <c r="I895" s="25">
        <v>5.2234760754940129E-2</v>
      </c>
      <c r="J895" s="12"/>
      <c r="K895" s="25">
        <v>0.29268292682926833</v>
      </c>
      <c r="L895" s="2">
        <v>5851</v>
      </c>
      <c r="M895" s="25">
        <v>4.6193077749005239E-2</v>
      </c>
      <c r="N895" s="2">
        <v>278.18181818181802</v>
      </c>
      <c r="O895" s="2">
        <v>6114</v>
      </c>
      <c r="P895" s="25">
        <v>4.5773751590926108E-2</v>
      </c>
      <c r="Q895" s="12">
        <v>316.969696969697</v>
      </c>
      <c r="R895" s="2">
        <v>6989</v>
      </c>
      <c r="S895" s="25">
        <v>5.0264664422772651E-2</v>
      </c>
      <c r="T895" s="12">
        <v>404.24242424242425</v>
      </c>
      <c r="U895" s="25">
        <v>0.19449666723636985</v>
      </c>
      <c r="V895" s="2">
        <v>669777</v>
      </c>
      <c r="W895" s="25">
        <v>5.3999999999999999E-2</v>
      </c>
      <c r="X895" s="2">
        <v>2876</v>
      </c>
      <c r="Y895" s="2">
        <v>657826</v>
      </c>
      <c r="Z895" s="25">
        <v>5.1999999999999998E-2</v>
      </c>
      <c r="AA895" s="12">
        <v>2961.21</v>
      </c>
      <c r="AB895" s="2">
        <v>627473</v>
      </c>
      <c r="AC895" s="25">
        <v>4.8000000000000001E-2</v>
      </c>
      <c r="AD895" s="12">
        <v>3192.12</v>
      </c>
      <c r="AE895" s="25">
        <v>-6.3E-2</v>
      </c>
    </row>
    <row r="896" spans="1:31" x14ac:dyDescent="0.3">
      <c r="A896" t="s">
        <v>1823</v>
      </c>
      <c r="B896" s="2">
        <v>1035</v>
      </c>
      <c r="C896" s="25">
        <v>2.6732443112844485E-2</v>
      </c>
      <c r="D896" s="2"/>
      <c r="E896" s="2">
        <v>1083</v>
      </c>
      <c r="F896" s="25">
        <v>2.693426844736253E-2</v>
      </c>
      <c r="G896" s="12"/>
      <c r="H896" s="2">
        <v>1039</v>
      </c>
      <c r="I896" s="25">
        <v>2.5599960577539063E-2</v>
      </c>
      <c r="J896" s="12"/>
      <c r="K896" s="25">
        <v>3.8647342995168366E-3</v>
      </c>
      <c r="L896" s="2">
        <v>3814</v>
      </c>
      <c r="M896" s="25">
        <v>3.0111160234952316E-2</v>
      </c>
      <c r="N896" s="2">
        <v>261.81818181818102</v>
      </c>
      <c r="O896" s="2">
        <v>3940</v>
      </c>
      <c r="P896" s="25">
        <v>2.9497641686007336E-2</v>
      </c>
      <c r="Q896" s="12">
        <v>255.75757575757501</v>
      </c>
      <c r="R896" s="2">
        <v>4343</v>
      </c>
      <c r="S896" s="25">
        <v>3.1234717067978483E-2</v>
      </c>
      <c r="T896" s="12">
        <v>284.24242424242425</v>
      </c>
      <c r="U896" s="25">
        <v>0.13869952805453592</v>
      </c>
      <c r="V896" s="2">
        <v>520814</v>
      </c>
      <c r="W896" s="25">
        <v>4.2000000000000003E-2</v>
      </c>
      <c r="X896" s="2">
        <v>2710</v>
      </c>
      <c r="Y896" s="2">
        <v>517222</v>
      </c>
      <c r="Z896" s="25">
        <v>4.1000000000000002E-2</v>
      </c>
      <c r="AA896" s="12">
        <v>2844.85</v>
      </c>
      <c r="AB896" s="2">
        <v>540673</v>
      </c>
      <c r="AC896" s="25">
        <v>4.1000000000000002E-2</v>
      </c>
      <c r="AD896" s="12">
        <v>3303.64</v>
      </c>
      <c r="AE896" s="25">
        <v>3.7999999999999999E-2</v>
      </c>
    </row>
    <row r="897" spans="1:31" x14ac:dyDescent="0.3">
      <c r="A897" t="s">
        <v>1824</v>
      </c>
      <c r="B897" s="2">
        <v>776</v>
      </c>
      <c r="C897" s="25">
        <v>2.0042875222770366E-2</v>
      </c>
      <c r="D897" s="2"/>
      <c r="E897" s="2">
        <v>652</v>
      </c>
      <c r="F897" s="25">
        <v>1.6215275187147157E-2</v>
      </c>
      <c r="G897" s="12"/>
      <c r="H897" s="2">
        <v>893</v>
      </c>
      <c r="I897" s="25">
        <v>2.2002661016113929E-2</v>
      </c>
      <c r="J897" s="12"/>
      <c r="K897" s="25">
        <v>0.15077319587628857</v>
      </c>
      <c r="L897" s="2">
        <v>2350</v>
      </c>
      <c r="M897" s="25">
        <v>1.8553022168887767E-2</v>
      </c>
      <c r="N897" s="2">
        <v>163.636363636363</v>
      </c>
      <c r="O897" s="2">
        <v>2453</v>
      </c>
      <c r="P897" s="25">
        <v>1.8364902298420305E-2</v>
      </c>
      <c r="Q897" s="12">
        <v>213.939393939393</v>
      </c>
      <c r="R897" s="2">
        <v>3706</v>
      </c>
      <c r="S897" s="25">
        <v>2.6653433445528035E-2</v>
      </c>
      <c r="T897" s="12">
        <v>351.51515151515156</v>
      </c>
      <c r="U897" s="25">
        <v>0.57702127659574465</v>
      </c>
      <c r="V897" s="2">
        <v>347880</v>
      </c>
      <c r="W897" s="25">
        <v>2.8000000000000001E-2</v>
      </c>
      <c r="X897" s="2">
        <v>2208</v>
      </c>
      <c r="Y897" s="2">
        <v>353225</v>
      </c>
      <c r="Z897" s="25">
        <v>2.8000000000000001E-2</v>
      </c>
      <c r="AA897" s="12">
        <v>2696.36</v>
      </c>
      <c r="AB897" s="2">
        <v>406789</v>
      </c>
      <c r="AC897" s="25">
        <v>3.1E-2</v>
      </c>
      <c r="AD897" s="12">
        <v>2966.67</v>
      </c>
      <c r="AE897" s="25">
        <v>0.16900000000000001</v>
      </c>
    </row>
    <row r="898" spans="1:31" x14ac:dyDescent="0.3">
      <c r="A898" t="s">
        <v>1825</v>
      </c>
      <c r="B898" s="2">
        <v>673</v>
      </c>
      <c r="C898" s="25">
        <v>1.7382545135211928E-2</v>
      </c>
      <c r="D898" s="2"/>
      <c r="E898" s="2">
        <v>849</v>
      </c>
      <c r="F898" s="25">
        <v>2.1114675818846528E-2</v>
      </c>
      <c r="G898" s="12"/>
      <c r="H898" s="2">
        <v>1034</v>
      </c>
      <c r="I898" s="25">
        <v>2.5476765387079287E-2</v>
      </c>
      <c r="J898" s="12"/>
      <c r="K898" s="25">
        <v>0.53640416047548301</v>
      </c>
      <c r="L898" s="2">
        <v>2069</v>
      </c>
      <c r="M898" s="25">
        <v>1.6334554411671826E-2</v>
      </c>
      <c r="N898" s="2">
        <v>194.54545454545399</v>
      </c>
      <c r="O898" s="2">
        <v>2366</v>
      </c>
      <c r="P898" s="25">
        <v>1.771355843378004E-2</v>
      </c>
      <c r="Q898" s="12">
        <v>239.39393939393901</v>
      </c>
      <c r="R898" s="2">
        <v>3258</v>
      </c>
      <c r="S898" s="25">
        <v>2.3431431776991456E-2</v>
      </c>
      <c r="T898" s="12">
        <v>286.06060606060606</v>
      </c>
      <c r="U898" s="25">
        <v>0.57467375543740939</v>
      </c>
      <c r="V898" s="2">
        <v>407106</v>
      </c>
      <c r="W898" s="25">
        <v>3.3000000000000002E-2</v>
      </c>
      <c r="X898" s="2">
        <v>2364</v>
      </c>
      <c r="Y898" s="2">
        <v>444326</v>
      </c>
      <c r="Z898" s="25">
        <v>3.5000000000000003E-2</v>
      </c>
      <c r="AA898" s="12">
        <v>2751.52</v>
      </c>
      <c r="AB898" s="2">
        <v>563596</v>
      </c>
      <c r="AC898" s="25">
        <v>4.2999999999999997E-2</v>
      </c>
      <c r="AD898" s="12">
        <v>3342.42</v>
      </c>
      <c r="AE898" s="25">
        <v>0.38400000000000001</v>
      </c>
    </row>
    <row r="899" spans="1:31" x14ac:dyDescent="0.3">
      <c r="A899" t="s">
        <v>1826</v>
      </c>
      <c r="B899" s="2">
        <v>623</v>
      </c>
      <c r="C899" s="25">
        <v>1.6091122762610738E-2</v>
      </c>
      <c r="D899" s="2"/>
      <c r="E899" s="2">
        <v>579</v>
      </c>
      <c r="F899" s="25">
        <v>1.4399761247481907E-2</v>
      </c>
      <c r="G899" s="12"/>
      <c r="H899" s="2">
        <v>1140</v>
      </c>
      <c r="I899" s="25">
        <v>2.8088503424826303E-2</v>
      </c>
      <c r="J899" s="12"/>
      <c r="K899" s="25">
        <v>0.82985553772070619</v>
      </c>
      <c r="L899" s="2">
        <v>1742</v>
      </c>
      <c r="M899" s="25">
        <v>1.3752921114128718E-2</v>
      </c>
      <c r="N899" s="2">
        <v>150.30303030303</v>
      </c>
      <c r="O899" s="2">
        <v>1904</v>
      </c>
      <c r="P899" s="25">
        <v>1.4254697911207606E-2</v>
      </c>
      <c r="Q899" s="12">
        <v>178.18181818181799</v>
      </c>
      <c r="R899" s="2">
        <v>2998</v>
      </c>
      <c r="S899" s="25">
        <v>2.1561520094358619E-2</v>
      </c>
      <c r="T899" s="12">
        <v>227.8787878787879</v>
      </c>
      <c r="U899" s="25">
        <v>0.72101033295063144</v>
      </c>
      <c r="V899" s="2">
        <v>435793</v>
      </c>
      <c r="W899" s="25">
        <v>3.5000000000000003E-2</v>
      </c>
      <c r="X899" s="2">
        <v>2528</v>
      </c>
      <c r="Y899" s="2">
        <v>539184</v>
      </c>
      <c r="Z899" s="25">
        <v>4.2000000000000003E-2</v>
      </c>
      <c r="AA899" s="12">
        <v>2876.97</v>
      </c>
      <c r="AB899" s="2">
        <v>858937</v>
      </c>
      <c r="AC899" s="25">
        <v>6.6000000000000003E-2</v>
      </c>
      <c r="AD899" s="12">
        <v>4212.12</v>
      </c>
      <c r="AE899" s="25">
        <v>0.97099999999999997</v>
      </c>
    </row>
    <row r="900" spans="1:31" x14ac:dyDescent="0.3">
      <c r="A900" t="s">
        <v>1829</v>
      </c>
      <c r="B900" s="2">
        <v>7471</v>
      </c>
      <c r="C900" s="25">
        <v>0.19296433091406875</v>
      </c>
      <c r="D900" s="2"/>
      <c r="E900" s="2">
        <v>8512</v>
      </c>
      <c r="F900" s="25">
        <v>0.21169389937576163</v>
      </c>
      <c r="G900" s="12"/>
      <c r="H900" s="2">
        <v>9292</v>
      </c>
      <c r="I900" s="25">
        <v>0.22894594195042625</v>
      </c>
      <c r="J900" s="12"/>
      <c r="K900" s="25">
        <v>0.24374247088743139</v>
      </c>
      <c r="L900" s="2">
        <v>22910</v>
      </c>
      <c r="M900" s="25">
        <v>0.18087222888902924</v>
      </c>
      <c r="N900" s="2">
        <v>371.51515151515099</v>
      </c>
      <c r="O900" s="2">
        <v>25817</v>
      </c>
      <c r="P900" s="25">
        <v>0.19328442015422626</v>
      </c>
      <c r="Q900" s="12">
        <v>347.27272727272702</v>
      </c>
      <c r="R900" s="2">
        <v>29976</v>
      </c>
      <c r="S900" s="25">
        <v>0.21558643307154571</v>
      </c>
      <c r="T900" s="12">
        <v>410.30303030303031</v>
      </c>
      <c r="U900" s="25">
        <v>0.30842426887821911</v>
      </c>
      <c r="V900" s="2">
        <v>2370426</v>
      </c>
      <c r="W900" s="25">
        <v>0.191</v>
      </c>
      <c r="X900" s="2">
        <v>7998</v>
      </c>
      <c r="Y900" s="2">
        <v>2743356</v>
      </c>
      <c r="Z900" s="25">
        <v>0.216</v>
      </c>
      <c r="AA900" s="12">
        <v>6174.55</v>
      </c>
      <c r="AB900" s="2">
        <v>3198850</v>
      </c>
      <c r="AC900" s="25">
        <v>0.24399999999999999</v>
      </c>
      <c r="AD900" s="12">
        <v>5861.21</v>
      </c>
      <c r="AE900" s="25">
        <v>0.34899999999999998</v>
      </c>
    </row>
    <row r="901" spans="1:31" x14ac:dyDescent="0.3">
      <c r="A901" t="s">
        <v>1811</v>
      </c>
      <c r="B901" s="2">
        <v>580</v>
      </c>
      <c r="C901" s="25">
        <v>1.4980499522173722E-2</v>
      </c>
      <c r="D901" s="2"/>
      <c r="E901" s="2">
        <v>503</v>
      </c>
      <c r="F901" s="25">
        <v>1.2509637145912607E-2</v>
      </c>
      <c r="G901" s="12"/>
      <c r="H901" s="2">
        <v>770</v>
      </c>
      <c r="I901" s="25">
        <v>1.8972059330803724E-2</v>
      </c>
      <c r="J901" s="12"/>
      <c r="K901" s="25">
        <v>0.32758620689655182</v>
      </c>
      <c r="L901" s="2">
        <v>1826</v>
      </c>
      <c r="M901" s="25">
        <v>1.4416092970378323E-2</v>
      </c>
      <c r="N901" s="2">
        <v>148.48484848484799</v>
      </c>
      <c r="O901" s="2">
        <v>1582</v>
      </c>
      <c r="P901" s="25">
        <v>1.1843976940929849E-2</v>
      </c>
      <c r="Q901" s="12">
        <v>127.272727272727</v>
      </c>
      <c r="R901" s="2">
        <v>2116</v>
      </c>
      <c r="S901" s="25">
        <v>1.5218204309427231E-2</v>
      </c>
      <c r="T901" s="12">
        <v>215.75757575757578</v>
      </c>
      <c r="U901" s="25">
        <v>0.15881708652792989</v>
      </c>
      <c r="V901" s="2">
        <v>151542</v>
      </c>
      <c r="W901" s="25">
        <v>1.2E-2</v>
      </c>
      <c r="X901" s="2">
        <v>1814</v>
      </c>
      <c r="Y901" s="2">
        <v>159713</v>
      </c>
      <c r="Z901" s="25">
        <v>1.2999999999999999E-2</v>
      </c>
      <c r="AA901" s="12">
        <v>1592.12</v>
      </c>
      <c r="AB901" s="2">
        <v>172556</v>
      </c>
      <c r="AC901" s="25">
        <v>1.2999999999999999E-2</v>
      </c>
      <c r="AD901" s="12">
        <v>2201.8200000000002</v>
      </c>
      <c r="AE901" s="25">
        <v>0.13900000000000001</v>
      </c>
    </row>
    <row r="902" spans="1:31" x14ac:dyDescent="0.3">
      <c r="A902" t="s">
        <v>1812</v>
      </c>
      <c r="B902" s="2">
        <v>656</v>
      </c>
      <c r="C902" s="25">
        <v>1.6943461528527513E-2</v>
      </c>
      <c r="D902" s="2"/>
      <c r="E902" s="2">
        <v>775</v>
      </c>
      <c r="F902" s="25">
        <v>1.9274291825213261E-2</v>
      </c>
      <c r="G902" s="12"/>
      <c r="H902" s="2">
        <v>740</v>
      </c>
      <c r="I902" s="25">
        <v>1.8232888188045145E-2</v>
      </c>
      <c r="J902" s="12"/>
      <c r="K902" s="25">
        <v>0.12804878048780477</v>
      </c>
      <c r="L902" s="2">
        <v>2717</v>
      </c>
      <c r="M902" s="25">
        <v>2.1450451588454492E-2</v>
      </c>
      <c r="N902" s="2">
        <v>167.272727272727</v>
      </c>
      <c r="O902" s="2">
        <v>2916</v>
      </c>
      <c r="P902" s="25">
        <v>2.1831249532080557E-2</v>
      </c>
      <c r="Q902" s="12">
        <v>186.06060606060601</v>
      </c>
      <c r="R902" s="2">
        <v>2432</v>
      </c>
      <c r="S902" s="25">
        <v>1.7490866200627141E-2</v>
      </c>
      <c r="T902" s="12">
        <v>241.81818181818184</v>
      </c>
      <c r="U902" s="25">
        <v>-0.1048951048951049</v>
      </c>
      <c r="V902" s="2">
        <v>247102</v>
      </c>
      <c r="W902" s="25">
        <v>0.02</v>
      </c>
      <c r="X902" s="2">
        <v>2205</v>
      </c>
      <c r="Y902" s="2">
        <v>241879</v>
      </c>
      <c r="Z902" s="25">
        <v>1.9E-2</v>
      </c>
      <c r="AA902" s="12">
        <v>1803.64</v>
      </c>
      <c r="AB902" s="2">
        <v>231833</v>
      </c>
      <c r="AC902" s="25">
        <v>1.7999999999999999E-2</v>
      </c>
      <c r="AD902" s="12">
        <v>1871.52</v>
      </c>
      <c r="AE902" s="25">
        <v>-6.2E-2</v>
      </c>
    </row>
    <row r="903" spans="1:31" x14ac:dyDescent="0.3">
      <c r="A903" t="s">
        <v>1813</v>
      </c>
      <c r="B903" s="2">
        <v>622</v>
      </c>
      <c r="C903" s="25">
        <v>1.6065294315158716E-2</v>
      </c>
      <c r="D903" s="2"/>
      <c r="E903" s="2">
        <v>890</v>
      </c>
      <c r="F903" s="25">
        <v>2.2134348031535227E-2</v>
      </c>
      <c r="G903" s="12"/>
      <c r="H903" s="2">
        <v>569</v>
      </c>
      <c r="I903" s="25">
        <v>1.4019612674321195E-2</v>
      </c>
      <c r="J903" s="12"/>
      <c r="K903" s="25">
        <v>-8.520900321543412E-2</v>
      </c>
      <c r="L903" s="2">
        <v>2401</v>
      </c>
      <c r="M903" s="25">
        <v>1.8955662224467883E-2</v>
      </c>
      <c r="N903" s="2">
        <v>182.42424242424201</v>
      </c>
      <c r="O903" s="2">
        <v>2853</v>
      </c>
      <c r="P903" s="25">
        <v>2.1359586733547951E-2</v>
      </c>
      <c r="Q903" s="12">
        <v>206.06060606060601</v>
      </c>
      <c r="R903" s="2">
        <v>2435</v>
      </c>
      <c r="S903" s="25">
        <v>1.7512442104657518E-2</v>
      </c>
      <c r="T903" s="12">
        <v>214.54545454545456</v>
      </c>
      <c r="U903" s="25">
        <v>1.4160766347355268E-2</v>
      </c>
      <c r="V903" s="2">
        <v>198221</v>
      </c>
      <c r="W903" s="25">
        <v>1.6E-2</v>
      </c>
      <c r="X903" s="2">
        <v>1577</v>
      </c>
      <c r="Y903" s="2">
        <v>212934</v>
      </c>
      <c r="Z903" s="25">
        <v>1.7000000000000001E-2</v>
      </c>
      <c r="AA903" s="12">
        <v>1827</v>
      </c>
      <c r="AB903" s="2">
        <v>189249</v>
      </c>
      <c r="AC903" s="25">
        <v>1.4E-2</v>
      </c>
      <c r="AD903" s="12">
        <v>1842.42</v>
      </c>
      <c r="AE903" s="25">
        <v>-4.4999999999999998E-2</v>
      </c>
    </row>
    <row r="904" spans="1:31" x14ac:dyDescent="0.3">
      <c r="A904" t="s">
        <v>1814</v>
      </c>
      <c r="B904" s="2">
        <v>656</v>
      </c>
      <c r="C904" s="25">
        <v>1.694346152852752E-2</v>
      </c>
      <c r="D904" s="2"/>
      <c r="E904" s="2">
        <v>805</v>
      </c>
      <c r="F904" s="25">
        <v>2.0020393444253774E-2</v>
      </c>
      <c r="G904" s="12"/>
      <c r="H904" s="2">
        <v>524</v>
      </c>
      <c r="I904" s="25">
        <v>1.2910855960183319E-2</v>
      </c>
      <c r="J904" s="12"/>
      <c r="K904" s="25">
        <v>-0.20121951219512191</v>
      </c>
      <c r="L904" s="2">
        <v>2291</v>
      </c>
      <c r="M904" s="25">
        <v>1.8087222888902924E-2</v>
      </c>
      <c r="N904" s="2">
        <v>195.75757575757501</v>
      </c>
      <c r="O904" s="2">
        <v>2217</v>
      </c>
      <c r="P904" s="25">
        <v>1.6598038481694992E-2</v>
      </c>
      <c r="Q904" s="12">
        <v>155.15151515151501</v>
      </c>
      <c r="R904" s="2">
        <v>2101</v>
      </c>
      <c r="S904" s="25">
        <v>1.5110324789275337E-2</v>
      </c>
      <c r="T904" s="12">
        <v>209.09090909090909</v>
      </c>
      <c r="U904" s="25">
        <v>-8.2933216935835885E-2</v>
      </c>
      <c r="V904" s="2">
        <v>174696</v>
      </c>
      <c r="W904" s="25">
        <v>1.4E-2</v>
      </c>
      <c r="X904" s="2">
        <v>1710</v>
      </c>
      <c r="Y904" s="2">
        <v>183319</v>
      </c>
      <c r="Z904" s="25">
        <v>1.4E-2</v>
      </c>
      <c r="AA904" s="12">
        <v>1595.76</v>
      </c>
      <c r="AB904" s="2">
        <v>173679</v>
      </c>
      <c r="AC904" s="25">
        <v>1.2999999999999999E-2</v>
      </c>
      <c r="AD904" s="12">
        <v>1687.88</v>
      </c>
      <c r="AE904" s="25">
        <v>-6.0000000000000001E-3</v>
      </c>
    </row>
    <row r="905" spans="1:31" x14ac:dyDescent="0.3">
      <c r="A905" t="s">
        <v>1815</v>
      </c>
      <c r="B905" s="2">
        <v>595</v>
      </c>
      <c r="C905" s="25">
        <v>1.5367926233954077E-2</v>
      </c>
      <c r="D905" s="2"/>
      <c r="E905" s="2">
        <v>576</v>
      </c>
      <c r="F905" s="25">
        <v>1.4325151085577855E-2</v>
      </c>
      <c r="G905" s="12"/>
      <c r="H905" s="2">
        <v>636</v>
      </c>
      <c r="I905" s="25">
        <v>1.5670428226482038E-2</v>
      </c>
      <c r="J905" s="12"/>
      <c r="K905" s="25">
        <v>6.8907563025210061E-2</v>
      </c>
      <c r="L905" s="2">
        <v>1606</v>
      </c>
      <c r="M905" s="25">
        <v>1.2679214299248405E-2</v>
      </c>
      <c r="N905" s="2">
        <v>141.81818181818099</v>
      </c>
      <c r="O905" s="2">
        <v>1746</v>
      </c>
      <c r="P905" s="25">
        <v>1.3071797559332186E-2</v>
      </c>
      <c r="Q905" s="12">
        <v>164.24242424242399</v>
      </c>
      <c r="R905" s="2">
        <v>1885</v>
      </c>
      <c r="S905" s="25">
        <v>1.3556859699088059E-2</v>
      </c>
      <c r="T905" s="12">
        <v>301.81818181818181</v>
      </c>
      <c r="U905" s="25">
        <v>0.17372353673723537</v>
      </c>
      <c r="V905" s="2">
        <v>154774</v>
      </c>
      <c r="W905" s="25">
        <v>1.2E-2</v>
      </c>
      <c r="X905" s="2">
        <v>1656</v>
      </c>
      <c r="Y905" s="2">
        <v>162147</v>
      </c>
      <c r="Z905" s="25">
        <v>1.2999999999999999E-2</v>
      </c>
      <c r="AA905" s="12">
        <v>1348.48</v>
      </c>
      <c r="AB905" s="2">
        <v>156105</v>
      </c>
      <c r="AC905" s="25">
        <v>1.2E-2</v>
      </c>
      <c r="AD905" s="12">
        <v>1991.52</v>
      </c>
      <c r="AE905" s="25">
        <v>8.9999999999999993E-3</v>
      </c>
    </row>
    <row r="906" spans="1:31" x14ac:dyDescent="0.3">
      <c r="A906" t="s">
        <v>1816</v>
      </c>
      <c r="B906" s="2">
        <v>548</v>
      </c>
      <c r="C906" s="25">
        <v>1.4153989203708965E-2</v>
      </c>
      <c r="D906" s="2"/>
      <c r="E906" s="2">
        <v>536</v>
      </c>
      <c r="F906" s="25">
        <v>1.3330348926857171E-2</v>
      </c>
      <c r="G906" s="12"/>
      <c r="H906" s="2">
        <v>428</v>
      </c>
      <c r="I906" s="25">
        <v>1.0545508303355837E-2</v>
      </c>
      <c r="J906" s="12"/>
      <c r="K906" s="25">
        <v>-0.21897810218978098</v>
      </c>
      <c r="L906" s="2">
        <v>1676</v>
      </c>
      <c r="M906" s="25">
        <v>1.3231857512789743E-2</v>
      </c>
      <c r="N906" s="2">
        <v>155.75757575757501</v>
      </c>
      <c r="O906" s="2">
        <v>1548</v>
      </c>
      <c r="P906" s="25">
        <v>1.1589428763943999E-2</v>
      </c>
      <c r="Q906" s="12">
        <v>139.39393939393901</v>
      </c>
      <c r="R906" s="2">
        <v>1851</v>
      </c>
      <c r="S906" s="25">
        <v>1.3312332786743765E-2</v>
      </c>
      <c r="T906" s="12">
        <v>272.72727272727275</v>
      </c>
      <c r="U906" s="25">
        <v>0.10441527446300716</v>
      </c>
      <c r="V906" s="2">
        <v>134523</v>
      </c>
      <c r="W906" s="25">
        <v>1.0999999999999999E-2</v>
      </c>
      <c r="X906" s="2">
        <v>1413</v>
      </c>
      <c r="Y906" s="2">
        <v>150407</v>
      </c>
      <c r="Z906" s="25">
        <v>1.2E-2</v>
      </c>
      <c r="AA906" s="12">
        <v>1505.45</v>
      </c>
      <c r="AB906" s="2">
        <v>146101</v>
      </c>
      <c r="AC906" s="25">
        <v>1.0999999999999999E-2</v>
      </c>
      <c r="AD906" s="12">
        <v>1823.64</v>
      </c>
      <c r="AE906" s="25">
        <v>8.5999999999999993E-2</v>
      </c>
    </row>
    <row r="907" spans="1:31" x14ac:dyDescent="0.3">
      <c r="A907" t="s">
        <v>1817</v>
      </c>
      <c r="B907" s="2">
        <v>396</v>
      </c>
      <c r="C907" s="25">
        <v>1.0228065191001369E-2</v>
      </c>
      <c r="D907" s="2"/>
      <c r="E907" s="2">
        <v>451</v>
      </c>
      <c r="F907" s="25">
        <v>1.1216394339575718E-2</v>
      </c>
      <c r="G907" s="12"/>
      <c r="H907" s="2">
        <v>394</v>
      </c>
      <c r="I907" s="25">
        <v>9.7077810082294384E-3</v>
      </c>
      <c r="J907" s="12"/>
      <c r="K907" s="25">
        <v>-5.050505050505083E-3</v>
      </c>
      <c r="L907" s="2">
        <v>1005</v>
      </c>
      <c r="M907" s="25">
        <v>7.9343775658434913E-3</v>
      </c>
      <c r="N907" s="2">
        <v>111.515151515151</v>
      </c>
      <c r="O907" s="2">
        <v>1515</v>
      </c>
      <c r="P907" s="25">
        <v>1.1342367298045969E-2</v>
      </c>
      <c r="Q907" s="12">
        <v>146.666666666666</v>
      </c>
      <c r="R907" s="2">
        <v>1241</v>
      </c>
      <c r="S907" s="25">
        <v>8.9252323005667277E-3</v>
      </c>
      <c r="T907" s="12">
        <v>159.39393939393941</v>
      </c>
      <c r="U907" s="25">
        <v>0.23482587064676616</v>
      </c>
      <c r="V907" s="2">
        <v>122064</v>
      </c>
      <c r="W907" s="25">
        <v>0.01</v>
      </c>
      <c r="X907" s="2">
        <v>1367</v>
      </c>
      <c r="Y907" s="2">
        <v>135785</v>
      </c>
      <c r="Z907" s="25">
        <v>1.0999999999999999E-2</v>
      </c>
      <c r="AA907" s="12">
        <v>1373.33</v>
      </c>
      <c r="AB907" s="2">
        <v>133947</v>
      </c>
      <c r="AC907" s="25">
        <v>0.01</v>
      </c>
      <c r="AD907" s="12">
        <v>1616.97</v>
      </c>
      <c r="AE907" s="25">
        <v>9.7000000000000003E-2</v>
      </c>
    </row>
    <row r="908" spans="1:31" x14ac:dyDescent="0.3">
      <c r="A908" t="s">
        <v>1818</v>
      </c>
      <c r="B908" s="2">
        <v>436</v>
      </c>
      <c r="C908" s="25">
        <v>1.1261203089082319E-2</v>
      </c>
      <c r="D908" s="2"/>
      <c r="E908" s="2">
        <v>415</v>
      </c>
      <c r="F908" s="25">
        <v>1.0321072396727101E-2</v>
      </c>
      <c r="G908" s="12"/>
      <c r="H908" s="2">
        <v>495</v>
      </c>
      <c r="I908" s="25">
        <v>1.219632385551668E-2</v>
      </c>
      <c r="J908" s="12"/>
      <c r="K908" s="25">
        <v>0.1353211009174311</v>
      </c>
      <c r="L908" s="2">
        <v>1103</v>
      </c>
      <c r="M908" s="25">
        <v>8.708078064801365E-3</v>
      </c>
      <c r="N908" s="2">
        <v>124.84848484848401</v>
      </c>
      <c r="O908" s="2">
        <v>1488</v>
      </c>
      <c r="P908" s="25">
        <v>1.1140226098674853E-2</v>
      </c>
      <c r="Q908" s="12">
        <v>142.42424242424201</v>
      </c>
      <c r="R908" s="2">
        <v>1398</v>
      </c>
      <c r="S908" s="25">
        <v>1.0054371278156555E-2</v>
      </c>
      <c r="T908" s="12">
        <v>156.96969696969697</v>
      </c>
      <c r="U908" s="25">
        <v>0.26745240253853125</v>
      </c>
      <c r="V908" s="2">
        <v>112684</v>
      </c>
      <c r="W908" s="25">
        <v>8.9999999999999993E-3</v>
      </c>
      <c r="X908" s="2">
        <v>1188</v>
      </c>
      <c r="Y908" s="2">
        <v>123104</v>
      </c>
      <c r="Z908" s="25">
        <v>0.01</v>
      </c>
      <c r="AA908" s="12">
        <v>1380.61</v>
      </c>
      <c r="AB908" s="2">
        <v>124511</v>
      </c>
      <c r="AC908" s="25">
        <v>0.01</v>
      </c>
      <c r="AD908" s="12">
        <v>1690.3</v>
      </c>
      <c r="AE908" s="25">
        <v>0.105</v>
      </c>
    </row>
    <row r="909" spans="1:31" x14ac:dyDescent="0.3">
      <c r="A909" t="s">
        <v>1819</v>
      </c>
      <c r="B909" s="2">
        <v>282</v>
      </c>
      <c r="C909" s="25">
        <v>7.2836221814706718E-3</v>
      </c>
      <c r="D909" s="2"/>
      <c r="E909" s="2">
        <v>278</v>
      </c>
      <c r="F909" s="25">
        <v>6.9138750031087571E-3</v>
      </c>
      <c r="G909" s="12"/>
      <c r="H909" s="2">
        <v>321</v>
      </c>
      <c r="I909" s="25">
        <v>7.9091312275168784E-3</v>
      </c>
      <c r="J909" s="12"/>
      <c r="K909" s="25">
        <v>0.13829787234042556</v>
      </c>
      <c r="L909" s="2">
        <v>840</v>
      </c>
      <c r="M909" s="25">
        <v>6.6317185624960523E-3</v>
      </c>
      <c r="N909" s="2">
        <v>92.121212121212096</v>
      </c>
      <c r="O909" s="2">
        <v>1138</v>
      </c>
      <c r="P909" s="25">
        <v>8.5198772179381592E-3</v>
      </c>
      <c r="Q909" s="12">
        <v>107.272727272727</v>
      </c>
      <c r="R909" s="2">
        <v>1015</v>
      </c>
      <c r="S909" s="25">
        <v>7.299847530278185E-3</v>
      </c>
      <c r="T909" s="12">
        <v>130.30303030303031</v>
      </c>
      <c r="U909" s="25">
        <v>0.20833333333333334</v>
      </c>
      <c r="V909" s="2">
        <v>99775</v>
      </c>
      <c r="W909" s="25">
        <v>8.0000000000000002E-3</v>
      </c>
      <c r="X909" s="2">
        <v>1258</v>
      </c>
      <c r="Y909" s="2">
        <v>112306</v>
      </c>
      <c r="Z909" s="25">
        <v>8.9999999999999993E-3</v>
      </c>
      <c r="AA909" s="12">
        <v>1306.06</v>
      </c>
      <c r="AB909" s="2">
        <v>116059</v>
      </c>
      <c r="AC909" s="25">
        <v>8.9999999999999993E-3</v>
      </c>
      <c r="AD909" s="12">
        <v>1533.33</v>
      </c>
      <c r="AE909" s="25">
        <v>0.16300000000000001</v>
      </c>
    </row>
    <row r="910" spans="1:31" x14ac:dyDescent="0.3">
      <c r="A910" t="s">
        <v>1820</v>
      </c>
      <c r="B910" s="2">
        <v>619</v>
      </c>
      <c r="C910" s="25">
        <v>1.5987808972802643E-2</v>
      </c>
      <c r="D910" s="2"/>
      <c r="E910" s="2">
        <v>757</v>
      </c>
      <c r="F910" s="25">
        <v>1.8826630853788953E-2</v>
      </c>
      <c r="G910" s="12"/>
      <c r="H910" s="2">
        <v>832</v>
      </c>
      <c r="I910" s="25">
        <v>2.0499679692504803E-2</v>
      </c>
      <c r="J910" s="12"/>
      <c r="K910" s="25">
        <v>0.34410339256865918</v>
      </c>
      <c r="L910" s="2">
        <v>1774</v>
      </c>
      <c r="M910" s="25">
        <v>1.4005558011747616E-2</v>
      </c>
      <c r="N910" s="2">
        <v>138.18181818181799</v>
      </c>
      <c r="O910" s="2">
        <v>2025</v>
      </c>
      <c r="P910" s="25">
        <v>1.516058995283372E-2</v>
      </c>
      <c r="Q910" s="12">
        <v>153.333333333333</v>
      </c>
      <c r="R910" s="2">
        <v>2817</v>
      </c>
      <c r="S910" s="25">
        <v>2.025977388452576E-2</v>
      </c>
      <c r="T910" s="12">
        <v>283.63636363636363</v>
      </c>
      <c r="U910" s="25">
        <v>0.58793686583990978</v>
      </c>
      <c r="V910" s="2">
        <v>171819</v>
      </c>
      <c r="W910" s="25">
        <v>1.4E-2</v>
      </c>
      <c r="X910" s="2">
        <v>1372</v>
      </c>
      <c r="Y910" s="2">
        <v>196124</v>
      </c>
      <c r="Z910" s="25">
        <v>1.4999999999999999E-2</v>
      </c>
      <c r="AA910" s="12">
        <v>1499.39</v>
      </c>
      <c r="AB910" s="2">
        <v>216099</v>
      </c>
      <c r="AC910" s="25">
        <v>1.6E-2</v>
      </c>
      <c r="AD910" s="12">
        <v>2040</v>
      </c>
      <c r="AE910" s="25">
        <v>0.25800000000000001</v>
      </c>
    </row>
    <row r="911" spans="1:31" x14ac:dyDescent="0.3">
      <c r="A911" t="s">
        <v>1821</v>
      </c>
      <c r="B911" s="2">
        <v>527</v>
      </c>
      <c r="C911" s="25">
        <v>1.3611591807216468E-2</v>
      </c>
      <c r="D911" s="2"/>
      <c r="E911" s="2">
        <v>685</v>
      </c>
      <c r="F911" s="25">
        <v>1.7035986968091721E-2</v>
      </c>
      <c r="G911" s="12"/>
      <c r="H911" s="2">
        <v>651</v>
      </c>
      <c r="I911" s="25">
        <v>1.6040013797861338E-2</v>
      </c>
      <c r="J911" s="12"/>
      <c r="K911" s="25">
        <v>0.23529411764705888</v>
      </c>
      <c r="L911" s="2">
        <v>1544</v>
      </c>
      <c r="M911" s="25">
        <v>1.2189730310111791E-2</v>
      </c>
      <c r="N911" s="2">
        <v>127.87878787878699</v>
      </c>
      <c r="O911" s="2">
        <v>1841</v>
      </c>
      <c r="P911" s="25">
        <v>1.3783035112675002E-2</v>
      </c>
      <c r="Q911" s="12">
        <v>160.60606060606</v>
      </c>
      <c r="R911" s="2">
        <v>2366</v>
      </c>
      <c r="S911" s="25">
        <v>1.7016196311958803E-2</v>
      </c>
      <c r="T911" s="12">
        <v>206.66666666666669</v>
      </c>
      <c r="U911" s="25">
        <v>0.53238341968911918</v>
      </c>
      <c r="V911" s="2">
        <v>199076</v>
      </c>
      <c r="W911" s="25">
        <v>1.6E-2</v>
      </c>
      <c r="X911" s="2">
        <v>1464</v>
      </c>
      <c r="Y911" s="2">
        <v>241421</v>
      </c>
      <c r="Z911" s="25">
        <v>1.9E-2</v>
      </c>
      <c r="AA911" s="12">
        <v>2001.82</v>
      </c>
      <c r="AB911" s="2">
        <v>279893</v>
      </c>
      <c r="AC911" s="25">
        <v>2.1000000000000001E-2</v>
      </c>
      <c r="AD911" s="12">
        <v>2307.88</v>
      </c>
      <c r="AE911" s="25">
        <v>0.40600000000000003</v>
      </c>
    </row>
    <row r="912" spans="1:31" x14ac:dyDescent="0.3">
      <c r="A912" t="s">
        <v>1822</v>
      </c>
      <c r="B912" s="2">
        <v>629</v>
      </c>
      <c r="C912" s="25">
        <v>1.624609344732288E-2</v>
      </c>
      <c r="D912" s="2"/>
      <c r="E912" s="2">
        <v>696</v>
      </c>
      <c r="F912" s="25">
        <v>1.7309557561739908E-2</v>
      </c>
      <c r="G912" s="12"/>
      <c r="H912" s="2">
        <v>1145</v>
      </c>
      <c r="I912" s="25">
        <v>2.8211698615286059E-2</v>
      </c>
      <c r="J912" s="12"/>
      <c r="K912" s="25">
        <v>0.82034976152623207</v>
      </c>
      <c r="L912" s="2">
        <v>1886</v>
      </c>
      <c r="M912" s="25">
        <v>1.4889787153413755E-2</v>
      </c>
      <c r="N912" s="2">
        <v>149.69696969696901</v>
      </c>
      <c r="O912" s="2">
        <v>1980</v>
      </c>
      <c r="P912" s="25">
        <v>1.4823687953881859E-2</v>
      </c>
      <c r="Q912" s="12">
        <v>150.90909090909</v>
      </c>
      <c r="R912" s="2">
        <v>3342</v>
      </c>
      <c r="S912" s="25">
        <v>2.4035557089842063E-2</v>
      </c>
      <c r="T912" s="12">
        <v>376.969696969697</v>
      </c>
      <c r="U912" s="25">
        <v>0.77200424178154825</v>
      </c>
      <c r="V912" s="2">
        <v>215664</v>
      </c>
      <c r="W912" s="25">
        <v>1.7000000000000001E-2</v>
      </c>
      <c r="X912" s="2">
        <v>1700</v>
      </c>
      <c r="Y912" s="2">
        <v>271025</v>
      </c>
      <c r="Z912" s="25">
        <v>2.1000000000000001E-2</v>
      </c>
      <c r="AA912" s="12">
        <v>1778.79</v>
      </c>
      <c r="AB912" s="2">
        <v>355361</v>
      </c>
      <c r="AC912" s="25">
        <v>2.7E-2</v>
      </c>
      <c r="AD912" s="12">
        <v>2589.6999999999998</v>
      </c>
      <c r="AE912" s="25">
        <v>0.64800000000000002</v>
      </c>
    </row>
    <row r="913" spans="1:31" x14ac:dyDescent="0.3">
      <c r="A913" t="s">
        <v>1823</v>
      </c>
      <c r="B913" s="2">
        <v>264</v>
      </c>
      <c r="C913" s="25">
        <v>6.8187101273342434E-3</v>
      </c>
      <c r="D913" s="2"/>
      <c r="E913" s="2">
        <v>379</v>
      </c>
      <c r="F913" s="25">
        <v>9.4257504538784852E-3</v>
      </c>
      <c r="G913" s="12"/>
      <c r="H913" s="2">
        <v>519</v>
      </c>
      <c r="I913" s="25">
        <v>1.278766076972355E-2</v>
      </c>
      <c r="J913" s="12"/>
      <c r="K913" s="25">
        <v>0.96590909090909083</v>
      </c>
      <c r="L913" s="2">
        <v>779</v>
      </c>
      <c r="M913" s="25">
        <v>6.1501294764100293E-3</v>
      </c>
      <c r="N913" s="2">
        <v>77.575757575757507</v>
      </c>
      <c r="O913" s="2">
        <v>1060</v>
      </c>
      <c r="P913" s="25">
        <v>7.9359137530882681E-3</v>
      </c>
      <c r="Q913" s="12">
        <v>136.969696969696</v>
      </c>
      <c r="R913" s="2">
        <v>1728</v>
      </c>
      <c r="S913" s="25">
        <v>1.2427720721498231E-2</v>
      </c>
      <c r="T913" s="12">
        <v>184.84848484848487</v>
      </c>
      <c r="U913" s="25">
        <v>1.2182284980744544</v>
      </c>
      <c r="V913" s="2">
        <v>133523</v>
      </c>
      <c r="W913" s="25">
        <v>1.0999999999999999E-2</v>
      </c>
      <c r="X913" s="2">
        <v>1167</v>
      </c>
      <c r="Y913" s="2">
        <v>179643</v>
      </c>
      <c r="Z913" s="25">
        <v>1.4E-2</v>
      </c>
      <c r="AA913" s="12">
        <v>1622.42</v>
      </c>
      <c r="AB913" s="2">
        <v>256255</v>
      </c>
      <c r="AC913" s="25">
        <v>0.02</v>
      </c>
      <c r="AD913" s="12">
        <v>2416.36</v>
      </c>
      <c r="AE913" s="25">
        <v>0.91900000000000004</v>
      </c>
    </row>
    <row r="914" spans="1:31" x14ac:dyDescent="0.3">
      <c r="A914" t="s">
        <v>1824</v>
      </c>
      <c r="B914" s="2">
        <v>218</v>
      </c>
      <c r="C914" s="25">
        <v>5.6306015445411559E-3</v>
      </c>
      <c r="D914" s="2"/>
      <c r="E914" s="2">
        <v>252</v>
      </c>
      <c r="F914" s="25">
        <v>6.2672535999403122E-3</v>
      </c>
      <c r="G914" s="12"/>
      <c r="H914" s="2">
        <v>354</v>
      </c>
      <c r="I914" s="25">
        <v>8.722219484551326E-3</v>
      </c>
      <c r="J914" s="12"/>
      <c r="K914" s="25">
        <v>0.62385321100917435</v>
      </c>
      <c r="L914" s="2">
        <v>547</v>
      </c>
      <c r="M914" s="25">
        <v>4.3185119686730243E-3</v>
      </c>
      <c r="N914" s="2">
        <v>70.303030303030297</v>
      </c>
      <c r="O914" s="2">
        <v>696</v>
      </c>
      <c r="P914" s="25">
        <v>5.2107509171221084E-3</v>
      </c>
      <c r="Q914" s="12">
        <v>110.30303030303</v>
      </c>
      <c r="R914" s="2">
        <v>1177</v>
      </c>
      <c r="S914" s="25">
        <v>8.4649463479186445E-3</v>
      </c>
      <c r="T914" s="12">
        <v>152.72727272727275</v>
      </c>
      <c r="U914" s="25">
        <v>1.1517367458866545</v>
      </c>
      <c r="V914" s="2">
        <v>79909</v>
      </c>
      <c r="W914" s="25">
        <v>6.0000000000000001E-3</v>
      </c>
      <c r="X914" s="2">
        <v>978</v>
      </c>
      <c r="Y914" s="2">
        <v>111902</v>
      </c>
      <c r="Z914" s="25">
        <v>8.9999999999999993E-3</v>
      </c>
      <c r="AA914" s="12">
        <v>1129.0899999999999</v>
      </c>
      <c r="AB914" s="2">
        <v>170039</v>
      </c>
      <c r="AC914" s="25">
        <v>1.2999999999999999E-2</v>
      </c>
      <c r="AD914" s="12">
        <v>1955.76</v>
      </c>
      <c r="AE914" s="25">
        <v>1.1279999999999999</v>
      </c>
    </row>
    <row r="915" spans="1:31" x14ac:dyDescent="0.3">
      <c r="A915" t="s">
        <v>1825</v>
      </c>
      <c r="B915" s="2">
        <v>188</v>
      </c>
      <c r="C915" s="25">
        <v>4.8557481209804479E-3</v>
      </c>
      <c r="D915" s="2"/>
      <c r="E915" s="2">
        <v>328</v>
      </c>
      <c r="F915" s="25">
        <v>8.1573777015096129E-3</v>
      </c>
      <c r="G915" s="12"/>
      <c r="H915" s="2">
        <v>270</v>
      </c>
      <c r="I915" s="25">
        <v>6.65254028482728E-3</v>
      </c>
      <c r="J915" s="12"/>
      <c r="K915" s="25">
        <v>0.43617021276595747</v>
      </c>
      <c r="L915" s="2">
        <v>475</v>
      </c>
      <c r="M915" s="25">
        <v>3.7500789490305061E-3</v>
      </c>
      <c r="N915" s="2">
        <v>73.939393939393895</v>
      </c>
      <c r="O915" s="2">
        <v>661</v>
      </c>
      <c r="P915" s="25">
        <v>4.9487160290484387E-3</v>
      </c>
      <c r="Q915" s="12">
        <v>83.636363636363598</v>
      </c>
      <c r="R915" s="2">
        <v>875</v>
      </c>
      <c r="S915" s="25">
        <v>6.2929720088605043E-3</v>
      </c>
      <c r="T915" s="12">
        <v>133.33333333333334</v>
      </c>
      <c r="U915" s="25">
        <v>0.84210526315789469</v>
      </c>
      <c r="V915" s="2">
        <v>81959</v>
      </c>
      <c r="W915" s="25">
        <v>7.0000000000000001E-3</v>
      </c>
      <c r="X915" s="2">
        <v>1044</v>
      </c>
      <c r="Y915" s="2">
        <v>120217</v>
      </c>
      <c r="Z915" s="25">
        <v>8.9999999999999993E-3</v>
      </c>
      <c r="AA915" s="12">
        <v>1240</v>
      </c>
      <c r="AB915" s="2">
        <v>205551</v>
      </c>
      <c r="AC915" s="25">
        <v>1.6E-2</v>
      </c>
      <c r="AD915" s="12">
        <v>1927.88</v>
      </c>
      <c r="AE915" s="25">
        <v>1.508</v>
      </c>
    </row>
    <row r="916" spans="1:31" x14ac:dyDescent="0.3">
      <c r="A916" t="s">
        <v>1826</v>
      </c>
      <c r="B916" s="2">
        <v>255</v>
      </c>
      <c r="C916" s="25">
        <v>6.586254100266033E-3</v>
      </c>
      <c r="D916" s="2"/>
      <c r="E916" s="2">
        <v>186</v>
      </c>
      <c r="F916" s="25">
        <v>4.6258300380511829E-3</v>
      </c>
      <c r="G916" s="12"/>
      <c r="H916" s="2">
        <v>644</v>
      </c>
      <c r="I916" s="25">
        <v>1.586754053121766E-2</v>
      </c>
      <c r="J916" s="12"/>
      <c r="K916" s="25">
        <v>1.5254901960784313</v>
      </c>
      <c r="L916" s="2">
        <v>440</v>
      </c>
      <c r="M916" s="25">
        <v>3.4737573422598369E-3</v>
      </c>
      <c r="N916" s="2">
        <v>74.545454545454504</v>
      </c>
      <c r="O916" s="2">
        <v>551</v>
      </c>
      <c r="P916" s="25">
        <v>4.1251778093883357E-3</v>
      </c>
      <c r="Q916" s="12">
        <v>80.606060606060595</v>
      </c>
      <c r="R916" s="2">
        <v>1197</v>
      </c>
      <c r="S916" s="25">
        <v>8.6087857081211701E-3</v>
      </c>
      <c r="T916" s="12">
        <v>129.69696969696972</v>
      </c>
      <c r="U916" s="25">
        <v>1.7204545454545455</v>
      </c>
      <c r="V916" s="2">
        <v>93095</v>
      </c>
      <c r="W916" s="25">
        <v>8.0000000000000002E-3</v>
      </c>
      <c r="X916" s="2">
        <v>1028</v>
      </c>
      <c r="Y916" s="2">
        <v>141430</v>
      </c>
      <c r="Z916" s="25">
        <v>1.0999999999999999E-2</v>
      </c>
      <c r="AA916" s="12">
        <v>1141.82</v>
      </c>
      <c r="AB916" s="2">
        <v>271612</v>
      </c>
      <c r="AC916" s="25">
        <v>2.1000000000000001E-2</v>
      </c>
      <c r="AD916" s="12">
        <v>2761.21</v>
      </c>
      <c r="AE916" s="25">
        <v>1.9179999999999999</v>
      </c>
    </row>
    <row r="917" spans="1:31"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row>
    <row r="918" spans="1:31" x14ac:dyDescent="0.3">
      <c r="A918" s="103" t="s">
        <v>1830</v>
      </c>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c r="AA918" s="103"/>
      <c r="AB918" s="103"/>
      <c r="AC918" s="103"/>
      <c r="AD918" s="103"/>
      <c r="AE918" s="103"/>
    </row>
    <row r="919" spans="1:31" x14ac:dyDescent="0.3">
      <c r="B919" s="188"/>
      <c r="C919" s="188"/>
      <c r="D919" s="188"/>
      <c r="E919" s="188"/>
      <c r="F919" s="188"/>
      <c r="G919" s="188"/>
      <c r="H919" s="188"/>
      <c r="I919" s="188"/>
      <c r="J919" s="188"/>
      <c r="L919" s="188" t="s">
        <v>1653</v>
      </c>
      <c r="M919" s="188"/>
      <c r="N919" s="188" t="s">
        <v>1654</v>
      </c>
      <c r="O919" s="188" t="s">
        <v>1653</v>
      </c>
      <c r="P919" s="188"/>
      <c r="Q919" s="188" t="s">
        <v>1654</v>
      </c>
      <c r="R919" s="188" t="s">
        <v>1653</v>
      </c>
      <c r="S919" s="188"/>
      <c r="T919" s="188" t="s">
        <v>1654</v>
      </c>
      <c r="U919" t="s">
        <v>167</v>
      </c>
      <c r="V919" s="188" t="s">
        <v>1653</v>
      </c>
      <c r="W919" s="188"/>
      <c r="X919" s="188" t="s">
        <v>1654</v>
      </c>
      <c r="Y919" s="188" t="s">
        <v>1653</v>
      </c>
      <c r="Z919" s="188"/>
      <c r="AA919" s="188" t="s">
        <v>1654</v>
      </c>
      <c r="AB919" s="188" t="s">
        <v>1653</v>
      </c>
      <c r="AC919" s="188"/>
      <c r="AD919" s="188" t="s">
        <v>1654</v>
      </c>
      <c r="AE919" t="s">
        <v>167</v>
      </c>
    </row>
    <row r="920" spans="1:31" x14ac:dyDescent="0.3">
      <c r="A920" t="s">
        <v>1436</v>
      </c>
      <c r="B920" s="12" t="e">
        <v>#N/A</v>
      </c>
      <c r="C920" s="25" t="e">
        <v>#N/A</v>
      </c>
      <c r="D920" s="12"/>
      <c r="E920" s="12" t="e">
        <v>#N/A</v>
      </c>
      <c r="F920" s="25" t="e">
        <v>#N/A</v>
      </c>
      <c r="G920" s="12"/>
      <c r="H920" s="12" t="e">
        <v>#N/A</v>
      </c>
      <c r="I920" s="25" t="e">
        <v>#N/A</v>
      </c>
      <c r="J920" s="12"/>
      <c r="K920" s="25" t="e">
        <v>#N/A</v>
      </c>
      <c r="L920" s="12">
        <v>0.44500000000000001</v>
      </c>
      <c r="M920" s="25" t="s">
        <v>167</v>
      </c>
      <c r="N920" s="12">
        <v>3.7575757575700002E-3</v>
      </c>
      <c r="O920" s="12">
        <v>0.4632</v>
      </c>
      <c r="P920" s="25" t="s">
        <v>167</v>
      </c>
      <c r="Q920" s="12">
        <v>4.5454545454500003E-3</v>
      </c>
      <c r="R920" s="12">
        <v>0.4602</v>
      </c>
      <c r="S920" s="25" t="s">
        <v>167</v>
      </c>
      <c r="T920" s="12">
        <v>6.4242426300000002E-3</v>
      </c>
      <c r="U920" s="25">
        <v>3.4157303370786499E-2</v>
      </c>
      <c r="V920" s="12">
        <v>0.47</v>
      </c>
      <c r="W920" s="25" t="s">
        <v>167</v>
      </c>
      <c r="X920" s="12">
        <v>0</v>
      </c>
      <c r="Y920" s="12">
        <v>0.49</v>
      </c>
      <c r="Z920" s="25" t="s">
        <v>167</v>
      </c>
      <c r="AA920" s="12">
        <v>0</v>
      </c>
      <c r="AB920" s="12">
        <v>0.49</v>
      </c>
      <c r="AC920" s="25" t="s">
        <v>167</v>
      </c>
      <c r="AD920" s="12">
        <v>0</v>
      </c>
      <c r="AE920" s="25">
        <v>3.9E-2</v>
      </c>
    </row>
    <row r="921" spans="1:31"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row>
    <row r="922" spans="1:31" x14ac:dyDescent="0.3">
      <c r="A922" s="103" t="s">
        <v>1831</v>
      </c>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c r="AA922" s="103"/>
      <c r="AB922" s="103"/>
      <c r="AC922" s="103"/>
      <c r="AD922" s="103"/>
      <c r="AE922" s="103"/>
    </row>
    <row r="923" spans="1:31" x14ac:dyDescent="0.3">
      <c r="B923" s="188"/>
      <c r="C923" s="188"/>
      <c r="D923" s="188"/>
      <c r="E923" s="188"/>
      <c r="F923" s="188"/>
      <c r="G923" s="188"/>
      <c r="H923" s="188"/>
      <c r="I923" s="188"/>
      <c r="J923" s="188"/>
      <c r="L923" s="188" t="s">
        <v>1653</v>
      </c>
      <c r="M923" s="188"/>
      <c r="N923" s="188" t="s">
        <v>1654</v>
      </c>
      <c r="O923" s="188" t="s">
        <v>1653</v>
      </c>
      <c r="P923" s="188"/>
      <c r="Q923" s="188" t="s">
        <v>1654</v>
      </c>
      <c r="R923" s="188" t="s">
        <v>1653</v>
      </c>
      <c r="S923" s="188"/>
      <c r="T923" s="188" t="s">
        <v>1654</v>
      </c>
      <c r="U923" t="s">
        <v>167</v>
      </c>
      <c r="V923" s="188" t="s">
        <v>1653</v>
      </c>
      <c r="W923" s="188"/>
      <c r="X923" s="188" t="s">
        <v>1654</v>
      </c>
      <c r="Y923" s="188" t="s">
        <v>1653</v>
      </c>
      <c r="Z923" s="188"/>
      <c r="AA923" s="188" t="s">
        <v>1654</v>
      </c>
      <c r="AB923" s="188" t="s">
        <v>1653</v>
      </c>
      <c r="AC923" s="188"/>
      <c r="AD923" s="188" t="s">
        <v>1654</v>
      </c>
      <c r="AE923" t="s">
        <v>167</v>
      </c>
    </row>
    <row r="924" spans="1:31" x14ac:dyDescent="0.3">
      <c r="A924" t="s">
        <v>169</v>
      </c>
      <c r="B924" s="2">
        <v>44255</v>
      </c>
      <c r="C924" s="25" t="s">
        <v>2479</v>
      </c>
      <c r="D924" s="2"/>
      <c r="E924" s="2">
        <v>45605</v>
      </c>
      <c r="F924" s="25" t="s">
        <v>2479</v>
      </c>
      <c r="G924" s="12"/>
      <c r="H924" s="2">
        <v>46403</v>
      </c>
      <c r="I924" s="25" t="s">
        <v>2479</v>
      </c>
      <c r="J924" s="12"/>
      <c r="K924" s="25">
        <v>4.8536888487176633E-2</v>
      </c>
      <c r="L924" s="2">
        <v>138647</v>
      </c>
      <c r="M924" s="25" t="s">
        <v>167</v>
      </c>
      <c r="N924" s="2">
        <v>231.51515151515099</v>
      </c>
      <c r="O924" s="2">
        <v>144792</v>
      </c>
      <c r="P924" s="25" t="s">
        <v>167</v>
      </c>
      <c r="Q924" s="12">
        <v>103.636363636363</v>
      </c>
      <c r="R924" s="2">
        <v>150079</v>
      </c>
      <c r="S924" s="25" t="s">
        <v>167</v>
      </c>
      <c r="T924" s="12">
        <v>106.060608</v>
      </c>
      <c r="U924" s="25">
        <v>8.2454001889691084E-2</v>
      </c>
      <c r="V924" s="2">
        <v>13552624</v>
      </c>
      <c r="W924" s="25" t="s">
        <v>167</v>
      </c>
      <c r="X924" s="2">
        <v>692</v>
      </c>
      <c r="Y924" s="2">
        <v>13845790</v>
      </c>
      <c r="Z924" s="25" t="s">
        <v>167</v>
      </c>
      <c r="AA924" s="12">
        <v>652.12</v>
      </c>
      <c r="AB924" s="2">
        <v>14210945</v>
      </c>
      <c r="AC924" s="25" t="s">
        <v>167</v>
      </c>
      <c r="AD924" s="12">
        <v>811.52</v>
      </c>
      <c r="AE924" s="25">
        <v>4.9000000000000002E-2</v>
      </c>
    </row>
    <row r="925" spans="1:31"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row>
    <row r="926" spans="1:31" x14ac:dyDescent="0.3">
      <c r="A926" s="103" t="s">
        <v>1832</v>
      </c>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c r="AA926" s="103"/>
      <c r="AB926" s="103"/>
      <c r="AC926" s="103"/>
      <c r="AD926" s="103"/>
      <c r="AE926" s="103"/>
    </row>
    <row r="927" spans="1:31" x14ac:dyDescent="0.3">
      <c r="B927" s="188"/>
      <c r="C927" s="188"/>
      <c r="D927" s="188"/>
      <c r="E927" s="188"/>
      <c r="F927" s="188"/>
      <c r="G927" s="188"/>
      <c r="H927" s="188"/>
      <c r="I927" s="188"/>
      <c r="J927" s="188"/>
      <c r="L927" s="188" t="s">
        <v>1653</v>
      </c>
      <c r="M927" s="188"/>
      <c r="N927" s="188" t="s">
        <v>1654</v>
      </c>
      <c r="O927" s="188" t="s">
        <v>1653</v>
      </c>
      <c r="P927" s="188"/>
      <c r="Q927" s="188" t="s">
        <v>1654</v>
      </c>
      <c r="R927" s="188" t="s">
        <v>1653</v>
      </c>
      <c r="S927" s="188"/>
      <c r="T927" s="188" t="s">
        <v>1654</v>
      </c>
      <c r="U927" t="s">
        <v>167</v>
      </c>
      <c r="V927" s="188" t="s">
        <v>1653</v>
      </c>
      <c r="W927" s="188"/>
      <c r="X927" s="188" t="s">
        <v>1654</v>
      </c>
      <c r="Y927" s="188" t="s">
        <v>1653</v>
      </c>
      <c r="Z927" s="188"/>
      <c r="AA927" s="188" t="s">
        <v>1654</v>
      </c>
      <c r="AB927" s="188" t="s">
        <v>1653</v>
      </c>
      <c r="AC927" s="188"/>
      <c r="AD927" s="188" t="s">
        <v>1654</v>
      </c>
      <c r="AE927" t="s">
        <v>167</v>
      </c>
    </row>
    <row r="928" spans="1:31" x14ac:dyDescent="0.3">
      <c r="A928" t="s">
        <v>169</v>
      </c>
      <c r="B928" s="2">
        <v>38717</v>
      </c>
      <c r="C928" s="25" t="s">
        <v>2479</v>
      </c>
      <c r="D928" s="2"/>
      <c r="E928" s="2">
        <v>40209</v>
      </c>
      <c r="F928" s="25" t="s">
        <v>2479</v>
      </c>
      <c r="G928" s="12"/>
      <c r="H928" s="2">
        <v>40586</v>
      </c>
      <c r="I928" s="25" t="s">
        <v>2479</v>
      </c>
      <c r="J928" s="12"/>
      <c r="K928" s="25">
        <v>4.8273368287832241E-2</v>
      </c>
      <c r="L928" s="2">
        <v>126664</v>
      </c>
      <c r="M928" s="25" t="s">
        <v>167</v>
      </c>
      <c r="N928" s="2">
        <v>501.21212121212102</v>
      </c>
      <c r="O928" s="2">
        <v>133570</v>
      </c>
      <c r="P928" s="25" t="s">
        <v>167</v>
      </c>
      <c r="Q928" s="12">
        <v>473.33333333333297</v>
      </c>
      <c r="R928" s="2">
        <v>139044</v>
      </c>
      <c r="S928" s="25" t="s">
        <v>167</v>
      </c>
      <c r="T928" s="12">
        <v>480.60604899999998</v>
      </c>
      <c r="U928" s="25">
        <v>9.7738899766310866E-2</v>
      </c>
      <c r="V928" s="2">
        <v>12392852</v>
      </c>
      <c r="W928" s="25" t="s">
        <v>167</v>
      </c>
      <c r="X928" s="2">
        <v>13533</v>
      </c>
      <c r="Y928" s="2">
        <v>12717801</v>
      </c>
      <c r="Z928" s="25" t="s">
        <v>167</v>
      </c>
      <c r="AA928" s="12">
        <v>11122.42</v>
      </c>
      <c r="AB928" s="2">
        <v>13103114</v>
      </c>
      <c r="AC928" s="25" t="s">
        <v>167</v>
      </c>
      <c r="AD928" s="12">
        <v>11237.58</v>
      </c>
      <c r="AE928" s="25">
        <v>5.7000000000000002E-2</v>
      </c>
    </row>
    <row r="929" spans="1:31" x14ac:dyDescent="0.3">
      <c r="A929" t="s">
        <v>1540</v>
      </c>
      <c r="B929" s="2">
        <v>22280</v>
      </c>
      <c r="C929" s="25">
        <v>0.57545780923108691</v>
      </c>
      <c r="D929" s="2"/>
      <c r="E929" s="2">
        <v>21925</v>
      </c>
      <c r="F929" s="25">
        <v>0.5452759332487751</v>
      </c>
      <c r="G929" s="12"/>
      <c r="H929" s="2">
        <v>23528</v>
      </c>
      <c r="I929" s="25">
        <v>0.57970728822746775</v>
      </c>
      <c r="J929" s="12"/>
      <c r="K929" s="25">
        <v>5.6014362657091477E-2</v>
      </c>
      <c r="L929" s="2">
        <v>75081</v>
      </c>
      <c r="M929" s="25">
        <v>0.59275721594138819</v>
      </c>
      <c r="N929" s="2">
        <v>679.39393939393904</v>
      </c>
      <c r="O929" s="2">
        <v>75685</v>
      </c>
      <c r="P929" s="25">
        <v>0.56663172868159017</v>
      </c>
      <c r="Q929" s="12">
        <v>752.12121212121201</v>
      </c>
      <c r="R929" s="2">
        <v>79353</v>
      </c>
      <c r="S929" s="25">
        <v>0.57070423750755161</v>
      </c>
      <c r="T929" s="12">
        <v>812.72730000000001</v>
      </c>
      <c r="U929" s="25">
        <v>5.6898549566468212E-2</v>
      </c>
      <c r="V929" s="2">
        <v>7112050</v>
      </c>
      <c r="W929" s="25">
        <v>0.57399999999999995</v>
      </c>
      <c r="X929" s="2">
        <v>23474</v>
      </c>
      <c r="Y929" s="2">
        <v>6909176</v>
      </c>
      <c r="Z929" s="25">
        <v>0.54300000000000004</v>
      </c>
      <c r="AA929" s="12">
        <v>22243.03</v>
      </c>
      <c r="AB929" s="2">
        <v>7241318</v>
      </c>
      <c r="AC929" s="25">
        <v>0.55300000000000005</v>
      </c>
      <c r="AD929" s="12">
        <v>21643.03</v>
      </c>
      <c r="AE929" s="25">
        <v>1.7999999999999999E-2</v>
      </c>
    </row>
    <row r="930" spans="1:31" x14ac:dyDescent="0.3">
      <c r="A930" t="s">
        <v>1543</v>
      </c>
      <c r="B930" s="2">
        <v>16437</v>
      </c>
      <c r="C930" s="25">
        <v>0.42454219076891286</v>
      </c>
      <c r="D930" s="2"/>
      <c r="E930" s="2">
        <v>18284</v>
      </c>
      <c r="F930" s="25">
        <v>0.45472406675122484</v>
      </c>
      <c r="G930" s="12"/>
      <c r="H930" s="2">
        <v>17058</v>
      </c>
      <c r="I930" s="25">
        <v>0.42029271177253241</v>
      </c>
      <c r="J930" s="12"/>
      <c r="K930" s="25">
        <v>3.7780616900894293E-2</v>
      </c>
      <c r="L930" s="2">
        <v>51583</v>
      </c>
      <c r="M930" s="25">
        <v>0.40724278405861175</v>
      </c>
      <c r="N930" s="2">
        <v>703.030303030303</v>
      </c>
      <c r="O930" s="2">
        <v>57885</v>
      </c>
      <c r="P930" s="25">
        <v>0.43336827131840983</v>
      </c>
      <c r="Q930" s="12">
        <v>686.66666666666595</v>
      </c>
      <c r="R930" s="2">
        <v>59691</v>
      </c>
      <c r="S930" s="25">
        <v>0.42929576249244844</v>
      </c>
      <c r="T930" s="12">
        <v>898.78790000000004</v>
      </c>
      <c r="U930" s="25">
        <v>0.15718356822984317</v>
      </c>
      <c r="V930" s="2">
        <v>5280802</v>
      </c>
      <c r="W930" s="25">
        <v>0.42599999999999999</v>
      </c>
      <c r="X930" s="2">
        <v>12172</v>
      </c>
      <c r="Y930" s="2">
        <v>5808625</v>
      </c>
      <c r="Z930" s="25">
        <v>0.45700000000000002</v>
      </c>
      <c r="AA930" s="12">
        <v>12618.79</v>
      </c>
      <c r="AB930" s="2">
        <v>5861796</v>
      </c>
      <c r="AC930" s="25">
        <v>0.44700000000000001</v>
      </c>
      <c r="AD930" s="12">
        <v>12320</v>
      </c>
      <c r="AE930" s="25">
        <v>0.11</v>
      </c>
    </row>
    <row r="931" spans="1:31"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row>
    <row r="932" spans="1:31" x14ac:dyDescent="0.3">
      <c r="A932" s="103" t="s">
        <v>1833</v>
      </c>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c r="AA932" s="103"/>
      <c r="AB932" s="103"/>
      <c r="AC932" s="103"/>
      <c r="AD932" s="103"/>
      <c r="AE932" s="103"/>
    </row>
    <row r="933" spans="1:31" x14ac:dyDescent="0.3">
      <c r="B933" s="188"/>
      <c r="C933" s="188"/>
      <c r="D933" s="188"/>
      <c r="E933" s="188"/>
      <c r="F933" s="188"/>
      <c r="G933" s="188"/>
      <c r="H933" s="188"/>
      <c r="I933" s="188"/>
      <c r="J933" s="188"/>
      <c r="L933" s="188" t="s">
        <v>1653</v>
      </c>
      <c r="M933" s="188"/>
      <c r="N933" s="188" t="s">
        <v>1654</v>
      </c>
      <c r="O933" s="188" t="s">
        <v>1653</v>
      </c>
      <c r="P933" s="188"/>
      <c r="Q933" s="188" t="s">
        <v>1654</v>
      </c>
      <c r="R933" s="188" t="s">
        <v>1653</v>
      </c>
      <c r="S933" s="188"/>
      <c r="T933" s="188" t="s">
        <v>1654</v>
      </c>
      <c r="U933" t="s">
        <v>167</v>
      </c>
      <c r="V933" s="188" t="s">
        <v>1653</v>
      </c>
      <c r="W933" s="188"/>
      <c r="X933" s="188" t="s">
        <v>1654</v>
      </c>
      <c r="Y933" s="188" t="s">
        <v>1653</v>
      </c>
      <c r="Z933" s="188"/>
      <c r="AA933" s="188" t="s">
        <v>1654</v>
      </c>
      <c r="AB933" s="188" t="s">
        <v>1653</v>
      </c>
      <c r="AC933" s="188"/>
      <c r="AD933" s="188" t="s">
        <v>1654</v>
      </c>
      <c r="AE933" t="s">
        <v>167</v>
      </c>
    </row>
    <row r="934" spans="1:31" x14ac:dyDescent="0.3">
      <c r="A934" t="s">
        <v>169</v>
      </c>
      <c r="B934" s="2">
        <v>31186</v>
      </c>
      <c r="C934" s="25" t="s">
        <v>2479</v>
      </c>
      <c r="D934" s="2"/>
      <c r="E934" s="2">
        <v>33797</v>
      </c>
      <c r="F934" s="25" t="s">
        <v>2479</v>
      </c>
      <c r="G934" s="12"/>
      <c r="H934" s="2">
        <v>29384</v>
      </c>
      <c r="I934" s="25" t="s">
        <v>2479</v>
      </c>
      <c r="J934" s="12"/>
      <c r="K934" s="25">
        <v>-5.7782338228692387E-2</v>
      </c>
      <c r="L934" s="2">
        <v>101977</v>
      </c>
      <c r="M934" s="25" t="s">
        <v>167</v>
      </c>
      <c r="N934" s="2">
        <v>575.15151515151501</v>
      </c>
      <c r="O934" s="2">
        <v>110973</v>
      </c>
      <c r="P934" s="25" t="s">
        <v>167</v>
      </c>
      <c r="Q934" s="12">
        <v>628.48484848484804</v>
      </c>
      <c r="R934" s="2">
        <v>99240</v>
      </c>
      <c r="S934" s="25" t="s">
        <v>167</v>
      </c>
      <c r="T934" s="12">
        <v>916.96969999999999</v>
      </c>
      <c r="U934" s="25">
        <v>-2.6839385351598889E-2</v>
      </c>
      <c r="V934" s="2">
        <v>8304365</v>
      </c>
      <c r="W934" s="25" t="s">
        <v>167</v>
      </c>
      <c r="X934" s="2">
        <v>10569</v>
      </c>
      <c r="Y934" s="2">
        <v>8526029</v>
      </c>
      <c r="Z934" s="25" t="s">
        <v>167</v>
      </c>
      <c r="AA934" s="12">
        <v>9565.4500000000007</v>
      </c>
      <c r="AB934" s="2">
        <v>8140180</v>
      </c>
      <c r="AC934" s="25" t="s">
        <v>167</v>
      </c>
      <c r="AD934" s="12">
        <v>10164.85</v>
      </c>
      <c r="AE934" s="25">
        <v>-0.02</v>
      </c>
    </row>
    <row r="935" spans="1:31" x14ac:dyDescent="0.3">
      <c r="A935" t="s">
        <v>1540</v>
      </c>
      <c r="B935" s="2">
        <v>18189</v>
      </c>
      <c r="C935" s="25">
        <v>0.58324248060026962</v>
      </c>
      <c r="D935" s="2"/>
      <c r="E935" s="2">
        <v>18604</v>
      </c>
      <c r="F935" s="25">
        <v>0.55046305885137736</v>
      </c>
      <c r="G935" s="12"/>
      <c r="H935" s="2">
        <v>17821</v>
      </c>
      <c r="I935" s="25">
        <v>0.60648652327797437</v>
      </c>
      <c r="J935" s="12"/>
      <c r="K935" s="25">
        <v>-2.0232008356699138E-2</v>
      </c>
      <c r="L935" s="2">
        <v>61101</v>
      </c>
      <c r="M935" s="25">
        <v>0.59916451748923782</v>
      </c>
      <c r="N935" s="2">
        <v>604.84848484848396</v>
      </c>
      <c r="O935" s="2">
        <v>63663</v>
      </c>
      <c r="P935" s="25">
        <v>0.57368008434484064</v>
      </c>
      <c r="Q935" s="12">
        <v>641.81818181818096</v>
      </c>
      <c r="R935" s="2">
        <v>58375</v>
      </c>
      <c r="S935" s="25">
        <v>0.5882204756146715</v>
      </c>
      <c r="T935" s="12">
        <v>807.87879999999996</v>
      </c>
      <c r="U935" s="25">
        <v>-4.4614654424641166E-2</v>
      </c>
      <c r="V935" s="2">
        <v>5135750</v>
      </c>
      <c r="W935" s="25">
        <v>0.61799999999999999</v>
      </c>
      <c r="X935" s="2">
        <v>15829</v>
      </c>
      <c r="Y935" s="2">
        <v>4985183</v>
      </c>
      <c r="Z935" s="25">
        <v>0.58499999999999996</v>
      </c>
      <c r="AA935" s="12">
        <v>15292.12</v>
      </c>
      <c r="AB935" s="2">
        <v>4831347</v>
      </c>
      <c r="AC935" s="25">
        <v>0.59399999999999997</v>
      </c>
      <c r="AD935" s="12">
        <v>15483.03</v>
      </c>
      <c r="AE935" s="25">
        <v>-5.8999999999999997E-2</v>
      </c>
    </row>
    <row r="936" spans="1:31" x14ac:dyDescent="0.3">
      <c r="A936" t="s">
        <v>1543</v>
      </c>
      <c r="B936" s="2">
        <v>12997</v>
      </c>
      <c r="C936" s="25">
        <v>0.41675751939973066</v>
      </c>
      <c r="D936" s="2"/>
      <c r="E936" s="2">
        <v>15193</v>
      </c>
      <c r="F936" s="25">
        <v>0.44953694114862264</v>
      </c>
      <c r="G936" s="12"/>
      <c r="H936" s="2">
        <v>11563</v>
      </c>
      <c r="I936" s="25">
        <v>0.39351347672202558</v>
      </c>
      <c r="J936" s="12"/>
      <c r="K936" s="25">
        <v>-0.11033315380472419</v>
      </c>
      <c r="L936" s="2">
        <v>40876</v>
      </c>
      <c r="M936" s="25">
        <v>0.40083548251076223</v>
      </c>
      <c r="N936" s="2">
        <v>683.030303030303</v>
      </c>
      <c r="O936" s="2">
        <v>47310</v>
      </c>
      <c r="P936" s="25">
        <v>0.42631991565515936</v>
      </c>
      <c r="Q936" s="12">
        <v>642.42424242424204</v>
      </c>
      <c r="R936" s="2">
        <v>40865</v>
      </c>
      <c r="S936" s="25">
        <v>0.4117795243853285</v>
      </c>
      <c r="T936" s="12">
        <v>946.66669999999999</v>
      </c>
      <c r="U936" s="25">
        <v>-2.6910656620021526E-4</v>
      </c>
      <c r="V936" s="2">
        <v>3168615</v>
      </c>
      <c r="W936" s="25">
        <v>0.38200000000000001</v>
      </c>
      <c r="X936" s="2">
        <v>8580</v>
      </c>
      <c r="Y936" s="2">
        <v>3540846</v>
      </c>
      <c r="Z936" s="25">
        <v>0.41499999999999998</v>
      </c>
      <c r="AA936" s="12">
        <v>8499.39</v>
      </c>
      <c r="AB936" s="2">
        <v>3308833</v>
      </c>
      <c r="AC936" s="25">
        <v>0.40600000000000003</v>
      </c>
      <c r="AD936" s="12">
        <v>8630.91</v>
      </c>
      <c r="AE936" s="25">
        <v>4.3999999999999997E-2</v>
      </c>
    </row>
    <row r="937" spans="1:31"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row>
    <row r="938" spans="1:31" x14ac:dyDescent="0.3">
      <c r="A938" s="103" t="s">
        <v>1834</v>
      </c>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c r="AA938" s="103"/>
      <c r="AB938" s="103"/>
      <c r="AC938" s="103"/>
      <c r="AD938" s="103"/>
      <c r="AE938" s="103"/>
    </row>
    <row r="939" spans="1:31" x14ac:dyDescent="0.3">
      <c r="B939" s="188"/>
      <c r="C939" s="188"/>
      <c r="D939" s="188"/>
      <c r="E939" s="188"/>
      <c r="F939" s="188"/>
      <c r="G939" s="188"/>
      <c r="H939" s="188"/>
      <c r="I939" s="188"/>
      <c r="J939" s="188"/>
      <c r="L939" s="188" t="s">
        <v>1653</v>
      </c>
      <c r="M939" s="188"/>
      <c r="N939" s="188" t="s">
        <v>1654</v>
      </c>
      <c r="O939" s="188" t="s">
        <v>1653</v>
      </c>
      <c r="P939" s="188"/>
      <c r="Q939" s="188" t="s">
        <v>1654</v>
      </c>
      <c r="R939" s="188" t="s">
        <v>1653</v>
      </c>
      <c r="S939" s="188"/>
      <c r="T939" s="188" t="s">
        <v>1654</v>
      </c>
      <c r="U939" t="s">
        <v>167</v>
      </c>
      <c r="V939" s="188" t="s">
        <v>1653</v>
      </c>
      <c r="W939" s="188"/>
      <c r="X939" s="188" t="s">
        <v>1654</v>
      </c>
      <c r="Y939" s="188" t="s">
        <v>1653</v>
      </c>
      <c r="Z939" s="188"/>
      <c r="AA939" s="188" t="s">
        <v>1654</v>
      </c>
      <c r="AB939" s="188" t="s">
        <v>1653</v>
      </c>
      <c r="AC939" s="188"/>
      <c r="AD939" s="188" t="s">
        <v>1654</v>
      </c>
      <c r="AE939" t="s">
        <v>167</v>
      </c>
    </row>
    <row r="940" spans="1:31" x14ac:dyDescent="0.3">
      <c r="A940" t="s">
        <v>169</v>
      </c>
      <c r="B940" s="2">
        <v>218</v>
      </c>
      <c r="C940" s="25" t="s">
        <v>2479</v>
      </c>
      <c r="D940" s="2"/>
      <c r="E940" s="2">
        <v>355</v>
      </c>
      <c r="F940" s="25" t="s">
        <v>2479</v>
      </c>
      <c r="G940" s="12"/>
      <c r="H940" s="2">
        <v>260</v>
      </c>
      <c r="I940" s="25" t="s">
        <v>2479</v>
      </c>
      <c r="J940" s="12"/>
      <c r="K940" s="25">
        <v>0.19266055045871555</v>
      </c>
      <c r="L940" s="2">
        <v>2131</v>
      </c>
      <c r="M940" s="25" t="s">
        <v>167</v>
      </c>
      <c r="N940" s="2">
        <v>127.272727272727</v>
      </c>
      <c r="O940" s="2">
        <v>2299</v>
      </c>
      <c r="P940" s="25" t="s">
        <v>167</v>
      </c>
      <c r="Q940" s="12">
        <v>168.48484848484799</v>
      </c>
      <c r="R940" s="2">
        <v>1967</v>
      </c>
      <c r="S940" s="25" t="s">
        <v>167</v>
      </c>
      <c r="T940" s="12">
        <v>174.545456</v>
      </c>
      <c r="U940" s="25">
        <v>-7.6959174096668234E-2</v>
      </c>
      <c r="V940" s="2">
        <v>821463</v>
      </c>
      <c r="W940" s="25" t="s">
        <v>167</v>
      </c>
      <c r="X940" s="2">
        <v>2253</v>
      </c>
      <c r="Y940" s="2">
        <v>818591</v>
      </c>
      <c r="Z940" s="25" t="s">
        <v>167</v>
      </c>
      <c r="AA940" s="12">
        <v>2450.3000000000002</v>
      </c>
      <c r="AB940" s="2">
        <v>806733</v>
      </c>
      <c r="AC940" s="25" t="s">
        <v>167</v>
      </c>
      <c r="AD940" s="12">
        <v>3016.36</v>
      </c>
      <c r="AE940" s="25">
        <v>-1.7999999999999999E-2</v>
      </c>
    </row>
    <row r="941" spans="1:31" x14ac:dyDescent="0.3">
      <c r="A941" t="s">
        <v>1540</v>
      </c>
      <c r="B941" s="2">
        <v>104</v>
      </c>
      <c r="C941" s="25">
        <v>0.47706422018348627</v>
      </c>
      <c r="D941" s="2"/>
      <c r="E941" s="2">
        <v>173</v>
      </c>
      <c r="F941" s="25">
        <v>0.48732394366197185</v>
      </c>
      <c r="G941" s="12"/>
      <c r="H941" s="2">
        <v>90</v>
      </c>
      <c r="I941" s="25">
        <v>0.34615384615384648</v>
      </c>
      <c r="J941" s="12"/>
      <c r="K941" s="25">
        <v>-0.13461538461538458</v>
      </c>
      <c r="L941" s="2">
        <v>855</v>
      </c>
      <c r="M941" s="25">
        <v>0.40122008446738622</v>
      </c>
      <c r="N941" s="2">
        <v>110.90909090909</v>
      </c>
      <c r="O941" s="2">
        <v>696</v>
      </c>
      <c r="P941" s="25">
        <v>0.30274032187907784</v>
      </c>
      <c r="Q941" s="12">
        <v>84.242424242424207</v>
      </c>
      <c r="R941" s="2">
        <v>710</v>
      </c>
      <c r="S941" s="25">
        <v>0.36095577020843927</v>
      </c>
      <c r="T941" s="12">
        <v>121.21212</v>
      </c>
      <c r="U941" s="25">
        <v>-0.16959064327485379</v>
      </c>
      <c r="V941" s="2">
        <v>317416</v>
      </c>
      <c r="W941" s="25">
        <v>0.38600000000000001</v>
      </c>
      <c r="X941" s="2">
        <v>2028</v>
      </c>
      <c r="Y941" s="2">
        <v>283731</v>
      </c>
      <c r="Z941" s="25">
        <v>0.34699999999999998</v>
      </c>
      <c r="AA941" s="12">
        <v>2075.7600000000002</v>
      </c>
      <c r="AB941" s="2">
        <v>286043</v>
      </c>
      <c r="AC941" s="25">
        <v>0.35499999999999998</v>
      </c>
      <c r="AD941" s="12">
        <v>2101.21</v>
      </c>
      <c r="AE941" s="25">
        <v>-9.9000000000000005E-2</v>
      </c>
    </row>
    <row r="942" spans="1:31" x14ac:dyDescent="0.3">
      <c r="A942" t="s">
        <v>1543</v>
      </c>
      <c r="B942" s="2">
        <v>114</v>
      </c>
      <c r="C942" s="25">
        <v>0.52293577981651373</v>
      </c>
      <c r="D942" s="2"/>
      <c r="E942" s="2">
        <v>182</v>
      </c>
      <c r="F942" s="25">
        <v>0.51267605633802815</v>
      </c>
      <c r="G942" s="12"/>
      <c r="H942" s="2">
        <v>170</v>
      </c>
      <c r="I942" s="25">
        <v>0.65384615384615441</v>
      </c>
      <c r="J942" s="12"/>
      <c r="K942" s="25">
        <v>0.49122807017543857</v>
      </c>
      <c r="L942" s="2">
        <v>1276</v>
      </c>
      <c r="M942" s="25">
        <v>0.59877991553261378</v>
      </c>
      <c r="N942" s="2">
        <v>117.575757575757</v>
      </c>
      <c r="O942" s="2">
        <v>1603</v>
      </c>
      <c r="P942" s="25">
        <v>0.69725967812092216</v>
      </c>
      <c r="Q942" s="12">
        <v>150.90909090909</v>
      </c>
      <c r="R942" s="2">
        <v>1257</v>
      </c>
      <c r="S942" s="25">
        <v>0.63904422979156073</v>
      </c>
      <c r="T942" s="12">
        <v>183.03030000000001</v>
      </c>
      <c r="U942" s="25">
        <v>-1.4890282131661442E-2</v>
      </c>
      <c r="V942" s="2">
        <v>504047</v>
      </c>
      <c r="W942" s="25">
        <v>0.61399999999999999</v>
      </c>
      <c r="X942" s="2">
        <v>2565</v>
      </c>
      <c r="Y942" s="2">
        <v>534860</v>
      </c>
      <c r="Z942" s="25">
        <v>0.65300000000000002</v>
      </c>
      <c r="AA942" s="12">
        <v>2510.3000000000002</v>
      </c>
      <c r="AB942" s="2">
        <v>520690</v>
      </c>
      <c r="AC942" s="25">
        <v>0.64500000000000002</v>
      </c>
      <c r="AD942" s="12">
        <v>2847.88</v>
      </c>
      <c r="AE942" s="25">
        <v>3.3000000000000002E-2</v>
      </c>
    </row>
    <row r="943" spans="1:31"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row>
    <row r="944" spans="1:31" x14ac:dyDescent="0.3">
      <c r="A944" s="103" t="s">
        <v>1835</v>
      </c>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c r="AA944" s="103"/>
      <c r="AB944" s="103"/>
      <c r="AC944" s="103"/>
      <c r="AD944" s="103"/>
      <c r="AE944" s="103"/>
    </row>
    <row r="945" spans="1:31" x14ac:dyDescent="0.3">
      <c r="B945" s="188"/>
      <c r="C945" s="188"/>
      <c r="D945" s="188"/>
      <c r="E945" s="188"/>
      <c r="F945" s="188"/>
      <c r="G945" s="188"/>
      <c r="H945" s="188"/>
      <c r="I945" s="188"/>
      <c r="J945" s="188"/>
      <c r="L945" s="188" t="s">
        <v>1653</v>
      </c>
      <c r="M945" s="188"/>
      <c r="N945" s="188" t="s">
        <v>1654</v>
      </c>
      <c r="O945" s="188" t="s">
        <v>1653</v>
      </c>
      <c r="P945" s="188"/>
      <c r="Q945" s="188" t="s">
        <v>1654</v>
      </c>
      <c r="R945" s="188" t="s">
        <v>1653</v>
      </c>
      <c r="S945" s="188"/>
      <c r="T945" s="188" t="s">
        <v>1654</v>
      </c>
      <c r="U945" t="s">
        <v>167</v>
      </c>
      <c r="V945" s="188" t="s">
        <v>1653</v>
      </c>
      <c r="W945" s="188"/>
      <c r="X945" s="188" t="s">
        <v>1654</v>
      </c>
      <c r="Y945" s="188" t="s">
        <v>1653</v>
      </c>
      <c r="Z945" s="188"/>
      <c r="AA945" s="188" t="s">
        <v>1654</v>
      </c>
      <c r="AB945" s="188" t="s">
        <v>1653</v>
      </c>
      <c r="AC945" s="188"/>
      <c r="AD945" s="188" t="s">
        <v>1654</v>
      </c>
      <c r="AE945" t="s">
        <v>167</v>
      </c>
    </row>
    <row r="946" spans="1:31" x14ac:dyDescent="0.3">
      <c r="A946" t="s">
        <v>169</v>
      </c>
      <c r="B946" s="2">
        <v>714</v>
      </c>
      <c r="C946" s="25" t="s">
        <v>2479</v>
      </c>
      <c r="D946" s="2"/>
      <c r="E946" s="2">
        <v>651</v>
      </c>
      <c r="F946" s="25" t="s">
        <v>2479</v>
      </c>
      <c r="G946" s="12"/>
      <c r="H946" s="2">
        <v>593</v>
      </c>
      <c r="I946" s="25" t="s">
        <v>2479</v>
      </c>
      <c r="J946" s="12"/>
      <c r="K946" s="25">
        <v>-0.16946778711484589</v>
      </c>
      <c r="L946" s="2">
        <v>1673</v>
      </c>
      <c r="M946" s="25" t="s">
        <v>167</v>
      </c>
      <c r="N946" s="2">
        <v>127.272727272727</v>
      </c>
      <c r="O946" s="2">
        <v>1619</v>
      </c>
      <c r="P946" s="25" t="s">
        <v>167</v>
      </c>
      <c r="Q946" s="12">
        <v>145.45454545454501</v>
      </c>
      <c r="R946" s="2">
        <v>1650</v>
      </c>
      <c r="S946" s="25" t="s">
        <v>167</v>
      </c>
      <c r="T946" s="12">
        <v>144.84848</v>
      </c>
      <c r="U946" s="25">
        <v>-1.3747758517632994E-2</v>
      </c>
      <c r="V946" s="2">
        <v>95144</v>
      </c>
      <c r="W946" s="25" t="s">
        <v>167</v>
      </c>
      <c r="X946" s="2">
        <v>1279</v>
      </c>
      <c r="Y946" s="2">
        <v>91680</v>
      </c>
      <c r="Z946" s="25" t="s">
        <v>167</v>
      </c>
      <c r="AA946" s="12">
        <v>1234.55</v>
      </c>
      <c r="AB946" s="2">
        <v>97757</v>
      </c>
      <c r="AC946" s="25" t="s">
        <v>167</v>
      </c>
      <c r="AD946" s="12">
        <v>1241.21</v>
      </c>
      <c r="AE946" s="25">
        <v>2.7E-2</v>
      </c>
    </row>
    <row r="947" spans="1:31" x14ac:dyDescent="0.3">
      <c r="A947" t="s">
        <v>1540</v>
      </c>
      <c r="B947" s="2">
        <v>451</v>
      </c>
      <c r="C947" s="25">
        <v>0.63165266106442575</v>
      </c>
      <c r="D947" s="2"/>
      <c r="E947" s="2">
        <v>293</v>
      </c>
      <c r="F947" s="25">
        <v>0.45007680491551461</v>
      </c>
      <c r="G947" s="12"/>
      <c r="H947" s="2">
        <v>266</v>
      </c>
      <c r="I947" s="25">
        <v>0.44856661045531199</v>
      </c>
      <c r="J947" s="12"/>
      <c r="K947" s="25">
        <v>-0.41019955654101992</v>
      </c>
      <c r="L947" s="2">
        <v>900</v>
      </c>
      <c r="M947" s="25">
        <v>0.53795576808129109</v>
      </c>
      <c r="N947" s="2">
        <v>89.090909090909093</v>
      </c>
      <c r="O947" s="2">
        <v>693</v>
      </c>
      <c r="P947" s="25">
        <v>0.42804200123533043</v>
      </c>
      <c r="Q947" s="12">
        <v>82.424242424242394</v>
      </c>
      <c r="R947" s="2">
        <v>784</v>
      </c>
      <c r="S947" s="25">
        <v>0.47515151515151516</v>
      </c>
      <c r="T947" s="12">
        <v>118.181816</v>
      </c>
      <c r="U947" s="25">
        <v>-0.12888888888888889</v>
      </c>
      <c r="V947" s="2">
        <v>45623</v>
      </c>
      <c r="W947" s="25">
        <v>0.48</v>
      </c>
      <c r="X947" s="2">
        <v>836</v>
      </c>
      <c r="Y947" s="2">
        <v>41729</v>
      </c>
      <c r="Z947" s="25">
        <v>0.45500000000000002</v>
      </c>
      <c r="AA947" s="12">
        <v>759</v>
      </c>
      <c r="AB947" s="2">
        <v>48100</v>
      </c>
      <c r="AC947" s="25">
        <v>0.49199999999999999</v>
      </c>
      <c r="AD947" s="12">
        <v>889.09</v>
      </c>
      <c r="AE947" s="25">
        <v>5.3999999999999999E-2</v>
      </c>
    </row>
    <row r="948" spans="1:31" x14ac:dyDescent="0.3">
      <c r="A948" t="s">
        <v>1543</v>
      </c>
      <c r="B948" s="2">
        <v>263</v>
      </c>
      <c r="C948" s="25">
        <v>0.36834733893557425</v>
      </c>
      <c r="D948" s="2"/>
      <c r="E948" s="2">
        <v>358</v>
      </c>
      <c r="F948" s="25">
        <v>0.54992319508448528</v>
      </c>
      <c r="G948" s="12"/>
      <c r="H948" s="2">
        <v>327</v>
      </c>
      <c r="I948" s="25">
        <v>0.55143338954468823</v>
      </c>
      <c r="J948" s="12"/>
      <c r="K948" s="25">
        <v>0.24334600760456282</v>
      </c>
      <c r="L948" s="2">
        <v>773</v>
      </c>
      <c r="M948" s="25">
        <v>0.46204423191870891</v>
      </c>
      <c r="N948" s="2">
        <v>104.24242424242399</v>
      </c>
      <c r="O948" s="2">
        <v>926</v>
      </c>
      <c r="P948" s="25">
        <v>0.57195799876466957</v>
      </c>
      <c r="Q948" s="12">
        <v>122.424242424242</v>
      </c>
      <c r="R948" s="2">
        <v>866</v>
      </c>
      <c r="S948" s="25">
        <v>0.5248484848484849</v>
      </c>
      <c r="T948" s="12">
        <v>125.454544</v>
      </c>
      <c r="U948" s="25">
        <v>0.1203104786545925</v>
      </c>
      <c r="V948" s="2">
        <v>49521</v>
      </c>
      <c r="W948" s="25">
        <v>0.52</v>
      </c>
      <c r="X948" s="2">
        <v>942</v>
      </c>
      <c r="Y948" s="2">
        <v>49951</v>
      </c>
      <c r="Z948" s="25">
        <v>0.54500000000000004</v>
      </c>
      <c r="AA948" s="12">
        <v>966.06</v>
      </c>
      <c r="AB948" s="2">
        <v>49657</v>
      </c>
      <c r="AC948" s="25">
        <v>0.50800000000000001</v>
      </c>
      <c r="AD948" s="12">
        <v>938.18</v>
      </c>
      <c r="AE948" s="25">
        <v>3.0000000000000001E-3</v>
      </c>
    </row>
    <row r="949" spans="1:31"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row>
    <row r="950" spans="1:31" x14ac:dyDescent="0.3">
      <c r="A950" s="103" t="s">
        <v>1836</v>
      </c>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c r="AA950" s="103"/>
      <c r="AB950" s="103"/>
      <c r="AC950" s="103"/>
      <c r="AD950" s="103"/>
      <c r="AE950" s="103"/>
    </row>
    <row r="951" spans="1:31" x14ac:dyDescent="0.3">
      <c r="B951" s="188"/>
      <c r="C951" s="188"/>
      <c r="D951" s="188"/>
      <c r="E951" s="188"/>
      <c r="F951" s="188"/>
      <c r="G951" s="188"/>
      <c r="H951" s="188"/>
      <c r="I951" s="188"/>
      <c r="J951" s="188"/>
      <c r="L951" s="188" t="s">
        <v>1653</v>
      </c>
      <c r="M951" s="188"/>
      <c r="N951" s="188" t="s">
        <v>1654</v>
      </c>
      <c r="O951" s="188" t="s">
        <v>1653</v>
      </c>
      <c r="P951" s="188"/>
      <c r="Q951" s="188" t="s">
        <v>1654</v>
      </c>
      <c r="R951" s="188" t="s">
        <v>1653</v>
      </c>
      <c r="S951" s="188"/>
      <c r="T951" s="188" t="s">
        <v>1654</v>
      </c>
      <c r="U951" t="s">
        <v>167</v>
      </c>
      <c r="V951" s="188" t="s">
        <v>1653</v>
      </c>
      <c r="W951" s="188"/>
      <c r="X951" s="188" t="s">
        <v>1654</v>
      </c>
      <c r="Y951" s="188" t="s">
        <v>1653</v>
      </c>
      <c r="Z951" s="188"/>
      <c r="AA951" s="188" t="s">
        <v>1654</v>
      </c>
      <c r="AB951" s="188" t="s">
        <v>1653</v>
      </c>
      <c r="AC951" s="188"/>
      <c r="AD951" s="188" t="s">
        <v>1654</v>
      </c>
      <c r="AE951" t="s">
        <v>167</v>
      </c>
    </row>
    <row r="952" spans="1:31" x14ac:dyDescent="0.3">
      <c r="A952" t="s">
        <v>169</v>
      </c>
      <c r="B952" s="2">
        <v>933</v>
      </c>
      <c r="C952" s="25" t="s">
        <v>2479</v>
      </c>
      <c r="D952" s="2"/>
      <c r="E952" s="2">
        <v>919</v>
      </c>
      <c r="F952" s="25" t="s">
        <v>2479</v>
      </c>
      <c r="G952" s="12"/>
      <c r="H952" s="2">
        <v>931</v>
      </c>
      <c r="I952" s="25" t="s">
        <v>2479</v>
      </c>
      <c r="J952" s="12"/>
      <c r="K952" s="25">
        <v>-2.143622722400873E-3</v>
      </c>
      <c r="L952" s="2">
        <v>3718</v>
      </c>
      <c r="M952" s="25" t="s">
        <v>167</v>
      </c>
      <c r="N952" s="2">
        <v>124.84848484848401</v>
      </c>
      <c r="O952" s="2">
        <v>4198</v>
      </c>
      <c r="P952" s="25" t="s">
        <v>167</v>
      </c>
      <c r="Q952" s="12">
        <v>172.72727272727201</v>
      </c>
      <c r="R952" s="2">
        <v>4530</v>
      </c>
      <c r="S952" s="25" t="s">
        <v>167</v>
      </c>
      <c r="T952" s="12">
        <v>245.454544</v>
      </c>
      <c r="U952" s="25">
        <v>0.21839698762775686</v>
      </c>
      <c r="V952" s="2">
        <v>1491808</v>
      </c>
      <c r="W952" s="25" t="s">
        <v>167</v>
      </c>
      <c r="X952" s="2">
        <v>3648</v>
      </c>
      <c r="Y952" s="2">
        <v>1645396</v>
      </c>
      <c r="Z952" s="25" t="s">
        <v>167</v>
      </c>
      <c r="AA952" s="12">
        <v>3444.85</v>
      </c>
      <c r="AB952" s="2">
        <v>1860890</v>
      </c>
      <c r="AC952" s="25" t="s">
        <v>167</v>
      </c>
      <c r="AD952" s="12">
        <v>4147.2700000000004</v>
      </c>
      <c r="AE952" s="25">
        <v>0.247</v>
      </c>
    </row>
    <row r="953" spans="1:31" x14ac:dyDescent="0.3">
      <c r="A953" t="s">
        <v>1540</v>
      </c>
      <c r="B953" s="2">
        <v>569</v>
      </c>
      <c r="C953" s="25">
        <v>0.60986066452304399</v>
      </c>
      <c r="D953" s="2"/>
      <c r="E953" s="2">
        <v>590</v>
      </c>
      <c r="F953" s="25">
        <v>0.64200217627856393</v>
      </c>
      <c r="G953" s="12"/>
      <c r="H953" s="2">
        <v>737</v>
      </c>
      <c r="I953" s="25">
        <v>0.79162191192266385</v>
      </c>
      <c r="J953" s="12"/>
      <c r="K953" s="25">
        <v>0.29525483304042188</v>
      </c>
      <c r="L953" s="2">
        <v>2525</v>
      </c>
      <c r="M953" s="25">
        <v>0.67912856374394837</v>
      </c>
      <c r="N953" s="2">
        <v>138.78787878787799</v>
      </c>
      <c r="O953" s="2">
        <v>2643</v>
      </c>
      <c r="P953" s="25">
        <v>0.62958551691281561</v>
      </c>
      <c r="Q953" s="12">
        <v>132.72727272727201</v>
      </c>
      <c r="R953" s="2">
        <v>2682</v>
      </c>
      <c r="S953" s="25">
        <v>0.59205298013245033</v>
      </c>
      <c r="T953" s="12">
        <v>212.121216</v>
      </c>
      <c r="U953" s="25">
        <v>6.2178217821782178E-2</v>
      </c>
      <c r="V953" s="2">
        <v>862166</v>
      </c>
      <c r="W953" s="25">
        <v>0.57799999999999996</v>
      </c>
      <c r="X953" s="2">
        <v>4213</v>
      </c>
      <c r="Y953" s="2">
        <v>946331</v>
      </c>
      <c r="Z953" s="25">
        <v>0.57499999999999996</v>
      </c>
      <c r="AA953" s="12">
        <v>4220</v>
      </c>
      <c r="AB953" s="2">
        <v>1111582</v>
      </c>
      <c r="AC953" s="25">
        <v>0.59699999999999998</v>
      </c>
      <c r="AD953" s="12">
        <v>4479.3900000000003</v>
      </c>
      <c r="AE953" s="25">
        <v>0.28899999999999998</v>
      </c>
    </row>
    <row r="954" spans="1:31" x14ac:dyDescent="0.3">
      <c r="A954" t="s">
        <v>1543</v>
      </c>
      <c r="B954" s="2">
        <v>364</v>
      </c>
      <c r="C954" s="25">
        <v>0.39013933547695606</v>
      </c>
      <c r="D954" s="2"/>
      <c r="E954" s="2">
        <v>329</v>
      </c>
      <c r="F954" s="25">
        <v>0.35799782372143635</v>
      </c>
      <c r="G954" s="12"/>
      <c r="H954" s="2">
        <v>194</v>
      </c>
      <c r="I954" s="25">
        <v>0.20837808807733621</v>
      </c>
      <c r="J954" s="12"/>
      <c r="K954" s="25">
        <v>-0.46703296703296704</v>
      </c>
      <c r="L954" s="2">
        <v>1193</v>
      </c>
      <c r="M954" s="25">
        <v>0.32087143625605163</v>
      </c>
      <c r="N954" s="2">
        <v>123.636363636363</v>
      </c>
      <c r="O954" s="2">
        <v>1555</v>
      </c>
      <c r="P954" s="25">
        <v>0.37041448308718439</v>
      </c>
      <c r="Q954" s="12">
        <v>170.90909090909</v>
      </c>
      <c r="R954" s="2">
        <v>1848</v>
      </c>
      <c r="S954" s="25">
        <v>0.40794701986754967</v>
      </c>
      <c r="T954" s="12">
        <v>189.090912</v>
      </c>
      <c r="U954" s="25">
        <v>0.54903604358759428</v>
      </c>
      <c r="V954" s="2">
        <v>629642</v>
      </c>
      <c r="W954" s="25">
        <v>0.42199999999999999</v>
      </c>
      <c r="X954" s="2">
        <v>3119</v>
      </c>
      <c r="Y954" s="2">
        <v>699065</v>
      </c>
      <c r="Z954" s="25">
        <v>0.42499999999999999</v>
      </c>
      <c r="AA954" s="12">
        <v>2646.67</v>
      </c>
      <c r="AB954" s="2">
        <v>749308</v>
      </c>
      <c r="AC954" s="25">
        <v>0.40300000000000002</v>
      </c>
      <c r="AD954" s="12">
        <v>3668.48</v>
      </c>
      <c r="AE954" s="25">
        <v>0.19</v>
      </c>
    </row>
    <row r="955" spans="1:31"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row>
    <row r="956" spans="1:31" x14ac:dyDescent="0.3">
      <c r="A956" s="103" t="s">
        <v>1837</v>
      </c>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c r="AA956" s="103"/>
      <c r="AB956" s="103"/>
      <c r="AC956" s="103"/>
      <c r="AD956" s="103"/>
      <c r="AE956" s="103"/>
    </row>
    <row r="957" spans="1:31" x14ac:dyDescent="0.3">
      <c r="B957" s="188"/>
      <c r="C957" s="188"/>
      <c r="D957" s="188"/>
      <c r="E957" s="188"/>
      <c r="F957" s="188"/>
      <c r="G957" s="188"/>
      <c r="H957" s="188"/>
      <c r="I957" s="188"/>
      <c r="J957" s="188"/>
      <c r="L957" s="188" t="s">
        <v>1653</v>
      </c>
      <c r="M957" s="188"/>
      <c r="N957" s="188" t="s">
        <v>1654</v>
      </c>
      <c r="O957" s="188" t="s">
        <v>1653</v>
      </c>
      <c r="P957" s="188"/>
      <c r="Q957" s="188" t="s">
        <v>1654</v>
      </c>
      <c r="R957" s="188" t="s">
        <v>1653</v>
      </c>
      <c r="S957" s="188"/>
      <c r="T957" s="188" t="s">
        <v>1654</v>
      </c>
      <c r="U957" t="s">
        <v>167</v>
      </c>
      <c r="V957" s="188" t="s">
        <v>1653</v>
      </c>
      <c r="W957" s="188"/>
      <c r="X957" s="188" t="s">
        <v>1654</v>
      </c>
      <c r="Y957" s="188" t="s">
        <v>1653</v>
      </c>
      <c r="Z957" s="188"/>
      <c r="AA957" s="188" t="s">
        <v>1654</v>
      </c>
      <c r="AB957" s="188" t="s">
        <v>1653</v>
      </c>
      <c r="AC957" s="188"/>
      <c r="AD957" s="188" t="s">
        <v>1654</v>
      </c>
      <c r="AE957" t="s">
        <v>167</v>
      </c>
    </row>
    <row r="958" spans="1:31" x14ac:dyDescent="0.3">
      <c r="A958" t="s">
        <v>169</v>
      </c>
      <c r="B958" s="2">
        <v>20</v>
      </c>
      <c r="C958" s="25" t="s">
        <v>2479</v>
      </c>
      <c r="D958" s="2"/>
      <c r="E958" s="2">
        <v>11</v>
      </c>
      <c r="F958" s="25" t="s">
        <v>2479</v>
      </c>
      <c r="G958" s="12"/>
      <c r="H958" s="2">
        <v>40</v>
      </c>
      <c r="I958" s="25" t="s">
        <v>2479</v>
      </c>
      <c r="J958" s="12"/>
      <c r="K958" s="25">
        <v>1</v>
      </c>
      <c r="L958" s="2">
        <v>153</v>
      </c>
      <c r="M958" s="25" t="s">
        <v>167</v>
      </c>
      <c r="N958" s="2">
        <v>52.121212121212103</v>
      </c>
      <c r="O958" s="2">
        <v>86</v>
      </c>
      <c r="P958" s="25" t="s">
        <v>167</v>
      </c>
      <c r="Q958" s="12">
        <v>38.181818181818102</v>
      </c>
      <c r="R958" s="2">
        <v>175</v>
      </c>
      <c r="S958" s="25" t="s">
        <v>167</v>
      </c>
      <c r="T958" s="12">
        <v>48.484848</v>
      </c>
      <c r="U958" s="25">
        <v>0.1437908496732026</v>
      </c>
      <c r="V958" s="2">
        <v>38176</v>
      </c>
      <c r="W958" s="25" t="s">
        <v>167</v>
      </c>
      <c r="X958" s="2">
        <v>591</v>
      </c>
      <c r="Y958" s="2">
        <v>40280</v>
      </c>
      <c r="Z958" s="25" t="s">
        <v>167</v>
      </c>
      <c r="AA958" s="12">
        <v>703.64</v>
      </c>
      <c r="AB958" s="2">
        <v>40036</v>
      </c>
      <c r="AC958" s="25" t="s">
        <v>167</v>
      </c>
      <c r="AD958" s="12">
        <v>772.73</v>
      </c>
      <c r="AE958" s="25">
        <v>4.9000000000000002E-2</v>
      </c>
    </row>
    <row r="959" spans="1:31" x14ac:dyDescent="0.3">
      <c r="A959" t="s">
        <v>1540</v>
      </c>
      <c r="B959" s="2">
        <v>0</v>
      </c>
      <c r="C959" s="25">
        <v>0</v>
      </c>
      <c r="D959" s="2"/>
      <c r="E959" s="2">
        <v>11</v>
      </c>
      <c r="F959" s="25">
        <v>1</v>
      </c>
      <c r="G959" s="12"/>
      <c r="H959" s="2">
        <v>31</v>
      </c>
      <c r="I959" s="25">
        <v>0.77499999999999947</v>
      </c>
      <c r="J959" s="12"/>
      <c r="K959" s="25" t="s">
        <v>2479</v>
      </c>
      <c r="L959" s="2">
        <v>67</v>
      </c>
      <c r="M959" s="25">
        <v>0.43790849673202614</v>
      </c>
      <c r="N959" s="2">
        <v>41.212121212121197</v>
      </c>
      <c r="O959" s="2">
        <v>40</v>
      </c>
      <c r="P959" s="25">
        <v>0.46511627906976744</v>
      </c>
      <c r="Q959" s="12">
        <v>15.151515151515101</v>
      </c>
      <c r="R959" s="2">
        <v>45</v>
      </c>
      <c r="S959" s="25">
        <v>0.25714285714285712</v>
      </c>
      <c r="T959" s="12">
        <v>15.151515</v>
      </c>
      <c r="U959" s="25">
        <v>-0.32835820895522388</v>
      </c>
      <c r="V959" s="2">
        <v>18277</v>
      </c>
      <c r="W959" s="25">
        <v>0.47899999999999998</v>
      </c>
      <c r="X959" s="2">
        <v>484</v>
      </c>
      <c r="Y959" s="2">
        <v>16200</v>
      </c>
      <c r="Z959" s="25">
        <v>0.40200000000000002</v>
      </c>
      <c r="AA959" s="12">
        <v>480</v>
      </c>
      <c r="AB959" s="2">
        <v>18182</v>
      </c>
      <c r="AC959" s="25">
        <v>0.45400000000000001</v>
      </c>
      <c r="AD959" s="12">
        <v>520</v>
      </c>
      <c r="AE959" s="25">
        <v>-5.0000000000000001E-3</v>
      </c>
    </row>
    <row r="960" spans="1:31" x14ac:dyDescent="0.3">
      <c r="A960" t="s">
        <v>1543</v>
      </c>
      <c r="B960" s="2">
        <v>20</v>
      </c>
      <c r="C960" s="25">
        <v>1</v>
      </c>
      <c r="D960" s="2"/>
      <c r="E960" s="2">
        <v>0</v>
      </c>
      <c r="F960" s="25">
        <v>0</v>
      </c>
      <c r="G960" s="12"/>
      <c r="H960" s="2">
        <v>9</v>
      </c>
      <c r="I960" s="25">
        <v>0.22500000000000001</v>
      </c>
      <c r="J960" s="12"/>
      <c r="K960" s="25">
        <v>-0.55000000000000004</v>
      </c>
      <c r="L960" s="2">
        <v>86</v>
      </c>
      <c r="M960" s="25">
        <v>0.56209150326797386</v>
      </c>
      <c r="N960" s="2">
        <v>47.878787878787797</v>
      </c>
      <c r="O960" s="2">
        <v>46</v>
      </c>
      <c r="P960" s="25">
        <v>0.53488372093023251</v>
      </c>
      <c r="Q960" s="12">
        <v>32.727272727272698</v>
      </c>
      <c r="R960" s="2">
        <v>130</v>
      </c>
      <c r="S960" s="25">
        <v>0.74285714285714288</v>
      </c>
      <c r="T960" s="12">
        <v>43.636364</v>
      </c>
      <c r="U960" s="25">
        <v>0.51162790697674421</v>
      </c>
      <c r="V960" s="2">
        <v>19899</v>
      </c>
      <c r="W960" s="25">
        <v>0.52100000000000002</v>
      </c>
      <c r="X960" s="2">
        <v>512</v>
      </c>
      <c r="Y960" s="2">
        <v>24080</v>
      </c>
      <c r="Z960" s="25">
        <v>0.59799999999999998</v>
      </c>
      <c r="AA960" s="12">
        <v>605.45000000000005</v>
      </c>
      <c r="AB960" s="2">
        <v>21854</v>
      </c>
      <c r="AC960" s="25">
        <v>0.54600000000000004</v>
      </c>
      <c r="AD960" s="12">
        <v>700.61</v>
      </c>
      <c r="AE960" s="25">
        <v>9.8000000000000004E-2</v>
      </c>
    </row>
    <row r="961" spans="1:31"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row>
    <row r="962" spans="1:31" x14ac:dyDescent="0.3">
      <c r="A962" s="103" t="s">
        <v>1838</v>
      </c>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c r="AA962" s="103"/>
      <c r="AB962" s="103"/>
      <c r="AC962" s="103"/>
      <c r="AD962" s="103"/>
      <c r="AE962" s="103"/>
    </row>
    <row r="963" spans="1:31" x14ac:dyDescent="0.3">
      <c r="B963" s="188"/>
      <c r="C963" s="188"/>
      <c r="D963" s="188"/>
      <c r="E963" s="188"/>
      <c r="F963" s="188"/>
      <c r="G963" s="188"/>
      <c r="H963" s="188"/>
      <c r="I963" s="188"/>
      <c r="J963" s="188"/>
      <c r="L963" s="188" t="s">
        <v>1653</v>
      </c>
      <c r="M963" s="188"/>
      <c r="N963" s="188" t="s">
        <v>1654</v>
      </c>
      <c r="O963" s="188" t="s">
        <v>1653</v>
      </c>
      <c r="P963" s="188"/>
      <c r="Q963" s="188" t="s">
        <v>1654</v>
      </c>
      <c r="R963" s="188" t="s">
        <v>1653</v>
      </c>
      <c r="S963" s="188"/>
      <c r="T963" s="188" t="s">
        <v>1654</v>
      </c>
      <c r="U963" t="s">
        <v>167</v>
      </c>
      <c r="V963" s="188" t="s">
        <v>1653</v>
      </c>
      <c r="W963" s="188"/>
      <c r="X963" s="188" t="s">
        <v>1654</v>
      </c>
      <c r="Y963" s="188" t="s">
        <v>1653</v>
      </c>
      <c r="Z963" s="188"/>
      <c r="AA963" s="188" t="s">
        <v>1654</v>
      </c>
      <c r="AB963" s="188" t="s">
        <v>1653</v>
      </c>
      <c r="AC963" s="188"/>
      <c r="AD963" s="188" t="s">
        <v>1654</v>
      </c>
      <c r="AE963" t="s">
        <v>167</v>
      </c>
    </row>
    <row r="964" spans="1:31" x14ac:dyDescent="0.3">
      <c r="A964" t="s">
        <v>169</v>
      </c>
      <c r="B964" s="2">
        <v>4912</v>
      </c>
      <c r="C964" s="25" t="s">
        <v>2479</v>
      </c>
      <c r="D964" s="2"/>
      <c r="E964" s="2">
        <v>3585</v>
      </c>
      <c r="F964" s="25" t="s">
        <v>2479</v>
      </c>
      <c r="G964" s="12"/>
      <c r="H964" s="2">
        <v>7007</v>
      </c>
      <c r="I964" s="25" t="s">
        <v>2479</v>
      </c>
      <c r="J964" s="12"/>
      <c r="K964" s="25">
        <v>0.42650651465798051</v>
      </c>
      <c r="L964" s="2">
        <v>14198</v>
      </c>
      <c r="M964" s="25" t="s">
        <v>167</v>
      </c>
      <c r="N964" s="2">
        <v>463.636363636363</v>
      </c>
      <c r="O964" s="2">
        <v>10964</v>
      </c>
      <c r="P964" s="25" t="s">
        <v>167</v>
      </c>
      <c r="Q964" s="12">
        <v>435.75757575757501</v>
      </c>
      <c r="R964" s="2">
        <v>22474</v>
      </c>
      <c r="S964" s="25" t="s">
        <v>167</v>
      </c>
      <c r="T964" s="12">
        <v>681.21209999999996</v>
      </c>
      <c r="U964" s="25">
        <v>0.58289899985913507</v>
      </c>
      <c r="V964" s="2">
        <v>1347371</v>
      </c>
      <c r="W964" s="25" t="s">
        <v>167</v>
      </c>
      <c r="X964" s="2">
        <v>4146</v>
      </c>
      <c r="Y964" s="2">
        <v>1208919</v>
      </c>
      <c r="Z964" s="25" t="s">
        <v>167</v>
      </c>
      <c r="AA964" s="12">
        <v>4764.8500000000004</v>
      </c>
      <c r="AB964" s="2">
        <v>1397210</v>
      </c>
      <c r="AC964" s="25" t="s">
        <v>167</v>
      </c>
      <c r="AD964" s="12">
        <v>5035.76</v>
      </c>
      <c r="AE964" s="25">
        <v>3.6999999999999998E-2</v>
      </c>
    </row>
    <row r="965" spans="1:31" x14ac:dyDescent="0.3">
      <c r="A965" t="s">
        <v>1540</v>
      </c>
      <c r="B965" s="2">
        <v>2568</v>
      </c>
      <c r="C965" s="25">
        <v>0.52280130293159588</v>
      </c>
      <c r="D965" s="2"/>
      <c r="E965" s="2">
        <v>1755</v>
      </c>
      <c r="F965" s="25">
        <v>0.4895397489539749</v>
      </c>
      <c r="G965" s="12"/>
      <c r="H965" s="2">
        <v>3368</v>
      </c>
      <c r="I965" s="25">
        <v>0.48066219494790924</v>
      </c>
      <c r="J965" s="12"/>
      <c r="K965" s="25">
        <v>0.31152647975077885</v>
      </c>
      <c r="L965" s="2">
        <v>8040</v>
      </c>
      <c r="M965" s="25">
        <v>0.56627694041414278</v>
      </c>
      <c r="N965" s="2">
        <v>364.84848484848402</v>
      </c>
      <c r="O965" s="2">
        <v>6117</v>
      </c>
      <c r="P965" s="25">
        <v>0.55791681867931409</v>
      </c>
      <c r="Q965" s="12">
        <v>403.030303030303</v>
      </c>
      <c r="R965" s="2">
        <v>10916</v>
      </c>
      <c r="S965" s="25">
        <v>0.48571682833496482</v>
      </c>
      <c r="T965" s="12">
        <v>588.48486300000002</v>
      </c>
      <c r="U965" s="25">
        <v>0.35771144278606964</v>
      </c>
      <c r="V965" s="2">
        <v>585854</v>
      </c>
      <c r="W965" s="25">
        <v>0.435</v>
      </c>
      <c r="X965" s="2">
        <v>3341</v>
      </c>
      <c r="Y965" s="2">
        <v>461522</v>
      </c>
      <c r="Z965" s="25">
        <v>0.38200000000000001</v>
      </c>
      <c r="AA965" s="12">
        <v>2366.06</v>
      </c>
      <c r="AB965" s="2">
        <v>576852</v>
      </c>
      <c r="AC965" s="25">
        <v>0.41299999999999998</v>
      </c>
      <c r="AD965" s="12">
        <v>3092.73</v>
      </c>
      <c r="AE965" s="25">
        <v>-1.4999999999999999E-2</v>
      </c>
    </row>
    <row r="966" spans="1:31" x14ac:dyDescent="0.3">
      <c r="A966" t="s">
        <v>1543</v>
      </c>
      <c r="B966" s="2">
        <v>2344</v>
      </c>
      <c r="C966" s="25">
        <v>0.4771986970684039</v>
      </c>
      <c r="D966" s="2"/>
      <c r="E966" s="2">
        <v>1830</v>
      </c>
      <c r="F966" s="25">
        <v>0.5104602510460251</v>
      </c>
      <c r="G966" s="12"/>
      <c r="H966" s="2">
        <v>3639</v>
      </c>
      <c r="I966" s="25">
        <v>0.51933780505209082</v>
      </c>
      <c r="J966" s="12"/>
      <c r="K966" s="25">
        <v>0.5524744027303754</v>
      </c>
      <c r="L966" s="2">
        <v>6158</v>
      </c>
      <c r="M966" s="25">
        <v>0.43372305958585716</v>
      </c>
      <c r="N966" s="2">
        <v>291.51515151515099</v>
      </c>
      <c r="O966" s="2">
        <v>4847</v>
      </c>
      <c r="P966" s="25">
        <v>0.44208318132068586</v>
      </c>
      <c r="Q966" s="12">
        <v>250.30303030303</v>
      </c>
      <c r="R966" s="2">
        <v>11558</v>
      </c>
      <c r="S966" s="25">
        <v>0.51428317166503512</v>
      </c>
      <c r="T966" s="12">
        <v>498.18182400000001</v>
      </c>
      <c r="U966" s="25">
        <v>0.87690808704124712</v>
      </c>
      <c r="V966" s="2">
        <v>761517</v>
      </c>
      <c r="W966" s="25">
        <v>0.56499999999999995</v>
      </c>
      <c r="X966" s="2">
        <v>4435</v>
      </c>
      <c r="Y966" s="2">
        <v>747397</v>
      </c>
      <c r="Z966" s="25">
        <v>0.61799999999999999</v>
      </c>
      <c r="AA966" s="12">
        <v>4321.82</v>
      </c>
      <c r="AB966" s="2">
        <v>820358</v>
      </c>
      <c r="AC966" s="25">
        <v>0.58699999999999997</v>
      </c>
      <c r="AD966" s="12">
        <v>4856.97</v>
      </c>
      <c r="AE966" s="25">
        <v>7.6999999999999999E-2</v>
      </c>
    </row>
    <row r="967" spans="1:31"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row>
    <row r="968" spans="1:31" x14ac:dyDescent="0.3">
      <c r="A968" s="103" t="s">
        <v>1839</v>
      </c>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c r="AA968" s="103"/>
      <c r="AB968" s="103"/>
      <c r="AC968" s="103"/>
      <c r="AD968" s="103"/>
      <c r="AE968" s="103"/>
    </row>
    <row r="969" spans="1:31" x14ac:dyDescent="0.3">
      <c r="B969" s="188"/>
      <c r="C969" s="188"/>
      <c r="D969" s="188"/>
      <c r="E969" s="188"/>
      <c r="F969" s="188"/>
      <c r="G969" s="188"/>
      <c r="H969" s="188"/>
      <c r="I969" s="188"/>
      <c r="J969" s="188"/>
      <c r="L969" s="188" t="s">
        <v>1653</v>
      </c>
      <c r="M969" s="188"/>
      <c r="N969" s="188" t="s">
        <v>1654</v>
      </c>
      <c r="O969" s="188" t="s">
        <v>1653</v>
      </c>
      <c r="P969" s="188"/>
      <c r="Q969" s="188" t="s">
        <v>1654</v>
      </c>
      <c r="R969" s="188" t="s">
        <v>1653</v>
      </c>
      <c r="S969" s="188"/>
      <c r="T969" s="188" t="s">
        <v>1654</v>
      </c>
      <c r="U969" t="s">
        <v>167</v>
      </c>
      <c r="V969" s="188" t="s">
        <v>1653</v>
      </c>
      <c r="W969" s="188"/>
      <c r="X969" s="188" t="s">
        <v>1654</v>
      </c>
      <c r="Y969" s="188" t="s">
        <v>1653</v>
      </c>
      <c r="Z969" s="188"/>
      <c r="AA969" s="188" t="s">
        <v>1654</v>
      </c>
      <c r="AB969" s="188" t="s">
        <v>1653</v>
      </c>
      <c r="AC969" s="188"/>
      <c r="AD969" s="188" t="s">
        <v>1654</v>
      </c>
      <c r="AE969" t="s">
        <v>167</v>
      </c>
    </row>
    <row r="970" spans="1:31" x14ac:dyDescent="0.3">
      <c r="A970" t="s">
        <v>169</v>
      </c>
      <c r="B970" s="2">
        <v>734</v>
      </c>
      <c r="C970" s="25" t="s">
        <v>2479</v>
      </c>
      <c r="D970" s="2"/>
      <c r="E970" s="2">
        <v>891</v>
      </c>
      <c r="F970" s="25" t="s">
        <v>2479</v>
      </c>
      <c r="G970" s="12"/>
      <c r="H970" s="2">
        <v>2371</v>
      </c>
      <c r="I970" s="25" t="s">
        <v>2479</v>
      </c>
      <c r="J970" s="12"/>
      <c r="K970" s="25">
        <v>2.2302452316076296</v>
      </c>
      <c r="L970" s="2">
        <v>2814</v>
      </c>
      <c r="M970" s="25" t="s">
        <v>167</v>
      </c>
      <c r="N970" s="2">
        <v>182.42424242424201</v>
      </c>
      <c r="O970" s="2">
        <v>3431</v>
      </c>
      <c r="P970" s="25" t="s">
        <v>167</v>
      </c>
      <c r="Q970" s="12">
        <v>283.030303030303</v>
      </c>
      <c r="R970" s="2">
        <v>9008</v>
      </c>
      <c r="S970" s="25" t="s">
        <v>167</v>
      </c>
      <c r="T970" s="12">
        <v>577.57574499999998</v>
      </c>
      <c r="U970" s="25">
        <v>2.2011371712864252</v>
      </c>
      <c r="V970" s="2">
        <v>294525</v>
      </c>
      <c r="W970" s="25" t="s">
        <v>167</v>
      </c>
      <c r="X970" s="2">
        <v>3248</v>
      </c>
      <c r="Y970" s="2">
        <v>386906</v>
      </c>
      <c r="Z970" s="25" t="s">
        <v>167</v>
      </c>
      <c r="AA970" s="12">
        <v>2990.3</v>
      </c>
      <c r="AB970" s="2">
        <v>760308</v>
      </c>
      <c r="AC970" s="25" t="s">
        <v>167</v>
      </c>
      <c r="AD970" s="12">
        <v>5283.64</v>
      </c>
      <c r="AE970" s="25">
        <v>1.581</v>
      </c>
    </row>
    <row r="971" spans="1:31" x14ac:dyDescent="0.3">
      <c r="A971" t="s">
        <v>1540</v>
      </c>
      <c r="B971" s="2">
        <v>399</v>
      </c>
      <c r="C971" s="25">
        <v>0.54359673024523159</v>
      </c>
      <c r="D971" s="2"/>
      <c r="E971" s="2">
        <v>499</v>
      </c>
      <c r="F971" s="25">
        <v>0.56004489337822672</v>
      </c>
      <c r="G971" s="12"/>
      <c r="H971" s="2">
        <v>1215</v>
      </c>
      <c r="I971" s="25">
        <v>0.51244200759173342</v>
      </c>
      <c r="J971" s="12"/>
      <c r="K971" s="25">
        <v>2.0451127819548871</v>
      </c>
      <c r="L971" s="2">
        <v>1593</v>
      </c>
      <c r="M971" s="25">
        <v>0.56609808102345416</v>
      </c>
      <c r="N971" s="2">
        <v>150.90909090909</v>
      </c>
      <c r="O971" s="2">
        <v>1833</v>
      </c>
      <c r="P971" s="25">
        <v>0.53424657534246578</v>
      </c>
      <c r="Q971" s="12">
        <v>183.636363636363</v>
      </c>
      <c r="R971" s="2">
        <v>5841</v>
      </c>
      <c r="S971" s="25">
        <v>0.64842362344582594</v>
      </c>
      <c r="T971" s="12">
        <v>486.06060000000002</v>
      </c>
      <c r="U971" s="25">
        <v>2.6666666666666665</v>
      </c>
      <c r="V971" s="2">
        <v>146964</v>
      </c>
      <c r="W971" s="25">
        <v>0.499</v>
      </c>
      <c r="X971" s="2">
        <v>2016</v>
      </c>
      <c r="Y971" s="2">
        <v>174480</v>
      </c>
      <c r="Z971" s="25">
        <v>0.45100000000000001</v>
      </c>
      <c r="AA971" s="12">
        <v>2195.15</v>
      </c>
      <c r="AB971" s="2">
        <v>369212</v>
      </c>
      <c r="AC971" s="25">
        <v>0.48599999999999999</v>
      </c>
      <c r="AD971" s="12">
        <v>3761.82</v>
      </c>
      <c r="AE971" s="25">
        <v>1.512</v>
      </c>
    </row>
    <row r="972" spans="1:31" x14ac:dyDescent="0.3">
      <c r="A972" t="s">
        <v>1543</v>
      </c>
      <c r="B972" s="2">
        <v>335</v>
      </c>
      <c r="C972" s="25">
        <v>0.45640326975476841</v>
      </c>
      <c r="D972" s="2"/>
      <c r="E972" s="2">
        <v>392</v>
      </c>
      <c r="F972" s="25">
        <v>0.43995510662177328</v>
      </c>
      <c r="G972" s="12"/>
      <c r="H972" s="2">
        <v>1156</v>
      </c>
      <c r="I972" s="25">
        <v>0.48755799240826653</v>
      </c>
      <c r="J972" s="12"/>
      <c r="K972" s="25">
        <v>2.4507462686567165</v>
      </c>
      <c r="L972" s="2">
        <v>1221</v>
      </c>
      <c r="M972" s="25">
        <v>0.43390191897654584</v>
      </c>
      <c r="N972" s="2">
        <v>142.42424242424201</v>
      </c>
      <c r="O972" s="2">
        <v>1598</v>
      </c>
      <c r="P972" s="25">
        <v>0.46575342465753422</v>
      </c>
      <c r="Q972" s="12">
        <v>236.969696969697</v>
      </c>
      <c r="R972" s="2">
        <v>3167</v>
      </c>
      <c r="S972" s="25">
        <v>0.35157637655417406</v>
      </c>
      <c r="T972" s="12">
        <v>375.15152</v>
      </c>
      <c r="U972" s="25">
        <v>1.5937755937755937</v>
      </c>
      <c r="V972" s="2">
        <v>147561</v>
      </c>
      <c r="W972" s="25">
        <v>0.501</v>
      </c>
      <c r="X972" s="2">
        <v>2203</v>
      </c>
      <c r="Y972" s="2">
        <v>212426</v>
      </c>
      <c r="Z972" s="25">
        <v>0.54900000000000004</v>
      </c>
      <c r="AA972" s="12">
        <v>2141.8200000000002</v>
      </c>
      <c r="AB972" s="2">
        <v>391096</v>
      </c>
      <c r="AC972" s="25">
        <v>0.51400000000000001</v>
      </c>
      <c r="AD972" s="12">
        <v>4126.67</v>
      </c>
      <c r="AE972" s="25">
        <v>1.65</v>
      </c>
    </row>
    <row r="973" spans="1:31"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row>
    <row r="974" spans="1:31" x14ac:dyDescent="0.3">
      <c r="A974" s="103" t="s">
        <v>1840</v>
      </c>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c r="AA974" s="103"/>
      <c r="AB974" s="103"/>
      <c r="AC974" s="103"/>
      <c r="AD974" s="103"/>
      <c r="AE974" s="103"/>
    </row>
    <row r="975" spans="1:31" x14ac:dyDescent="0.3">
      <c r="B975" s="188"/>
      <c r="C975" s="188"/>
      <c r="D975" s="188"/>
      <c r="E975" s="188"/>
      <c r="F975" s="188"/>
      <c r="G975" s="188"/>
      <c r="H975" s="188"/>
      <c r="I975" s="188"/>
      <c r="J975" s="188"/>
      <c r="L975" s="188" t="s">
        <v>1653</v>
      </c>
      <c r="M975" s="188"/>
      <c r="N975" s="188" t="s">
        <v>1654</v>
      </c>
      <c r="O975" s="188" t="s">
        <v>1653</v>
      </c>
      <c r="P975" s="188"/>
      <c r="Q975" s="188" t="s">
        <v>1654</v>
      </c>
      <c r="R975" s="188" t="s">
        <v>1653</v>
      </c>
      <c r="S975" s="188"/>
      <c r="T975" s="188" t="s">
        <v>1654</v>
      </c>
      <c r="U975" t="s">
        <v>167</v>
      </c>
      <c r="V975" s="188" t="s">
        <v>1653</v>
      </c>
      <c r="W975" s="188"/>
      <c r="X975" s="188" t="s">
        <v>1654</v>
      </c>
      <c r="Y975" s="188" t="s">
        <v>1653</v>
      </c>
      <c r="Z975" s="188"/>
      <c r="AA975" s="188" t="s">
        <v>1654</v>
      </c>
      <c r="AB975" s="188" t="s">
        <v>1653</v>
      </c>
      <c r="AC975" s="188"/>
      <c r="AD975" s="188" t="s">
        <v>1654</v>
      </c>
      <c r="AE975" t="s">
        <v>167</v>
      </c>
    </row>
    <row r="976" spans="1:31" x14ac:dyDescent="0.3">
      <c r="A976" t="s">
        <v>169</v>
      </c>
      <c r="B976" s="2">
        <v>16294</v>
      </c>
      <c r="C976" s="25" t="s">
        <v>2479</v>
      </c>
      <c r="D976" s="2"/>
      <c r="E976" s="2">
        <v>15288</v>
      </c>
      <c r="F976" s="25" t="s">
        <v>2479</v>
      </c>
      <c r="G976" s="12"/>
      <c r="H976" s="2">
        <v>14511</v>
      </c>
      <c r="I976" s="25" t="s">
        <v>2479</v>
      </c>
      <c r="J976" s="12"/>
      <c r="K976" s="25">
        <v>-0.10942678286485819</v>
      </c>
      <c r="L976" s="2">
        <v>58180</v>
      </c>
      <c r="M976" s="25" t="s">
        <v>167</v>
      </c>
      <c r="N976" s="2">
        <v>403.030303030303</v>
      </c>
      <c r="O976" s="2">
        <v>55671</v>
      </c>
      <c r="P976" s="25" t="s">
        <v>167</v>
      </c>
      <c r="Q976" s="12">
        <v>480</v>
      </c>
      <c r="R976" s="2">
        <v>52876</v>
      </c>
      <c r="S976" s="25" t="s">
        <v>167</v>
      </c>
      <c r="T976" s="12">
        <v>509.69695999999999</v>
      </c>
      <c r="U976" s="25">
        <v>-9.1165348917153666E-2</v>
      </c>
      <c r="V976" s="2">
        <v>6487457</v>
      </c>
      <c r="W976" s="25" t="s">
        <v>167</v>
      </c>
      <c r="X976" s="2">
        <v>7588</v>
      </c>
      <c r="Y976" s="2">
        <v>6321683</v>
      </c>
      <c r="Z976" s="25" t="s">
        <v>167</v>
      </c>
      <c r="AA976" s="12">
        <v>6743.64</v>
      </c>
      <c r="AB976" s="2">
        <v>6149669</v>
      </c>
      <c r="AC976" s="25" t="s">
        <v>167</v>
      </c>
      <c r="AD976" s="12">
        <v>7191.52</v>
      </c>
      <c r="AE976" s="25">
        <v>-5.1999999999999998E-2</v>
      </c>
    </row>
    <row r="977" spans="1:31" x14ac:dyDescent="0.3">
      <c r="A977" t="s">
        <v>1540</v>
      </c>
      <c r="B977" s="2">
        <v>11803</v>
      </c>
      <c r="C977" s="25">
        <v>0.72437707131459428</v>
      </c>
      <c r="D977" s="2"/>
      <c r="E977" s="2">
        <v>11248</v>
      </c>
      <c r="F977" s="25">
        <v>0.73574045002616428</v>
      </c>
      <c r="G977" s="12"/>
      <c r="H977" s="2">
        <v>10876</v>
      </c>
      <c r="I977" s="25">
        <v>0.7495003790228103</v>
      </c>
      <c r="J977" s="12"/>
      <c r="K977" s="25">
        <v>-7.8539354401423345E-2</v>
      </c>
      <c r="L977" s="2">
        <v>39954</v>
      </c>
      <c r="M977" s="25">
        <v>0.68673083533860435</v>
      </c>
      <c r="N977" s="2">
        <v>484.24242424242402</v>
      </c>
      <c r="O977" s="2">
        <v>38439</v>
      </c>
      <c r="P977" s="25">
        <v>0.69046720913940829</v>
      </c>
      <c r="Q977" s="12">
        <v>474.54545454545399</v>
      </c>
      <c r="R977" s="2">
        <v>35603</v>
      </c>
      <c r="S977" s="25">
        <v>0.67333005522354183</v>
      </c>
      <c r="T977" s="12">
        <v>592.12120000000004</v>
      </c>
      <c r="U977" s="25">
        <v>-0.10890023527056114</v>
      </c>
      <c r="V977" s="2">
        <v>4256084</v>
      </c>
      <c r="W977" s="25">
        <v>0.65600000000000003</v>
      </c>
      <c r="X977" s="2">
        <v>11673</v>
      </c>
      <c r="Y977" s="2">
        <v>3994307</v>
      </c>
      <c r="Z977" s="25">
        <v>0.63200000000000001</v>
      </c>
      <c r="AA977" s="12">
        <v>10248.48</v>
      </c>
      <c r="AB977" s="2">
        <v>3900067</v>
      </c>
      <c r="AC977" s="25">
        <v>0.63400000000000001</v>
      </c>
      <c r="AD977" s="12">
        <v>10429.700000000001</v>
      </c>
      <c r="AE977" s="25">
        <v>-8.4000000000000005E-2</v>
      </c>
    </row>
    <row r="978" spans="1:31" x14ac:dyDescent="0.3">
      <c r="A978" t="s">
        <v>1543</v>
      </c>
      <c r="B978" s="2">
        <v>4491</v>
      </c>
      <c r="C978" s="25">
        <v>0.27562292868540567</v>
      </c>
      <c r="D978" s="2"/>
      <c r="E978" s="2">
        <v>4040</v>
      </c>
      <c r="F978" s="25">
        <v>0.26425954997383583</v>
      </c>
      <c r="G978" s="12"/>
      <c r="H978" s="2">
        <v>3635</v>
      </c>
      <c r="I978" s="25">
        <v>0.2504996209771897</v>
      </c>
      <c r="J978" s="12"/>
      <c r="K978" s="25">
        <v>-0.19060342908038297</v>
      </c>
      <c r="L978" s="2">
        <v>18226</v>
      </c>
      <c r="M978" s="25">
        <v>0.31326916466139565</v>
      </c>
      <c r="N978" s="2">
        <v>486.666666666666</v>
      </c>
      <c r="O978" s="2">
        <v>17232</v>
      </c>
      <c r="P978" s="25">
        <v>0.30953279086059171</v>
      </c>
      <c r="Q978" s="12">
        <v>471.51515151515099</v>
      </c>
      <c r="R978" s="2">
        <v>17273</v>
      </c>
      <c r="S978" s="25">
        <v>0.32666994477645811</v>
      </c>
      <c r="T978" s="12">
        <v>616.96969999999999</v>
      </c>
      <c r="U978" s="25">
        <v>-5.2287940305058705E-2</v>
      </c>
      <c r="V978" s="2">
        <v>2231373</v>
      </c>
      <c r="W978" s="25">
        <v>0.34399999999999997</v>
      </c>
      <c r="X978" s="2">
        <v>6889</v>
      </c>
      <c r="Y978" s="2">
        <v>2327376</v>
      </c>
      <c r="Z978" s="25">
        <v>0.36799999999999999</v>
      </c>
      <c r="AA978" s="12">
        <v>5913.94</v>
      </c>
      <c r="AB978" s="2">
        <v>2249602</v>
      </c>
      <c r="AC978" s="25">
        <v>0.36599999999999999</v>
      </c>
      <c r="AD978" s="12">
        <v>7073.33</v>
      </c>
      <c r="AE978" s="25">
        <v>8.0000000000000002E-3</v>
      </c>
    </row>
    <row r="979" spans="1:31"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row>
    <row r="980" spans="1:31" x14ac:dyDescent="0.3">
      <c r="A980" s="103" t="s">
        <v>1841</v>
      </c>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c r="AA980" s="103"/>
      <c r="AB980" s="103"/>
      <c r="AC980" s="103"/>
      <c r="AD980" s="103"/>
      <c r="AE980" s="103"/>
    </row>
    <row r="981" spans="1:31" x14ac:dyDescent="0.3">
      <c r="B981" s="188"/>
      <c r="C981" s="188"/>
      <c r="D981" s="188"/>
      <c r="E981" s="188"/>
      <c r="F981" s="188"/>
      <c r="G981" s="188"/>
      <c r="H981" s="188"/>
      <c r="I981" s="188"/>
      <c r="J981" s="188"/>
      <c r="L981" s="188" t="s">
        <v>1653</v>
      </c>
      <c r="M981" s="188"/>
      <c r="N981" s="188" t="s">
        <v>1654</v>
      </c>
      <c r="O981" s="188" t="s">
        <v>1653</v>
      </c>
      <c r="P981" s="188"/>
      <c r="Q981" s="188" t="s">
        <v>1654</v>
      </c>
      <c r="R981" s="188" t="s">
        <v>1653</v>
      </c>
      <c r="S981" s="188"/>
      <c r="T981" s="188" t="s">
        <v>1654</v>
      </c>
      <c r="U981" t="s">
        <v>167</v>
      </c>
      <c r="V981" s="188" t="s">
        <v>1653</v>
      </c>
      <c r="W981" s="188"/>
      <c r="X981" s="188" t="s">
        <v>1654</v>
      </c>
      <c r="Y981" s="188" t="s">
        <v>1653</v>
      </c>
      <c r="Z981" s="188"/>
      <c r="AA981" s="188" t="s">
        <v>1654</v>
      </c>
      <c r="AB981" s="188" t="s">
        <v>1653</v>
      </c>
      <c r="AC981" s="188"/>
      <c r="AD981" s="188" t="s">
        <v>1654</v>
      </c>
      <c r="AE981" t="s">
        <v>167</v>
      </c>
    </row>
    <row r="982" spans="1:31" x14ac:dyDescent="0.3">
      <c r="A982" t="s">
        <v>169</v>
      </c>
      <c r="B982" s="2">
        <v>20318</v>
      </c>
      <c r="C982" s="25" t="s">
        <v>2479</v>
      </c>
      <c r="D982" s="2"/>
      <c r="E982" s="2">
        <v>22706</v>
      </c>
      <c r="F982" s="25" t="s">
        <v>2479</v>
      </c>
      <c r="G982" s="12"/>
      <c r="H982" s="2">
        <v>23928</v>
      </c>
      <c r="I982" s="25" t="s">
        <v>2479</v>
      </c>
      <c r="J982" s="12"/>
      <c r="K982" s="25">
        <v>0.17767496800866223</v>
      </c>
      <c r="L982" s="2">
        <v>59799</v>
      </c>
      <c r="M982" s="25" t="s">
        <v>167</v>
      </c>
      <c r="N982" s="2">
        <v>493.93939393939399</v>
      </c>
      <c r="O982" s="2">
        <v>69159</v>
      </c>
      <c r="P982" s="25" t="s">
        <v>167</v>
      </c>
      <c r="Q982" s="12">
        <v>518.78787878787796</v>
      </c>
      <c r="R982" s="2">
        <v>77078</v>
      </c>
      <c r="S982" s="25" t="s">
        <v>167</v>
      </c>
      <c r="T982" s="12">
        <v>694.54549999999995</v>
      </c>
      <c r="U982" s="25">
        <v>0.28895132025619158</v>
      </c>
      <c r="V982" s="2">
        <v>3304185</v>
      </c>
      <c r="W982" s="25" t="s">
        <v>167</v>
      </c>
      <c r="X982" s="2">
        <v>5862</v>
      </c>
      <c r="Y982" s="2">
        <v>3596271</v>
      </c>
      <c r="Z982" s="25" t="s">
        <v>167</v>
      </c>
      <c r="AA982" s="12">
        <v>4713.9399999999996</v>
      </c>
      <c r="AB982" s="2">
        <v>3874344</v>
      </c>
      <c r="AC982" s="25" t="s">
        <v>167</v>
      </c>
      <c r="AD982" s="12">
        <v>5935.15</v>
      </c>
      <c r="AE982" s="25">
        <v>0.17299999999999999</v>
      </c>
    </row>
    <row r="983" spans="1:31" x14ac:dyDescent="0.3">
      <c r="A983" t="s">
        <v>1540</v>
      </c>
      <c r="B983" s="2">
        <v>9286</v>
      </c>
      <c r="C983" s="25">
        <v>0.45703317255635378</v>
      </c>
      <c r="D983" s="2"/>
      <c r="E983" s="2">
        <v>9353</v>
      </c>
      <c r="F983" s="25">
        <v>0.41191755483132214</v>
      </c>
      <c r="G983" s="12"/>
      <c r="H983" s="2">
        <v>11233</v>
      </c>
      <c r="I983" s="25">
        <v>0.46945001671681713</v>
      </c>
      <c r="J983" s="12"/>
      <c r="K983" s="25">
        <v>0.20967047167779462</v>
      </c>
      <c r="L983" s="2">
        <v>30242</v>
      </c>
      <c r="M983" s="25">
        <v>0.50572752052709913</v>
      </c>
      <c r="N983" s="2">
        <v>534.54545454545405</v>
      </c>
      <c r="O983" s="2">
        <v>32516</v>
      </c>
      <c r="P983" s="25">
        <v>0.47016295782183087</v>
      </c>
      <c r="Q983" s="12">
        <v>579.39393939393904</v>
      </c>
      <c r="R983" s="2">
        <v>38702</v>
      </c>
      <c r="S983" s="25">
        <v>0.50211474091180364</v>
      </c>
      <c r="T983" s="12">
        <v>778.18179999999995</v>
      </c>
      <c r="U983" s="25">
        <v>0.27974340321407315</v>
      </c>
      <c r="V983" s="2">
        <v>1533771</v>
      </c>
      <c r="W983" s="25">
        <v>0.46400000000000002</v>
      </c>
      <c r="X983" s="2">
        <v>7908</v>
      </c>
      <c r="Y983" s="2">
        <v>1531118</v>
      </c>
      <c r="Z983" s="25">
        <v>0.42599999999999999</v>
      </c>
      <c r="AA983" s="12">
        <v>7906.06</v>
      </c>
      <c r="AB983" s="2">
        <v>1741159</v>
      </c>
      <c r="AC983" s="25">
        <v>0.44900000000000001</v>
      </c>
      <c r="AD983" s="12">
        <v>8640.61</v>
      </c>
      <c r="AE983" s="25">
        <v>0.13500000000000001</v>
      </c>
    </row>
    <row r="984" spans="1:31" x14ac:dyDescent="0.3">
      <c r="A984" t="s">
        <v>1543</v>
      </c>
      <c r="B984" s="2">
        <v>11032</v>
      </c>
      <c r="C984" s="25">
        <v>0.54296682744364599</v>
      </c>
      <c r="D984" s="2"/>
      <c r="E984" s="2">
        <v>13353</v>
      </c>
      <c r="F984" s="25">
        <v>0.58808244516867791</v>
      </c>
      <c r="G984" s="12"/>
      <c r="H984" s="2">
        <v>12695</v>
      </c>
      <c r="I984" s="25">
        <v>0.53054998328318292</v>
      </c>
      <c r="J984" s="12"/>
      <c r="K984" s="25">
        <v>0.15074329224075411</v>
      </c>
      <c r="L984" s="2">
        <v>29557</v>
      </c>
      <c r="M984" s="25">
        <v>0.49427247947290087</v>
      </c>
      <c r="N984" s="2">
        <v>545.45454545454504</v>
      </c>
      <c r="O984" s="2">
        <v>36643</v>
      </c>
      <c r="P984" s="25">
        <v>0.52983704217816918</v>
      </c>
      <c r="Q984" s="12">
        <v>532.72727272727195</v>
      </c>
      <c r="R984" s="2">
        <v>38376</v>
      </c>
      <c r="S984" s="25">
        <v>0.49788525908819636</v>
      </c>
      <c r="T984" s="12">
        <v>886.06060000000002</v>
      </c>
      <c r="U984" s="25">
        <v>0.29837263592380825</v>
      </c>
      <c r="V984" s="2">
        <v>1770414</v>
      </c>
      <c r="W984" s="25">
        <v>0.53600000000000003</v>
      </c>
      <c r="X984" s="2">
        <v>5288</v>
      </c>
      <c r="Y984" s="2">
        <v>2065153</v>
      </c>
      <c r="Z984" s="25">
        <v>0.57399999999999995</v>
      </c>
      <c r="AA984" s="12">
        <v>5920</v>
      </c>
      <c r="AB984" s="2">
        <v>2133185</v>
      </c>
      <c r="AC984" s="25">
        <v>0.55100000000000005</v>
      </c>
      <c r="AD984" s="12">
        <v>7225.45</v>
      </c>
      <c r="AE984" s="25">
        <v>0.20499999999999999</v>
      </c>
    </row>
    <row r="985" spans="1:31"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row>
    <row r="986" spans="1:31" x14ac:dyDescent="0.3">
      <c r="A986" s="103" t="s">
        <v>1842</v>
      </c>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c r="AA986" s="103"/>
      <c r="AB986" s="103"/>
      <c r="AC986" s="103"/>
      <c r="AD986" s="103"/>
      <c r="AE986" s="103"/>
    </row>
    <row r="987" spans="1:31" x14ac:dyDescent="0.3">
      <c r="B987" s="188"/>
      <c r="C987" s="188"/>
      <c r="D987" s="188"/>
      <c r="E987" s="188"/>
      <c r="F987" s="188"/>
      <c r="G987" s="188"/>
      <c r="H987" s="188"/>
      <c r="I987" s="188"/>
      <c r="J987" s="188"/>
      <c r="L987" s="188" t="s">
        <v>1653</v>
      </c>
      <c r="M987" s="188"/>
      <c r="N987" s="188" t="s">
        <v>1654</v>
      </c>
      <c r="O987" s="188" t="s">
        <v>1653</v>
      </c>
      <c r="P987" s="188"/>
      <c r="Q987" s="188" t="s">
        <v>1654</v>
      </c>
      <c r="R987" s="188" t="s">
        <v>1653</v>
      </c>
      <c r="S987" s="188"/>
      <c r="T987" s="188" t="s">
        <v>1654</v>
      </c>
      <c r="U987" t="s">
        <v>167</v>
      </c>
      <c r="V987" s="188" t="s">
        <v>1653</v>
      </c>
      <c r="W987" s="188"/>
      <c r="X987" s="188" t="s">
        <v>1654</v>
      </c>
      <c r="Y987" s="188" t="s">
        <v>1653</v>
      </c>
      <c r="Z987" s="188"/>
      <c r="AA987" s="188" t="s">
        <v>1654</v>
      </c>
      <c r="AB987" s="188" t="s">
        <v>1653</v>
      </c>
      <c r="AC987" s="188"/>
      <c r="AD987" s="188" t="s">
        <v>1654</v>
      </c>
      <c r="AE987" t="s">
        <v>167</v>
      </c>
    </row>
    <row r="988" spans="1:31" x14ac:dyDescent="0.3">
      <c r="A988" t="s">
        <v>169</v>
      </c>
      <c r="B988" s="2">
        <v>5538</v>
      </c>
      <c r="C988" s="25" t="s">
        <v>2479</v>
      </c>
      <c r="D988" s="2"/>
      <c r="E988" s="2">
        <v>5396</v>
      </c>
      <c r="F988" s="25" t="s">
        <v>2479</v>
      </c>
      <c r="G988" s="12"/>
      <c r="H988" s="2">
        <v>5817</v>
      </c>
      <c r="I988" s="25" t="s">
        <v>2479</v>
      </c>
      <c r="J988" s="12"/>
      <c r="K988" s="25">
        <v>5.0379198266522263E-2</v>
      </c>
      <c r="L988" s="2">
        <v>11983</v>
      </c>
      <c r="M988" s="25" t="s">
        <v>167</v>
      </c>
      <c r="N988" s="2">
        <v>449.69696969696901</v>
      </c>
      <c r="O988" s="2">
        <v>11222</v>
      </c>
      <c r="P988" s="25" t="s">
        <v>167</v>
      </c>
      <c r="Q988" s="12">
        <v>464.24242424242402</v>
      </c>
      <c r="R988" s="2">
        <v>11035</v>
      </c>
      <c r="S988" s="25" t="s">
        <v>167</v>
      </c>
      <c r="T988" s="12">
        <v>466.06060000000002</v>
      </c>
      <c r="U988" s="25">
        <v>-7.9112075440206958E-2</v>
      </c>
      <c r="V988" s="2">
        <v>1159772</v>
      </c>
      <c r="W988" s="25" t="s">
        <v>167</v>
      </c>
      <c r="X988" s="2">
        <v>13122</v>
      </c>
      <c r="Y988" s="2">
        <v>1127989</v>
      </c>
      <c r="Z988" s="25" t="s">
        <v>167</v>
      </c>
      <c r="AA988" s="12">
        <v>11315.15</v>
      </c>
      <c r="AB988" s="2">
        <v>1107831</v>
      </c>
      <c r="AC988" s="25" t="s">
        <v>167</v>
      </c>
      <c r="AD988" s="12">
        <v>10672.73</v>
      </c>
      <c r="AE988" s="25">
        <v>-4.4999999999999998E-2</v>
      </c>
    </row>
    <row r="989" spans="1:31" x14ac:dyDescent="0.3">
      <c r="A989" t="s">
        <v>1843</v>
      </c>
      <c r="B989" s="2">
        <v>387</v>
      </c>
      <c r="C989" s="25">
        <v>6.9880823401950148E-2</v>
      </c>
      <c r="D989" s="2"/>
      <c r="E989" s="2">
        <v>465</v>
      </c>
      <c r="F989" s="25">
        <v>8.6174944403261677E-2</v>
      </c>
      <c r="G989" s="12"/>
      <c r="H989" s="2">
        <v>205</v>
      </c>
      <c r="I989" s="25">
        <v>3.5241533436479268E-2</v>
      </c>
      <c r="J989" s="12"/>
      <c r="K989" s="25">
        <v>-0.47028423772609818</v>
      </c>
      <c r="L989" s="2">
        <v>2428</v>
      </c>
      <c r="M989" s="25">
        <v>0.20262037887006593</v>
      </c>
      <c r="N989" s="2">
        <v>241.81818181818099</v>
      </c>
      <c r="O989" s="2">
        <v>2245</v>
      </c>
      <c r="P989" s="25">
        <v>0.20005346640527535</v>
      </c>
      <c r="Q989" s="12">
        <v>254.54545454545399</v>
      </c>
      <c r="R989" s="2">
        <v>1542</v>
      </c>
      <c r="S989" s="25">
        <v>0.13973719981875848</v>
      </c>
      <c r="T989" s="12">
        <v>232.72728000000001</v>
      </c>
      <c r="U989" s="25">
        <v>-0.36490939044481052</v>
      </c>
      <c r="V989" s="2">
        <v>283159</v>
      </c>
      <c r="W989" s="25">
        <v>0.24399999999999999</v>
      </c>
      <c r="X989" s="2">
        <v>4487</v>
      </c>
      <c r="Y989" s="2">
        <v>248662</v>
      </c>
      <c r="Z989" s="25">
        <v>0.22</v>
      </c>
      <c r="AA989" s="12">
        <v>3538.18</v>
      </c>
      <c r="AB989" s="2">
        <v>227993</v>
      </c>
      <c r="AC989" s="25">
        <v>0.20599999999999999</v>
      </c>
      <c r="AD989" s="12">
        <v>3547.88</v>
      </c>
      <c r="AE989" s="25">
        <v>-0.19500000000000001</v>
      </c>
    </row>
    <row r="990" spans="1:31" x14ac:dyDescent="0.3">
      <c r="A990" t="s">
        <v>1844</v>
      </c>
      <c r="B990" s="2">
        <v>57</v>
      </c>
      <c r="C990" s="25">
        <v>1.0292524377031423E-2</v>
      </c>
      <c r="D990" s="2"/>
      <c r="E990" s="2">
        <v>136</v>
      </c>
      <c r="F990" s="25">
        <v>2.5203854707190512E-2</v>
      </c>
      <c r="G990" s="12"/>
      <c r="H990" s="2">
        <v>103</v>
      </c>
      <c r="I990" s="25">
        <v>1.7706721677840806E-2</v>
      </c>
      <c r="J990" s="12"/>
      <c r="K990" s="25">
        <v>0.80701754385964919</v>
      </c>
      <c r="L990" s="2">
        <v>203</v>
      </c>
      <c r="M990" s="25">
        <v>1.6940665943419846E-2</v>
      </c>
      <c r="N990" s="2">
        <v>67.878787878787804</v>
      </c>
      <c r="O990" s="2">
        <v>377</v>
      </c>
      <c r="P990" s="25">
        <v>3.359472464801283E-2</v>
      </c>
      <c r="Q990" s="12">
        <v>90.303030303030297</v>
      </c>
      <c r="R990" s="2">
        <v>449</v>
      </c>
      <c r="S990" s="25">
        <v>4.0688717716357042E-2</v>
      </c>
      <c r="T990" s="12">
        <v>101.818184</v>
      </c>
      <c r="U990" s="25">
        <v>1.2118226600985222</v>
      </c>
      <c r="V990" s="2">
        <v>59974</v>
      </c>
      <c r="W990" s="25">
        <v>5.1999999999999998E-2</v>
      </c>
      <c r="X990" s="2">
        <v>1693</v>
      </c>
      <c r="Y990" s="2">
        <v>56694</v>
      </c>
      <c r="Z990" s="25">
        <v>0.05</v>
      </c>
      <c r="AA990" s="12">
        <v>1432.73</v>
      </c>
      <c r="AB990" s="2">
        <v>54898</v>
      </c>
      <c r="AC990" s="25">
        <v>0.05</v>
      </c>
      <c r="AD990" s="12">
        <v>1423.03</v>
      </c>
      <c r="AE990" s="25">
        <v>-8.5000000000000006E-2</v>
      </c>
    </row>
    <row r="991" spans="1:31" x14ac:dyDescent="0.3">
      <c r="A991" t="s">
        <v>1845</v>
      </c>
      <c r="B991" s="2">
        <v>450</v>
      </c>
      <c r="C991" s="25">
        <v>8.1256771397616473E-2</v>
      </c>
      <c r="D991" s="2"/>
      <c r="E991" s="2">
        <v>403</v>
      </c>
      <c r="F991" s="25">
        <v>7.4684951816160125E-2</v>
      </c>
      <c r="G991" s="12"/>
      <c r="H991" s="2">
        <v>272</v>
      </c>
      <c r="I991" s="25">
        <v>4.6759498023035917E-2</v>
      </c>
      <c r="J991" s="12"/>
      <c r="K991" s="25">
        <v>-0.39555555555555555</v>
      </c>
      <c r="L991" s="2">
        <v>1700</v>
      </c>
      <c r="M991" s="25">
        <v>0.14186764583159475</v>
      </c>
      <c r="N991" s="2">
        <v>201.21212121212099</v>
      </c>
      <c r="O991" s="2">
        <v>1350</v>
      </c>
      <c r="P991" s="25">
        <v>0.12029941186954198</v>
      </c>
      <c r="Q991" s="12">
        <v>189.69696969696901</v>
      </c>
      <c r="R991" s="2">
        <v>901</v>
      </c>
      <c r="S991" s="25">
        <v>8.1649297689170813E-2</v>
      </c>
      <c r="T991" s="12">
        <v>158.78787199999999</v>
      </c>
      <c r="U991" s="25">
        <v>-0.47</v>
      </c>
      <c r="V991" s="2">
        <v>162557</v>
      </c>
      <c r="W991" s="25">
        <v>0.14000000000000001</v>
      </c>
      <c r="X991" s="2">
        <v>3178</v>
      </c>
      <c r="Y991" s="2">
        <v>100608</v>
      </c>
      <c r="Z991" s="25">
        <v>8.8999999999999996E-2</v>
      </c>
      <c r="AA991" s="12">
        <v>1998.79</v>
      </c>
      <c r="AB991" s="2">
        <v>77702</v>
      </c>
      <c r="AC991" s="25">
        <v>7.0000000000000007E-2</v>
      </c>
      <c r="AD991" s="12">
        <v>1904.24</v>
      </c>
      <c r="AE991" s="25">
        <v>-0.52200000000000002</v>
      </c>
    </row>
    <row r="992" spans="1:31" x14ac:dyDescent="0.3">
      <c r="A992" t="s">
        <v>1846</v>
      </c>
      <c r="B992" s="2">
        <v>188</v>
      </c>
      <c r="C992" s="25">
        <v>3.3947273383893105E-2</v>
      </c>
      <c r="D992" s="2"/>
      <c r="E992" s="2">
        <v>199</v>
      </c>
      <c r="F992" s="25">
        <v>3.687916975537435E-2</v>
      </c>
      <c r="G992" s="12"/>
      <c r="H992" s="2">
        <v>202</v>
      </c>
      <c r="I992" s="25">
        <v>3.4725803678872263E-2</v>
      </c>
      <c r="J992" s="12"/>
      <c r="K992" s="25">
        <v>7.4468085106383031E-2</v>
      </c>
      <c r="L992" s="2">
        <v>365</v>
      </c>
      <c r="M992" s="25">
        <v>3.045981807560711E-2</v>
      </c>
      <c r="N992" s="2">
        <v>98.787878787878796</v>
      </c>
      <c r="O992" s="2">
        <v>536</v>
      </c>
      <c r="P992" s="25">
        <v>4.7763322045981112E-2</v>
      </c>
      <c r="Q992" s="12">
        <v>138.18181818181799</v>
      </c>
      <c r="R992" s="2">
        <v>398</v>
      </c>
      <c r="S992" s="25">
        <v>3.6067059356592657E-2</v>
      </c>
      <c r="T992" s="12">
        <v>100.606064</v>
      </c>
      <c r="U992" s="25">
        <v>9.0410958904109592E-2</v>
      </c>
      <c r="V992" s="2">
        <v>48344</v>
      </c>
      <c r="W992" s="25">
        <v>4.2000000000000003E-2</v>
      </c>
      <c r="X992" s="2">
        <v>1386</v>
      </c>
      <c r="Y992" s="2">
        <v>51716</v>
      </c>
      <c r="Z992" s="25">
        <v>4.5999999999999999E-2</v>
      </c>
      <c r="AA992" s="12">
        <v>1477.58</v>
      </c>
      <c r="AB992" s="2">
        <v>53437</v>
      </c>
      <c r="AC992" s="25">
        <v>4.8000000000000001E-2</v>
      </c>
      <c r="AD992" s="12">
        <v>1521.21</v>
      </c>
      <c r="AE992" s="25">
        <v>0.105</v>
      </c>
    </row>
    <row r="993" spans="1:31" x14ac:dyDescent="0.3">
      <c r="A993" t="s">
        <v>1847</v>
      </c>
      <c r="B993" s="2">
        <v>2452</v>
      </c>
      <c r="C993" s="25">
        <v>0.44275911881545682</v>
      </c>
      <c r="D993" s="2"/>
      <c r="E993" s="2">
        <v>2055</v>
      </c>
      <c r="F993" s="25">
        <v>0.38083765752409193</v>
      </c>
      <c r="G993" s="12"/>
      <c r="H993" s="2">
        <v>2810</v>
      </c>
      <c r="I993" s="25">
        <v>0.48306687295856954</v>
      </c>
      <c r="J993" s="12"/>
      <c r="K993" s="25">
        <v>0.14600326264274055</v>
      </c>
      <c r="L993" s="2">
        <v>2697</v>
      </c>
      <c r="M993" s="25">
        <v>0.22506884753400652</v>
      </c>
      <c r="N993" s="2">
        <v>152.72727272727201</v>
      </c>
      <c r="O993" s="2">
        <v>2416</v>
      </c>
      <c r="P993" s="25">
        <v>0.21529139190875066</v>
      </c>
      <c r="Q993" s="12">
        <v>204.24242424242399</v>
      </c>
      <c r="R993" s="2">
        <v>3004</v>
      </c>
      <c r="S993" s="25">
        <v>0.27222473946533754</v>
      </c>
      <c r="T993" s="12">
        <v>230.30302399999999</v>
      </c>
      <c r="U993" s="25">
        <v>0.11383018168335188</v>
      </c>
      <c r="V993" s="2">
        <v>316734</v>
      </c>
      <c r="W993" s="25">
        <v>0.27300000000000002</v>
      </c>
      <c r="X993" s="2">
        <v>2845</v>
      </c>
      <c r="Y993" s="2">
        <v>367882</v>
      </c>
      <c r="Z993" s="25">
        <v>0.32600000000000001</v>
      </c>
      <c r="AA993" s="12">
        <v>2578.1799999999998</v>
      </c>
      <c r="AB993" s="2">
        <v>378023</v>
      </c>
      <c r="AC993" s="25">
        <v>0.34100000000000003</v>
      </c>
      <c r="AD993" s="12">
        <v>3440</v>
      </c>
      <c r="AE993" s="25">
        <v>0.19400000000000001</v>
      </c>
    </row>
    <row r="994" spans="1:31" x14ac:dyDescent="0.3">
      <c r="A994" t="s">
        <v>1848</v>
      </c>
      <c r="B994" s="2">
        <v>80</v>
      </c>
      <c r="C994" s="25">
        <v>1.444564824846515E-2</v>
      </c>
      <c r="D994" s="2"/>
      <c r="E994" s="2">
        <v>32</v>
      </c>
      <c r="F994" s="25" t="s">
        <v>2479</v>
      </c>
      <c r="G994" s="12"/>
      <c r="H994" s="2">
        <v>39</v>
      </c>
      <c r="I994" s="25" t="s">
        <v>2479</v>
      </c>
      <c r="J994" s="12"/>
      <c r="K994">
        <v>-0.51249999999999996</v>
      </c>
      <c r="L994" s="2">
        <v>101</v>
      </c>
      <c r="M994" s="25">
        <v>8.4286071935241597E-3</v>
      </c>
      <c r="N994" s="2">
        <v>35.757575757575701</v>
      </c>
      <c r="O994" s="2">
        <v>32</v>
      </c>
      <c r="P994" s="25">
        <v>2.8515416146854392E-3</v>
      </c>
      <c r="Q994" s="12">
        <v>21.818181818181799</v>
      </c>
      <c r="R994" s="2">
        <v>39</v>
      </c>
      <c r="S994" s="25">
        <v>3.5342093339374718E-3</v>
      </c>
      <c r="T994" s="12">
        <v>18.181818</v>
      </c>
      <c r="U994" s="25">
        <v>-0.61386138613861385</v>
      </c>
      <c r="V994" s="2">
        <v>2706</v>
      </c>
      <c r="W994" s="25">
        <v>2E-3</v>
      </c>
      <c r="X994" s="2">
        <v>253</v>
      </c>
      <c r="Y994" s="2">
        <v>2934</v>
      </c>
      <c r="Z994" s="25">
        <v>3.0000000000000001E-3</v>
      </c>
      <c r="AA994" s="12">
        <v>264.24</v>
      </c>
      <c r="AB994" s="2">
        <v>3326</v>
      </c>
      <c r="AC994" s="25">
        <v>3.0000000000000001E-3</v>
      </c>
      <c r="AD994" s="12">
        <v>275.76</v>
      </c>
      <c r="AE994" s="25">
        <v>0.22900000000000001</v>
      </c>
    </row>
    <row r="995" spans="1:31" x14ac:dyDescent="0.3">
      <c r="A995" t="s">
        <v>1849</v>
      </c>
      <c r="B995" s="2">
        <v>1924</v>
      </c>
      <c r="C995" s="25">
        <v>0.34741784037558687</v>
      </c>
      <c r="D995" s="2"/>
      <c r="E995" s="2">
        <v>2106</v>
      </c>
      <c r="F995" s="25">
        <v>0.39028910303928838</v>
      </c>
      <c r="G995" s="12"/>
      <c r="H995" s="2">
        <v>2186</v>
      </c>
      <c r="I995" s="25">
        <v>0.37579508337631079</v>
      </c>
      <c r="J995" s="12"/>
      <c r="K995" s="25">
        <v>0.1361746361746361</v>
      </c>
      <c r="L995" s="2">
        <v>4489</v>
      </c>
      <c r="M995" s="25">
        <v>0.37461403655178172</v>
      </c>
      <c r="N995" s="2">
        <v>313.93939393939303</v>
      </c>
      <c r="O995" s="2">
        <v>4266</v>
      </c>
      <c r="P995" s="25">
        <v>0.38014614150775261</v>
      </c>
      <c r="Q995" s="12">
        <v>301.21212121212102</v>
      </c>
      <c r="R995" s="2">
        <v>4702</v>
      </c>
      <c r="S995" s="25">
        <v>0.42609877661984596</v>
      </c>
      <c r="T995" s="12">
        <v>404.24243200000001</v>
      </c>
      <c r="U995" s="25">
        <v>4.7449320561372244E-2</v>
      </c>
      <c r="V995" s="2">
        <v>286298</v>
      </c>
      <c r="W995" s="25">
        <v>0.247</v>
      </c>
      <c r="X995" s="2">
        <v>3992</v>
      </c>
      <c r="Y995" s="2">
        <v>299493</v>
      </c>
      <c r="Z995" s="25">
        <v>0.26600000000000001</v>
      </c>
      <c r="AA995" s="12">
        <v>4385.45</v>
      </c>
      <c r="AB995" s="2">
        <v>312452</v>
      </c>
      <c r="AC995" s="25">
        <v>0.28199999999999997</v>
      </c>
      <c r="AD995" s="12">
        <v>4541.21</v>
      </c>
      <c r="AE995" s="25">
        <v>9.0999999999999998E-2</v>
      </c>
    </row>
    <row r="996" spans="1:31"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row>
    <row r="997" spans="1:31" x14ac:dyDescent="0.3">
      <c r="A997" s="103" t="s">
        <v>1850</v>
      </c>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c r="AA997" s="103"/>
      <c r="AB997" s="103"/>
      <c r="AC997" s="103"/>
      <c r="AD997" s="103"/>
      <c r="AE997" s="103"/>
    </row>
    <row r="998" spans="1:31" x14ac:dyDescent="0.3">
      <c r="B998" s="188"/>
      <c r="C998" s="188"/>
      <c r="D998" s="188"/>
      <c r="E998" s="188"/>
      <c r="F998" s="188"/>
      <c r="G998" s="188"/>
      <c r="H998" s="188"/>
      <c r="I998" s="188"/>
      <c r="J998" s="188"/>
      <c r="L998" s="188" t="s">
        <v>1653</v>
      </c>
      <c r="M998" s="188"/>
      <c r="N998" s="188" t="s">
        <v>1654</v>
      </c>
      <c r="O998" s="188" t="s">
        <v>1653</v>
      </c>
      <c r="P998" s="188"/>
      <c r="Q998" s="188" t="s">
        <v>1654</v>
      </c>
      <c r="R998" s="188" t="s">
        <v>1653</v>
      </c>
      <c r="S998" s="188"/>
      <c r="T998" s="188" t="s">
        <v>1654</v>
      </c>
      <c r="U998" t="s">
        <v>167</v>
      </c>
      <c r="V998" s="188" t="s">
        <v>1653</v>
      </c>
      <c r="W998" s="188"/>
      <c r="X998" s="188" t="s">
        <v>1654</v>
      </c>
      <c r="Y998" s="188" t="s">
        <v>1653</v>
      </c>
      <c r="Z998" s="188"/>
      <c r="AA998" s="188" t="s">
        <v>1654</v>
      </c>
      <c r="AB998" s="188" t="s">
        <v>1653</v>
      </c>
      <c r="AC998" s="188"/>
      <c r="AD998" s="188" t="s">
        <v>1654</v>
      </c>
      <c r="AE998" t="s">
        <v>167</v>
      </c>
    </row>
    <row r="999" spans="1:31" x14ac:dyDescent="0.3">
      <c r="A999" t="s">
        <v>169</v>
      </c>
      <c r="B999" s="2">
        <v>38717</v>
      </c>
      <c r="C999" s="25" t="s">
        <v>2479</v>
      </c>
      <c r="D999" s="2"/>
      <c r="E999" s="2">
        <v>40209</v>
      </c>
      <c r="F999" s="25" t="s">
        <v>2479</v>
      </c>
      <c r="G999" s="12"/>
      <c r="H999" s="2">
        <v>40586</v>
      </c>
      <c r="I999" s="25" t="s">
        <v>2479</v>
      </c>
      <c r="J999" s="12"/>
      <c r="K999" s="25">
        <v>4.8273368287832241E-2</v>
      </c>
      <c r="L999" s="2">
        <v>126664</v>
      </c>
      <c r="M999" s="25" t="s">
        <v>167</v>
      </c>
      <c r="N999" s="2">
        <v>501.21212121212102</v>
      </c>
      <c r="O999" s="2">
        <v>133570</v>
      </c>
      <c r="P999" s="25" t="s">
        <v>167</v>
      </c>
      <c r="Q999" s="12">
        <v>473.33333333333297</v>
      </c>
      <c r="R999" s="2">
        <v>139044</v>
      </c>
      <c r="S999" s="25" t="s">
        <v>167</v>
      </c>
      <c r="T999" s="12">
        <v>480.60604899999998</v>
      </c>
      <c r="U999" s="25">
        <v>9.7738899766310866E-2</v>
      </c>
      <c r="V999" s="2">
        <v>12392852</v>
      </c>
      <c r="W999" s="25" t="s">
        <v>167</v>
      </c>
      <c r="X999" s="2">
        <v>13533</v>
      </c>
      <c r="Y999" s="2">
        <v>12717801</v>
      </c>
      <c r="Z999" s="25" t="s">
        <v>167</v>
      </c>
      <c r="AA999" s="12">
        <v>11122.42</v>
      </c>
      <c r="AB999" s="2">
        <v>13103114</v>
      </c>
      <c r="AC999" s="25" t="s">
        <v>167</v>
      </c>
      <c r="AD999" s="12">
        <v>11237.58</v>
      </c>
      <c r="AE999" s="25">
        <v>5.7000000000000002E-2</v>
      </c>
    </row>
    <row r="1000" spans="1:31" x14ac:dyDescent="0.3">
      <c r="A1000" t="s">
        <v>1540</v>
      </c>
      <c r="B1000" s="2">
        <v>22280</v>
      </c>
      <c r="C1000" s="25">
        <v>0.57545780923108691</v>
      </c>
      <c r="D1000" s="2"/>
      <c r="E1000" s="2">
        <v>21925</v>
      </c>
      <c r="F1000" s="25">
        <v>0.5452759332487751</v>
      </c>
      <c r="G1000" s="12"/>
      <c r="H1000" s="2">
        <v>23528</v>
      </c>
      <c r="I1000" s="25">
        <v>0.57970728822746775</v>
      </c>
      <c r="J1000" s="12"/>
      <c r="K1000" s="25">
        <v>5.6014362657091477E-2</v>
      </c>
      <c r="L1000" s="2">
        <v>75081</v>
      </c>
      <c r="M1000" s="25">
        <v>0.59275721594138819</v>
      </c>
      <c r="N1000" s="2">
        <v>679.39393939393904</v>
      </c>
      <c r="O1000" s="2">
        <v>75685</v>
      </c>
      <c r="P1000" s="25">
        <v>0.56663172868159017</v>
      </c>
      <c r="Q1000" s="12">
        <v>752.12121212121201</v>
      </c>
      <c r="R1000" s="2">
        <v>79353</v>
      </c>
      <c r="S1000" s="25">
        <v>0.57070423750755161</v>
      </c>
      <c r="T1000" s="12">
        <v>812.72730000000001</v>
      </c>
      <c r="U1000" s="25">
        <v>5.6898549566468212E-2</v>
      </c>
      <c r="V1000" s="2">
        <v>7112050</v>
      </c>
      <c r="W1000" s="25">
        <v>0.57399999999999995</v>
      </c>
      <c r="X1000" s="2">
        <v>23474</v>
      </c>
      <c r="Y1000" s="2">
        <v>6909176</v>
      </c>
      <c r="Z1000" s="25">
        <v>0.54300000000000004</v>
      </c>
      <c r="AA1000" s="12">
        <v>22243.03</v>
      </c>
      <c r="AB1000" s="2">
        <v>7241318</v>
      </c>
      <c r="AC1000" s="25">
        <v>0.55300000000000005</v>
      </c>
      <c r="AD1000" s="12">
        <v>21643.03</v>
      </c>
      <c r="AE1000" s="25">
        <v>1.7999999999999999E-2</v>
      </c>
    </row>
    <row r="1001" spans="1:31" x14ac:dyDescent="0.3">
      <c r="A1001" t="s">
        <v>1851</v>
      </c>
      <c r="B1001" s="2">
        <v>109</v>
      </c>
      <c r="C1001" s="25">
        <v>2.8153007722705788E-3</v>
      </c>
      <c r="D1001" s="2"/>
      <c r="E1001" s="2">
        <v>231</v>
      </c>
      <c r="F1001" s="25">
        <v>5.7449824666119522E-3</v>
      </c>
      <c r="G1001" s="12"/>
      <c r="H1001" s="2">
        <v>152</v>
      </c>
      <c r="I1001" s="25">
        <v>3.7451337899768395E-3</v>
      </c>
      <c r="J1001" s="12"/>
      <c r="K1001" s="25">
        <v>0.39449541284403677</v>
      </c>
      <c r="L1001" s="2">
        <v>767</v>
      </c>
      <c r="M1001" s="25">
        <v>6.0553906398029432E-3</v>
      </c>
      <c r="N1001" s="2">
        <v>116.969696969697</v>
      </c>
      <c r="O1001" s="2">
        <v>809</v>
      </c>
      <c r="P1001" s="25">
        <v>6.0567492700456691E-3</v>
      </c>
      <c r="Q1001" s="12">
        <v>129.69696969696901</v>
      </c>
      <c r="R1001" s="2">
        <v>784</v>
      </c>
      <c r="S1001" s="25">
        <v>5.6385029199390122E-3</v>
      </c>
      <c r="T1001" s="12">
        <v>169.090912</v>
      </c>
      <c r="U1001" s="25">
        <v>2.2164276401564539E-2</v>
      </c>
      <c r="V1001" s="2">
        <v>52696</v>
      </c>
      <c r="W1001" s="25">
        <v>4.0000000000000001E-3</v>
      </c>
      <c r="X1001" s="2">
        <v>1008</v>
      </c>
      <c r="Y1001" s="2">
        <v>38617</v>
      </c>
      <c r="Z1001" s="25">
        <v>3.0000000000000001E-3</v>
      </c>
      <c r="AA1001" s="12">
        <v>761.21</v>
      </c>
      <c r="AB1001" s="2">
        <v>35981</v>
      </c>
      <c r="AC1001" s="25">
        <v>3.0000000000000001E-3</v>
      </c>
      <c r="AD1001" s="12">
        <v>984.24</v>
      </c>
      <c r="AE1001" s="25">
        <v>-0.317</v>
      </c>
    </row>
    <row r="1002" spans="1:31" x14ac:dyDescent="0.3">
      <c r="A1002" t="s">
        <v>1852</v>
      </c>
      <c r="B1002" s="2">
        <v>1569</v>
      </c>
      <c r="C1002" s="25">
        <v>4.0524834052225123E-2</v>
      </c>
      <c r="D1002" s="2"/>
      <c r="E1002" s="2">
        <v>1287</v>
      </c>
      <c r="F1002" s="25">
        <v>3.2007759456838022E-2</v>
      </c>
      <c r="G1002" s="12"/>
      <c r="H1002" s="2">
        <v>1436</v>
      </c>
      <c r="I1002" s="25">
        <v>3.5381658700044352E-2</v>
      </c>
      <c r="J1002" s="12"/>
      <c r="K1002" s="25">
        <v>-8.4767367750159361E-2</v>
      </c>
      <c r="L1002" s="2">
        <v>8818</v>
      </c>
      <c r="M1002" s="25">
        <v>6.961725510010737E-2</v>
      </c>
      <c r="N1002" s="2">
        <v>323.636363636363</v>
      </c>
      <c r="O1002" s="2">
        <v>8066</v>
      </c>
      <c r="P1002" s="25">
        <v>6.0387811634349031E-2</v>
      </c>
      <c r="Q1002" s="12">
        <v>376.36363636363598</v>
      </c>
      <c r="R1002" s="2">
        <v>9119</v>
      </c>
      <c r="S1002" s="25">
        <v>6.5583556284341649E-2</v>
      </c>
      <c r="T1002" s="12">
        <v>460.60604899999998</v>
      </c>
      <c r="U1002" s="25">
        <v>3.4134724427307778E-2</v>
      </c>
      <c r="V1002" s="2">
        <v>623449</v>
      </c>
      <c r="W1002" s="25">
        <v>0.05</v>
      </c>
      <c r="X1002" s="2">
        <v>4676</v>
      </c>
      <c r="Y1002" s="2">
        <v>522350</v>
      </c>
      <c r="Z1002" s="25">
        <v>4.1000000000000002E-2</v>
      </c>
      <c r="AA1002" s="12">
        <v>3813.94</v>
      </c>
      <c r="AB1002" s="2">
        <v>540901</v>
      </c>
      <c r="AC1002" s="25">
        <v>4.1000000000000002E-2</v>
      </c>
      <c r="AD1002" s="12">
        <v>4393.33</v>
      </c>
      <c r="AE1002" s="25">
        <v>-0.13200000000000001</v>
      </c>
    </row>
    <row r="1003" spans="1:31" x14ac:dyDescent="0.3">
      <c r="A1003" t="s">
        <v>1853</v>
      </c>
      <c r="B1003" s="2">
        <v>3990</v>
      </c>
      <c r="C1003" s="25">
        <v>0.1030555053335744</v>
      </c>
      <c r="D1003" s="2"/>
      <c r="E1003" s="2">
        <v>2934</v>
      </c>
      <c r="F1003" s="25">
        <v>7.2968738342162207E-2</v>
      </c>
      <c r="G1003" s="12"/>
      <c r="H1003" s="2">
        <v>3711</v>
      </c>
      <c r="I1003" s="25">
        <v>9.1435470359237173E-2</v>
      </c>
      <c r="J1003" s="12"/>
      <c r="K1003" s="25">
        <v>-6.9924812030075167E-2</v>
      </c>
      <c r="L1003" s="2">
        <v>14716</v>
      </c>
      <c r="M1003" s="25">
        <v>0.11618139329249037</v>
      </c>
      <c r="N1003" s="2">
        <v>390.30303030303003</v>
      </c>
      <c r="O1003" s="2">
        <v>13249</v>
      </c>
      <c r="P1003" s="25">
        <v>9.919143520251554E-2</v>
      </c>
      <c r="Q1003" s="12">
        <v>488.48484848484799</v>
      </c>
      <c r="R1003" s="2">
        <v>13776</v>
      </c>
      <c r="S1003" s="25">
        <v>9.9076551307499788E-2</v>
      </c>
      <c r="T1003" s="12">
        <v>629.69695999999999</v>
      </c>
      <c r="U1003" s="25">
        <v>-6.3876053275346567E-2</v>
      </c>
      <c r="V1003" s="2">
        <v>1392399</v>
      </c>
      <c r="W1003" s="25">
        <v>0.112</v>
      </c>
      <c r="X1003" s="2">
        <v>6965</v>
      </c>
      <c r="Y1003" s="2">
        <v>1118670</v>
      </c>
      <c r="Z1003" s="25">
        <v>8.7999999999999995E-2</v>
      </c>
      <c r="AA1003" s="12">
        <v>6626.67</v>
      </c>
      <c r="AB1003" s="2">
        <v>1125581</v>
      </c>
      <c r="AC1003" s="25">
        <v>8.5999999999999993E-2</v>
      </c>
      <c r="AD1003" s="12">
        <v>6369.09</v>
      </c>
      <c r="AE1003" s="25">
        <v>-0.192</v>
      </c>
    </row>
    <row r="1004" spans="1:31" x14ac:dyDescent="0.3">
      <c r="A1004" t="s">
        <v>1854</v>
      </c>
      <c r="B1004" s="2">
        <v>5275</v>
      </c>
      <c r="C1004" s="25">
        <v>0.13624506030942479</v>
      </c>
      <c r="D1004" s="2"/>
      <c r="E1004" s="2">
        <v>4882</v>
      </c>
      <c r="F1004" s="25">
        <v>0.12141560347185953</v>
      </c>
      <c r="G1004" s="12"/>
      <c r="H1004" s="2">
        <v>4685</v>
      </c>
      <c r="I1004" s="25">
        <v>0.1154338934607993</v>
      </c>
      <c r="J1004" s="12"/>
      <c r="K1004" s="25">
        <v>-0.11184834123222753</v>
      </c>
      <c r="L1004" s="2">
        <v>17550</v>
      </c>
      <c r="M1004" s="25">
        <v>0.13855554853786395</v>
      </c>
      <c r="N1004" s="2">
        <v>360</v>
      </c>
      <c r="O1004" s="2">
        <v>17024</v>
      </c>
      <c r="P1004" s="25">
        <v>0.1274537695590327</v>
      </c>
      <c r="Q1004" s="12">
        <v>455.15151515151501</v>
      </c>
      <c r="R1004" s="2">
        <v>15133</v>
      </c>
      <c r="S1004" s="25">
        <v>0.10883605189724116</v>
      </c>
      <c r="T1004" s="12">
        <v>490.30304000000001</v>
      </c>
      <c r="U1004" s="25">
        <v>-0.13772079772079773</v>
      </c>
      <c r="V1004" s="2">
        <v>1776660</v>
      </c>
      <c r="W1004" s="25">
        <v>0.14299999999999999</v>
      </c>
      <c r="X1004" s="2">
        <v>5961</v>
      </c>
      <c r="Y1004" s="2">
        <v>1609408</v>
      </c>
      <c r="Z1004" s="25">
        <v>0.127</v>
      </c>
      <c r="AA1004" s="12">
        <v>5460</v>
      </c>
      <c r="AB1004" s="2">
        <v>1495971</v>
      </c>
      <c r="AC1004" s="25">
        <v>0.114</v>
      </c>
      <c r="AD1004" s="12">
        <v>5607.88</v>
      </c>
      <c r="AE1004" s="25">
        <v>-0.158</v>
      </c>
    </row>
    <row r="1005" spans="1:31" x14ac:dyDescent="0.3">
      <c r="A1005" t="s">
        <v>1855</v>
      </c>
      <c r="B1005" s="2">
        <v>2811</v>
      </c>
      <c r="C1005" s="25">
        <v>7.2603765787638538E-2</v>
      </c>
      <c r="D1005" s="2"/>
      <c r="E1005" s="2">
        <v>3230</v>
      </c>
      <c r="F1005" s="25">
        <v>8.033027431669526E-2</v>
      </c>
      <c r="G1005" s="12"/>
      <c r="H1005" s="2">
        <v>2630</v>
      </c>
      <c r="I1005" s="25">
        <v>6.4800670181836106E-2</v>
      </c>
      <c r="J1005" s="12"/>
      <c r="K1005" s="25">
        <v>-6.4389896833866977E-2</v>
      </c>
      <c r="L1005" s="2">
        <v>8342</v>
      </c>
      <c r="M1005" s="25">
        <v>6.5859281248026272E-2</v>
      </c>
      <c r="N1005" s="2">
        <v>308.48484848484799</v>
      </c>
      <c r="O1005" s="2">
        <v>8791</v>
      </c>
      <c r="P1005" s="25">
        <v>6.5815677173017895E-2</v>
      </c>
      <c r="Q1005" s="12">
        <v>326.06060606060601</v>
      </c>
      <c r="R1005" s="2">
        <v>9311</v>
      </c>
      <c r="S1005" s="25">
        <v>6.6964414142285891E-2</v>
      </c>
      <c r="T1005" s="12">
        <v>478.78787199999999</v>
      </c>
      <c r="U1005" s="25">
        <v>0.1161591944377847</v>
      </c>
      <c r="V1005" s="2">
        <v>813869</v>
      </c>
      <c r="W1005" s="25">
        <v>6.6000000000000003E-2</v>
      </c>
      <c r="X1005" s="2">
        <v>3792</v>
      </c>
      <c r="Y1005" s="2">
        <v>839054</v>
      </c>
      <c r="Z1005" s="25">
        <v>6.6000000000000003E-2</v>
      </c>
      <c r="AA1005" s="12">
        <v>3862.42</v>
      </c>
      <c r="AB1005" s="2">
        <v>864397</v>
      </c>
      <c r="AC1005" s="25">
        <v>6.6000000000000003E-2</v>
      </c>
      <c r="AD1005" s="12">
        <v>3821.82</v>
      </c>
      <c r="AE1005" s="25">
        <v>6.2E-2</v>
      </c>
    </row>
    <row r="1006" spans="1:31" x14ac:dyDescent="0.3">
      <c r="A1006" t="s">
        <v>1856</v>
      </c>
      <c r="B1006" s="2">
        <v>2561</v>
      </c>
      <c r="C1006" s="25">
        <v>6.6146653924632592E-2</v>
      </c>
      <c r="D1006" s="2"/>
      <c r="E1006" s="2">
        <v>2389</v>
      </c>
      <c r="F1006" s="25">
        <v>5.9414558929592874E-2</v>
      </c>
      <c r="G1006" s="12"/>
      <c r="H1006" s="2">
        <v>3299</v>
      </c>
      <c r="I1006" s="25">
        <v>8.1284186665352587E-2</v>
      </c>
      <c r="J1006" s="12"/>
      <c r="K1006" s="25">
        <v>0.28816868410777041</v>
      </c>
      <c r="L1006" s="2">
        <v>7259</v>
      </c>
      <c r="M1006" s="25">
        <v>5.7309101244236722E-2</v>
      </c>
      <c r="N1006" s="2">
        <v>286.666666666666</v>
      </c>
      <c r="O1006" s="2">
        <v>8318</v>
      </c>
      <c r="P1006" s="25">
        <v>6.2274462828479447E-2</v>
      </c>
      <c r="Q1006" s="12">
        <v>299.39393939393898</v>
      </c>
      <c r="R1006" s="2">
        <v>8748</v>
      </c>
      <c r="S1006" s="25">
        <v>6.2915336152584794E-2</v>
      </c>
      <c r="T1006" s="12">
        <v>398.78787199999999</v>
      </c>
      <c r="U1006" s="25">
        <v>0.20512467281994765</v>
      </c>
      <c r="V1006" s="2">
        <v>688141</v>
      </c>
      <c r="W1006" s="25">
        <v>5.6000000000000001E-2</v>
      </c>
      <c r="X1006" s="2">
        <v>3475</v>
      </c>
      <c r="Y1006" s="2">
        <v>775417</v>
      </c>
      <c r="Z1006" s="25">
        <v>6.0999999999999999E-2</v>
      </c>
      <c r="AA1006" s="12">
        <v>3055.76</v>
      </c>
      <c r="AB1006" s="2">
        <v>837798</v>
      </c>
      <c r="AC1006" s="25">
        <v>6.4000000000000001E-2</v>
      </c>
      <c r="AD1006" s="12">
        <v>3904.24</v>
      </c>
      <c r="AE1006" s="25">
        <v>0.217</v>
      </c>
    </row>
    <row r="1007" spans="1:31" x14ac:dyDescent="0.3">
      <c r="A1007" t="s">
        <v>1857</v>
      </c>
      <c r="B1007" s="2">
        <v>3530</v>
      </c>
      <c r="C1007" s="25">
        <v>9.117441950564352E-2</v>
      </c>
      <c r="D1007" s="2"/>
      <c r="E1007" s="2">
        <v>3912</v>
      </c>
      <c r="F1007" s="25">
        <v>9.7291651122882933E-2</v>
      </c>
      <c r="G1007" s="12"/>
      <c r="H1007" s="2">
        <v>4480</v>
      </c>
      <c r="I1007" s="25">
        <v>0.11038289065194895</v>
      </c>
      <c r="J1007" s="12"/>
      <c r="K1007" s="25">
        <v>0.26912181303116145</v>
      </c>
      <c r="L1007" s="2">
        <v>9464</v>
      </c>
      <c r="M1007" s="25">
        <v>7.4717362470788862E-2</v>
      </c>
      <c r="N1007" s="2">
        <v>240</v>
      </c>
      <c r="O1007" s="2">
        <v>11067</v>
      </c>
      <c r="P1007" s="25">
        <v>8.2855431608894206E-2</v>
      </c>
      <c r="Q1007" s="12">
        <v>248.48484848484799</v>
      </c>
      <c r="R1007" s="2">
        <v>12787</v>
      </c>
      <c r="S1007" s="25">
        <v>9.1963694945484883E-2</v>
      </c>
      <c r="T1007" s="12">
        <v>349.69695999999999</v>
      </c>
      <c r="U1007" s="25">
        <v>0.35112003381234153</v>
      </c>
      <c r="V1007" s="2">
        <v>921303</v>
      </c>
      <c r="W1007" s="25">
        <v>7.3999999999999996E-2</v>
      </c>
      <c r="X1007" s="2">
        <v>3688</v>
      </c>
      <c r="Y1007" s="2">
        <v>1118344</v>
      </c>
      <c r="Z1007" s="25">
        <v>8.7999999999999995E-2</v>
      </c>
      <c r="AA1007" s="12">
        <v>3675.76</v>
      </c>
      <c r="AB1007" s="2">
        <v>1350393</v>
      </c>
      <c r="AC1007" s="25">
        <v>0.10299999999999999</v>
      </c>
      <c r="AD1007" s="12">
        <v>4352.12</v>
      </c>
      <c r="AE1007" s="25">
        <v>0.46600000000000003</v>
      </c>
    </row>
    <row r="1008" spans="1:31" x14ac:dyDescent="0.3">
      <c r="A1008" t="s">
        <v>1858</v>
      </c>
      <c r="B1008" s="2">
        <v>1766</v>
      </c>
      <c r="C1008" s="25">
        <v>4.5613038200273778E-2</v>
      </c>
      <c r="D1008" s="2"/>
      <c r="E1008" s="2">
        <v>2329</v>
      </c>
      <c r="F1008" s="25">
        <v>5.792235569151187E-2</v>
      </c>
      <c r="G1008" s="12"/>
      <c r="H1008" s="2">
        <v>2138</v>
      </c>
      <c r="I1008" s="25">
        <v>5.2678263440595278E-2</v>
      </c>
      <c r="J1008" s="12"/>
      <c r="K1008" s="25">
        <v>0.21064552661381652</v>
      </c>
      <c r="L1008" s="2">
        <v>6068</v>
      </c>
      <c r="M1008" s="25">
        <v>4.790627171098339E-2</v>
      </c>
      <c r="N1008" s="2">
        <v>234.54545454545399</v>
      </c>
      <c r="O1008" s="2">
        <v>6031</v>
      </c>
      <c r="P1008" s="25">
        <v>4.515235457063712E-2</v>
      </c>
      <c r="Q1008" s="12">
        <v>213.333333333333</v>
      </c>
      <c r="R1008" s="2">
        <v>6686</v>
      </c>
      <c r="S1008" s="25">
        <v>4.8085498115704381E-2</v>
      </c>
      <c r="T1008" s="12">
        <v>340.60604899999998</v>
      </c>
      <c r="U1008" s="25">
        <v>0.10184574818721161</v>
      </c>
      <c r="V1008" s="2">
        <v>618188</v>
      </c>
      <c r="W1008" s="25">
        <v>0.05</v>
      </c>
      <c r="X1008" s="2">
        <v>3266</v>
      </c>
      <c r="Y1008" s="2">
        <v>623277</v>
      </c>
      <c r="Z1008" s="25">
        <v>4.9000000000000002E-2</v>
      </c>
      <c r="AA1008" s="12">
        <v>2783.03</v>
      </c>
      <c r="AB1008" s="2">
        <v>688443</v>
      </c>
      <c r="AC1008" s="25">
        <v>5.2999999999999999E-2</v>
      </c>
      <c r="AD1008" s="12">
        <v>3160</v>
      </c>
      <c r="AE1008" s="25">
        <v>0.114</v>
      </c>
    </row>
    <row r="1009" spans="1:31" x14ac:dyDescent="0.3">
      <c r="A1009" t="s">
        <v>1859</v>
      </c>
      <c r="B1009" s="2">
        <v>669</v>
      </c>
      <c r="C1009" s="25">
        <v>1.7279231345403826E-2</v>
      </c>
      <c r="D1009" s="2"/>
      <c r="E1009" s="2">
        <v>731</v>
      </c>
      <c r="F1009" s="25">
        <v>1.81800094506205E-2</v>
      </c>
      <c r="G1009" s="12"/>
      <c r="H1009" s="2">
        <v>997</v>
      </c>
      <c r="I1009" s="25">
        <v>2.4565120977677032E-2</v>
      </c>
      <c r="J1009" s="12"/>
      <c r="K1009" s="25">
        <v>0.49028400597907318</v>
      </c>
      <c r="L1009" s="2">
        <v>2097</v>
      </c>
      <c r="M1009" s="25">
        <v>1.6555611697088361E-2</v>
      </c>
      <c r="N1009" s="2">
        <v>129.69696969696901</v>
      </c>
      <c r="O1009" s="2">
        <v>2330</v>
      </c>
      <c r="P1009" s="25">
        <v>1.7444036834618551E-2</v>
      </c>
      <c r="Q1009" s="12">
        <v>169.09090909090901</v>
      </c>
      <c r="R1009" s="2">
        <v>3009</v>
      </c>
      <c r="S1009" s="25">
        <v>2.164063174247001E-2</v>
      </c>
      <c r="T1009" s="12">
        <v>297.57574499999998</v>
      </c>
      <c r="U1009" s="25">
        <v>0.43490701001430615</v>
      </c>
      <c r="V1009" s="2">
        <v>225345</v>
      </c>
      <c r="W1009" s="25">
        <v>1.7999999999999999E-2</v>
      </c>
      <c r="X1009" s="2">
        <v>1919</v>
      </c>
      <c r="Y1009" s="2">
        <v>264039</v>
      </c>
      <c r="Z1009" s="25">
        <v>2.1000000000000001E-2</v>
      </c>
      <c r="AA1009" s="12">
        <v>1879.39</v>
      </c>
      <c r="AB1009" s="2">
        <v>301853</v>
      </c>
      <c r="AC1009" s="25">
        <v>2.3E-2</v>
      </c>
      <c r="AD1009" s="12">
        <v>2457.58</v>
      </c>
      <c r="AE1009" s="25">
        <v>0.34</v>
      </c>
    </row>
    <row r="1010" spans="1:31" x14ac:dyDescent="0.3">
      <c r="A1010" t="s">
        <v>1543</v>
      </c>
      <c r="B1010" s="2">
        <v>16437</v>
      </c>
      <c r="C1010" s="25">
        <v>0.42454219076891286</v>
      </c>
      <c r="D1010" s="2"/>
      <c r="E1010" s="2">
        <v>18284</v>
      </c>
      <c r="F1010" s="25">
        <v>0.45472406675122484</v>
      </c>
      <c r="G1010" s="12"/>
      <c r="H1010" s="2">
        <v>17058</v>
      </c>
      <c r="I1010" s="25">
        <v>0.42029271177253241</v>
      </c>
      <c r="J1010" s="12"/>
      <c r="K1010" s="25">
        <v>3.7780616900894293E-2</v>
      </c>
      <c r="L1010" s="2">
        <v>51583</v>
      </c>
      <c r="M1010" s="25">
        <v>0.40724278405861175</v>
      </c>
      <c r="N1010" s="2">
        <v>703.030303030303</v>
      </c>
      <c r="O1010" s="2">
        <v>57885</v>
      </c>
      <c r="P1010" s="25">
        <v>0.43336827131840983</v>
      </c>
      <c r="Q1010" s="12">
        <v>686.66666666666595</v>
      </c>
      <c r="R1010" s="2">
        <v>59691</v>
      </c>
      <c r="S1010" s="25">
        <v>0.42929576249244844</v>
      </c>
      <c r="T1010" s="12">
        <v>898.78790000000004</v>
      </c>
      <c r="U1010" s="25">
        <v>0.15718356822984317</v>
      </c>
      <c r="V1010" s="2">
        <v>5280802</v>
      </c>
      <c r="W1010" s="25">
        <v>0.42599999999999999</v>
      </c>
      <c r="X1010" s="2">
        <v>12172</v>
      </c>
      <c r="Y1010" s="2">
        <v>5808625</v>
      </c>
      <c r="Z1010" s="25">
        <v>0.45700000000000002</v>
      </c>
      <c r="AA1010" s="12">
        <v>12618.79</v>
      </c>
      <c r="AB1010" s="2">
        <v>5861796</v>
      </c>
      <c r="AC1010" s="25">
        <v>0.44700000000000001</v>
      </c>
      <c r="AD1010" s="12">
        <v>12320</v>
      </c>
      <c r="AE1010" s="25">
        <v>0.11</v>
      </c>
    </row>
    <row r="1011" spans="1:31" x14ac:dyDescent="0.3">
      <c r="A1011" t="s">
        <v>1851</v>
      </c>
      <c r="B1011" s="2">
        <v>1743</v>
      </c>
      <c r="C1011" s="25">
        <v>4.5018983908877257E-2</v>
      </c>
      <c r="D1011" s="2"/>
      <c r="E1011" s="2">
        <v>1314</v>
      </c>
      <c r="F1011" s="25">
        <v>3.2679250913974493E-2</v>
      </c>
      <c r="G1011" s="12"/>
      <c r="H1011" s="2">
        <v>1113</v>
      </c>
      <c r="I1011" s="25">
        <v>2.7423249396343566E-2</v>
      </c>
      <c r="J1011" s="12"/>
      <c r="K1011" s="25">
        <v>-0.36144578313253017</v>
      </c>
      <c r="L1011" s="2">
        <v>5190</v>
      </c>
      <c r="M1011" s="25">
        <v>4.09745468325649E-2</v>
      </c>
      <c r="N1011" s="2">
        <v>303.636363636363</v>
      </c>
      <c r="O1011" s="2">
        <v>4958</v>
      </c>
      <c r="P1011" s="25">
        <v>3.7119113573407199E-2</v>
      </c>
      <c r="Q1011" s="12">
        <v>267.87878787878702</v>
      </c>
      <c r="R1011" s="2">
        <v>4763</v>
      </c>
      <c r="S1011" s="25">
        <v>3.4255343632231525E-2</v>
      </c>
      <c r="T1011" s="12">
        <v>370.90910000000002</v>
      </c>
      <c r="U1011" s="25">
        <v>-8.2273603082851643E-2</v>
      </c>
      <c r="V1011" s="2">
        <v>456257</v>
      </c>
      <c r="W1011" s="25">
        <v>3.6999999999999998E-2</v>
      </c>
      <c r="X1011" s="2">
        <v>2583</v>
      </c>
      <c r="Y1011" s="2">
        <v>384335</v>
      </c>
      <c r="Z1011" s="25">
        <v>0.03</v>
      </c>
      <c r="AA1011" s="12">
        <v>2112.73</v>
      </c>
      <c r="AB1011" s="2">
        <v>323571</v>
      </c>
      <c r="AC1011" s="25">
        <v>2.5000000000000001E-2</v>
      </c>
      <c r="AD1011" s="12">
        <v>2834.55</v>
      </c>
      <c r="AE1011" s="25">
        <v>-0.29099999999999998</v>
      </c>
    </row>
    <row r="1012" spans="1:31" x14ac:dyDescent="0.3">
      <c r="A1012" t="s">
        <v>1852</v>
      </c>
      <c r="B1012" s="2">
        <v>4384</v>
      </c>
      <c r="C1012" s="25">
        <v>0.11323191362967172</v>
      </c>
      <c r="D1012" s="2"/>
      <c r="E1012" s="2">
        <v>4725</v>
      </c>
      <c r="F1012" s="25">
        <v>0.11751100499888084</v>
      </c>
      <c r="G1012" s="12"/>
      <c r="H1012" s="2">
        <v>3737</v>
      </c>
      <c r="I1012" s="25">
        <v>9.2076085349627954E-2</v>
      </c>
      <c r="J1012" s="12"/>
      <c r="K1012" s="25">
        <v>-0.14758211678832112</v>
      </c>
      <c r="L1012" s="2">
        <v>15410</v>
      </c>
      <c r="M1012" s="25">
        <v>0.1216604560096002</v>
      </c>
      <c r="N1012" s="2">
        <v>460.60606060606</v>
      </c>
      <c r="O1012" s="2">
        <v>15663</v>
      </c>
      <c r="P1012" s="25">
        <v>0.11726435576851089</v>
      </c>
      <c r="Q1012" s="12">
        <v>415.75757575757501</v>
      </c>
      <c r="R1012" s="2">
        <v>14739</v>
      </c>
      <c r="S1012" s="25">
        <v>0.1060024165012514</v>
      </c>
      <c r="T1012" s="12">
        <v>568.48486300000002</v>
      </c>
      <c r="U1012" s="25">
        <v>-4.354315379623621E-2</v>
      </c>
      <c r="V1012" s="2">
        <v>1429692</v>
      </c>
      <c r="W1012" s="25">
        <v>0.115</v>
      </c>
      <c r="X1012" s="2">
        <v>4084</v>
      </c>
      <c r="Y1012" s="2">
        <v>1485189</v>
      </c>
      <c r="Z1012" s="25">
        <v>0.11700000000000001</v>
      </c>
      <c r="AA1012" s="12">
        <v>4508.4799999999996</v>
      </c>
      <c r="AB1012" s="2">
        <v>1482081</v>
      </c>
      <c r="AC1012" s="25">
        <v>0.113</v>
      </c>
      <c r="AD1012" s="12">
        <v>4931.5200000000004</v>
      </c>
      <c r="AE1012" s="25">
        <v>3.6999999999999998E-2</v>
      </c>
    </row>
    <row r="1013" spans="1:31" x14ac:dyDescent="0.3">
      <c r="A1013" t="s">
        <v>1853</v>
      </c>
      <c r="B1013" s="2">
        <v>4234</v>
      </c>
      <c r="C1013" s="25">
        <v>0.10935764651186818</v>
      </c>
      <c r="D1013" s="2"/>
      <c r="E1013" s="2">
        <v>4837</v>
      </c>
      <c r="F1013" s="25">
        <v>0.12029645104329877</v>
      </c>
      <c r="G1013" s="12"/>
      <c r="H1013" s="2">
        <v>4897</v>
      </c>
      <c r="I1013" s="25">
        <v>0.1206573695362933</v>
      </c>
      <c r="J1013" s="12"/>
      <c r="K1013" s="25">
        <v>0.15658951346244687</v>
      </c>
      <c r="L1013" s="2">
        <v>12255</v>
      </c>
      <c r="M1013" s="25">
        <v>9.6752036884987055E-2</v>
      </c>
      <c r="N1013" s="2">
        <v>432.12121212121201</v>
      </c>
      <c r="O1013" s="2">
        <v>14158</v>
      </c>
      <c r="P1013" s="25">
        <v>0.10599685558134311</v>
      </c>
      <c r="Q1013" s="12">
        <v>473.93939393939399</v>
      </c>
      <c r="R1013" s="2">
        <v>15294</v>
      </c>
      <c r="S1013" s="25">
        <v>0.1099939587468715</v>
      </c>
      <c r="T1013" s="12">
        <v>620.60609999999997</v>
      </c>
      <c r="U1013" s="25">
        <v>0.24798041615667074</v>
      </c>
      <c r="V1013" s="2">
        <v>1226915</v>
      </c>
      <c r="W1013" s="25">
        <v>9.9000000000000005E-2</v>
      </c>
      <c r="X1013" s="2">
        <v>6407</v>
      </c>
      <c r="Y1013" s="2">
        <v>1358294</v>
      </c>
      <c r="Z1013" s="25">
        <v>0.107</v>
      </c>
      <c r="AA1013" s="12">
        <v>6284.85</v>
      </c>
      <c r="AB1013" s="2">
        <v>1325925</v>
      </c>
      <c r="AC1013" s="25">
        <v>0.10100000000000001</v>
      </c>
      <c r="AD1013" s="12">
        <v>5760</v>
      </c>
      <c r="AE1013" s="25">
        <v>8.1000000000000003E-2</v>
      </c>
    </row>
    <row r="1014" spans="1:31" x14ac:dyDescent="0.3">
      <c r="A1014" t="s">
        <v>1854</v>
      </c>
      <c r="B1014" s="2">
        <v>2987</v>
      </c>
      <c r="C1014" s="25">
        <v>7.7149572539194675E-2</v>
      </c>
      <c r="D1014" s="2"/>
      <c r="E1014" s="2">
        <v>3478</v>
      </c>
      <c r="F1014" s="25">
        <v>8.6498047700763511E-2</v>
      </c>
      <c r="G1014" s="12"/>
      <c r="H1014" s="2">
        <v>3473</v>
      </c>
      <c r="I1014" s="25">
        <v>8.5571379293352387E-2</v>
      </c>
      <c r="J1014" s="12"/>
      <c r="K1014" s="25">
        <v>0.16270505523937051</v>
      </c>
      <c r="L1014" s="2">
        <v>8711</v>
      </c>
      <c r="M1014" s="25">
        <v>6.8772500473694181E-2</v>
      </c>
      <c r="N1014" s="2">
        <v>395.75757575757501</v>
      </c>
      <c r="O1014" s="2">
        <v>10256</v>
      </c>
      <c r="P1014" s="25">
        <v>7.678370891667291E-2</v>
      </c>
      <c r="Q1014" s="12">
        <v>335.15151515151501</v>
      </c>
      <c r="R1014" s="2">
        <v>10483</v>
      </c>
      <c r="S1014" s="25">
        <v>7.5393400650153902E-2</v>
      </c>
      <c r="T1014" s="12">
        <v>500</v>
      </c>
      <c r="U1014" s="25">
        <v>0.20342096200206636</v>
      </c>
      <c r="V1014" s="2">
        <v>976897</v>
      </c>
      <c r="W1014" s="25">
        <v>7.9000000000000001E-2</v>
      </c>
      <c r="X1014" s="2">
        <v>5471</v>
      </c>
      <c r="Y1014" s="2">
        <v>1095563</v>
      </c>
      <c r="Z1014" s="25">
        <v>8.5999999999999993E-2</v>
      </c>
      <c r="AA1014" s="12">
        <v>5083.03</v>
      </c>
      <c r="AB1014" s="2">
        <v>1064992</v>
      </c>
      <c r="AC1014" s="25">
        <v>8.1000000000000003E-2</v>
      </c>
      <c r="AD1014" s="12">
        <v>5327.88</v>
      </c>
      <c r="AE1014" s="25">
        <v>0.09</v>
      </c>
    </row>
    <row r="1015" spans="1:31" x14ac:dyDescent="0.3">
      <c r="A1015" t="s">
        <v>1855</v>
      </c>
      <c r="B1015" s="2">
        <v>1090</v>
      </c>
      <c r="C1015" s="25">
        <v>2.8153007722705788E-2</v>
      </c>
      <c r="D1015" s="2"/>
      <c r="E1015" s="2">
        <v>1264</v>
      </c>
      <c r="F1015" s="25">
        <v>3.1435748215573628E-2</v>
      </c>
      <c r="G1015" s="12"/>
      <c r="H1015" s="2">
        <v>1247</v>
      </c>
      <c r="I1015" s="25">
        <v>3.0724880500665255E-2</v>
      </c>
      <c r="J1015" s="12"/>
      <c r="K1015" s="25">
        <v>0.14403669724770651</v>
      </c>
      <c r="L1015" s="2">
        <v>2836</v>
      </c>
      <c r="M1015" s="25">
        <v>2.2389945051474767E-2</v>
      </c>
      <c r="N1015" s="2">
        <v>209.69696969696901</v>
      </c>
      <c r="O1015" s="2">
        <v>3705</v>
      </c>
      <c r="P1015" s="25">
        <v>2.7738264580369845E-2</v>
      </c>
      <c r="Q1015" s="12">
        <v>255.75757575757501</v>
      </c>
      <c r="R1015" s="2">
        <v>3888</v>
      </c>
      <c r="S1015" s="25">
        <v>2.7962371623371018E-2</v>
      </c>
      <c r="T1015" s="12">
        <v>332.121216</v>
      </c>
      <c r="U1015" s="25">
        <v>0.3709449929478138</v>
      </c>
      <c r="V1015" s="2">
        <v>337805</v>
      </c>
      <c r="W1015" s="25">
        <v>2.7E-2</v>
      </c>
      <c r="X1015" s="2">
        <v>2638</v>
      </c>
      <c r="Y1015" s="2">
        <v>418969</v>
      </c>
      <c r="Z1015" s="25">
        <v>3.3000000000000002E-2</v>
      </c>
      <c r="AA1015" s="12">
        <v>3058.18</v>
      </c>
      <c r="AB1015" s="2">
        <v>438686</v>
      </c>
      <c r="AC1015" s="25">
        <v>3.3000000000000002E-2</v>
      </c>
      <c r="AD1015" s="12">
        <v>3086.67</v>
      </c>
      <c r="AE1015" s="25">
        <v>0.29899999999999999</v>
      </c>
    </row>
    <row r="1016" spans="1:31" x14ac:dyDescent="0.3">
      <c r="A1016" t="s">
        <v>1856</v>
      </c>
      <c r="B1016" s="2">
        <v>493</v>
      </c>
      <c r="C1016" s="25">
        <v>1.2733424593847664E-2</v>
      </c>
      <c r="D1016" s="2"/>
      <c r="E1016" s="2">
        <v>1126</v>
      </c>
      <c r="F1016" s="25">
        <v>2.8003680767987277E-2</v>
      </c>
      <c r="G1016" s="12"/>
      <c r="H1016" s="2">
        <v>914</v>
      </c>
      <c r="I1016" s="25">
        <v>2.2520080816044948E-2</v>
      </c>
      <c r="J1016" s="12"/>
      <c r="K1016" s="25">
        <v>0.85395537525354959</v>
      </c>
      <c r="L1016" s="2">
        <v>1900</v>
      </c>
      <c r="M1016" s="25">
        <v>1.5000315796122024E-2</v>
      </c>
      <c r="N1016" s="2">
        <v>160.60606060606</v>
      </c>
      <c r="O1016" s="2">
        <v>2756</v>
      </c>
      <c r="P1016" s="25">
        <v>2.0633375758029499E-2</v>
      </c>
      <c r="Q1016" s="12">
        <v>201.81818181818099</v>
      </c>
      <c r="R1016" s="2">
        <v>3030</v>
      </c>
      <c r="S1016" s="25">
        <v>2.179166307068266E-2</v>
      </c>
      <c r="T1016" s="12">
        <v>239.393936</v>
      </c>
      <c r="U1016" s="25">
        <v>0.59473684210526312</v>
      </c>
      <c r="V1016" s="2">
        <v>247646</v>
      </c>
      <c r="W1016" s="25">
        <v>0.02</v>
      </c>
      <c r="X1016" s="2">
        <v>2556</v>
      </c>
      <c r="Y1016" s="2">
        <v>328579</v>
      </c>
      <c r="Z1016" s="25">
        <v>2.5999999999999999E-2</v>
      </c>
      <c r="AA1016" s="12">
        <v>2441.8200000000002</v>
      </c>
      <c r="AB1016" s="2">
        <v>368380</v>
      </c>
      <c r="AC1016" s="25">
        <v>2.8000000000000001E-2</v>
      </c>
      <c r="AD1016" s="12">
        <v>3237.58</v>
      </c>
      <c r="AE1016" s="25">
        <v>0.48799999999999999</v>
      </c>
    </row>
    <row r="1017" spans="1:31" x14ac:dyDescent="0.3">
      <c r="A1017" t="s">
        <v>1857</v>
      </c>
      <c r="B1017" s="2">
        <v>985</v>
      </c>
      <c r="C1017" s="25">
        <v>2.5441020740243302E-2</v>
      </c>
      <c r="D1017" s="2"/>
      <c r="E1017" s="2">
        <v>954</v>
      </c>
      <c r="F1017" s="25">
        <v>2.3726031485488325E-2</v>
      </c>
      <c r="G1017" s="12"/>
      <c r="H1017" s="2">
        <v>1089</v>
      </c>
      <c r="I1017" s="25">
        <v>2.6831912482136698E-2</v>
      </c>
      <c r="J1017" s="12"/>
      <c r="K1017" s="25">
        <v>0.10558375634517758</v>
      </c>
      <c r="L1017" s="2">
        <v>2837</v>
      </c>
      <c r="M1017" s="25">
        <v>2.2397839954525357E-2</v>
      </c>
      <c r="N1017" s="2">
        <v>178.18181818181799</v>
      </c>
      <c r="O1017" s="2">
        <v>3588</v>
      </c>
      <c r="P1017" s="25">
        <v>2.6862319383095006E-2</v>
      </c>
      <c r="Q1017" s="12">
        <v>202.42424242424201</v>
      </c>
      <c r="R1017" s="2">
        <v>4613</v>
      </c>
      <c r="S1017" s="25">
        <v>3.3176548430712577E-2</v>
      </c>
      <c r="T1017" s="12">
        <v>304.84848</v>
      </c>
      <c r="U1017" s="25">
        <v>0.62601339443073667</v>
      </c>
      <c r="V1017" s="2">
        <v>301734</v>
      </c>
      <c r="W1017" s="25">
        <v>2.4E-2</v>
      </c>
      <c r="X1017" s="2">
        <v>2385</v>
      </c>
      <c r="Y1017" s="2">
        <v>395774</v>
      </c>
      <c r="Z1017" s="25">
        <v>3.1E-2</v>
      </c>
      <c r="AA1017" s="12">
        <v>2150.91</v>
      </c>
      <c r="AB1017" s="2">
        <v>484266</v>
      </c>
      <c r="AC1017" s="25">
        <v>3.6999999999999998E-2</v>
      </c>
      <c r="AD1017" s="12">
        <v>3093.94</v>
      </c>
      <c r="AE1017" s="25">
        <v>0.60499999999999998</v>
      </c>
    </row>
    <row r="1018" spans="1:31" x14ac:dyDescent="0.3">
      <c r="A1018" t="s">
        <v>1858</v>
      </c>
      <c r="B1018" s="2">
        <v>310</v>
      </c>
      <c r="C1018" s="25">
        <v>8.0068187101273378E-3</v>
      </c>
      <c r="D1018" s="2"/>
      <c r="E1018" s="2">
        <v>442</v>
      </c>
      <c r="F1018" s="25">
        <v>1.0992563853863564E-2</v>
      </c>
      <c r="G1018" s="12"/>
      <c r="H1018" s="2">
        <v>369</v>
      </c>
      <c r="I1018" s="25">
        <v>9.0918050559306157E-3</v>
      </c>
      <c r="J1018" s="12"/>
      <c r="K1018" s="25">
        <v>0.19032258064516139</v>
      </c>
      <c r="L1018" s="2">
        <v>1630</v>
      </c>
      <c r="M1018" s="25">
        <v>1.2868691972462579E-2</v>
      </c>
      <c r="N1018" s="2">
        <v>149.69696969696901</v>
      </c>
      <c r="O1018" s="2">
        <v>1829</v>
      </c>
      <c r="P1018" s="25">
        <v>1.3693194579621173E-2</v>
      </c>
      <c r="Q1018" s="12">
        <v>150.30303030303</v>
      </c>
      <c r="R1018" s="2">
        <v>1643</v>
      </c>
      <c r="S1018" s="25">
        <v>1.1816403440637497E-2</v>
      </c>
      <c r="T1018" s="12">
        <v>213.33332799999999</v>
      </c>
      <c r="U1018" s="25">
        <v>7.9754601226993873E-3</v>
      </c>
      <c r="V1018" s="2">
        <v>205258</v>
      </c>
      <c r="W1018" s="25">
        <v>1.7000000000000001E-2</v>
      </c>
      <c r="X1018" s="2">
        <v>1752</v>
      </c>
      <c r="Y1018" s="2">
        <v>217251</v>
      </c>
      <c r="Z1018" s="25">
        <v>1.7000000000000001E-2</v>
      </c>
      <c r="AA1018" s="12">
        <v>1866.06</v>
      </c>
      <c r="AB1018" s="2">
        <v>234067</v>
      </c>
      <c r="AC1018" s="25">
        <v>1.7999999999999999E-2</v>
      </c>
      <c r="AD1018" s="12">
        <v>2017.58</v>
      </c>
      <c r="AE1018" s="25">
        <v>0.14000000000000001</v>
      </c>
    </row>
    <row r="1019" spans="1:31" x14ac:dyDescent="0.3">
      <c r="A1019" t="s">
        <v>1859</v>
      </c>
      <c r="B1019" s="2">
        <v>211</v>
      </c>
      <c r="C1019" s="25">
        <v>5.4498024123769903E-3</v>
      </c>
      <c r="D1019" s="2"/>
      <c r="E1019" s="2">
        <v>144</v>
      </c>
      <c r="F1019" s="25">
        <v>3.5812877713944638E-3</v>
      </c>
      <c r="G1019" s="12"/>
      <c r="H1019" s="2">
        <v>219</v>
      </c>
      <c r="I1019" s="25">
        <v>5.3959493421376833E-3</v>
      </c>
      <c r="J1019" s="12"/>
      <c r="K1019" s="25">
        <v>3.7914691943127909E-2</v>
      </c>
      <c r="L1019" s="2">
        <v>814</v>
      </c>
      <c r="M1019" s="25">
        <v>6.4264510831806981E-3</v>
      </c>
      <c r="N1019" s="2">
        <v>91.515151515151501</v>
      </c>
      <c r="O1019" s="2">
        <v>972</v>
      </c>
      <c r="P1019" s="25">
        <v>7.2770831773601857E-3</v>
      </c>
      <c r="Q1019" s="12">
        <v>94.545454545454504</v>
      </c>
      <c r="R1019" s="2">
        <v>1238</v>
      </c>
      <c r="S1019" s="25">
        <v>8.9036563965363483E-3</v>
      </c>
      <c r="T1019" s="12">
        <v>175.75756799999999</v>
      </c>
      <c r="U1019" s="25">
        <v>0.52088452088452086</v>
      </c>
      <c r="V1019" s="2">
        <v>98598</v>
      </c>
      <c r="W1019" s="25">
        <v>8.0000000000000002E-3</v>
      </c>
      <c r="X1019" s="2">
        <v>1211</v>
      </c>
      <c r="Y1019" s="2">
        <v>124671</v>
      </c>
      <c r="Z1019" s="25">
        <v>0.01</v>
      </c>
      <c r="AA1019" s="12">
        <v>1250.3</v>
      </c>
      <c r="AB1019" s="2">
        <v>139828</v>
      </c>
      <c r="AC1019" s="25">
        <v>1.0999999999999999E-2</v>
      </c>
      <c r="AD1019" s="12">
        <v>1893.33</v>
      </c>
      <c r="AE1019" s="25">
        <v>0.41799999999999998</v>
      </c>
    </row>
    <row r="1020" spans="1:31" x14ac:dyDescent="0.3">
      <c r="A1020" s="16"/>
      <c r="B1020" s="16"/>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row>
    <row r="1021" spans="1:31" x14ac:dyDescent="0.3">
      <c r="A1021" s="103" t="s">
        <v>1860</v>
      </c>
      <c r="B1021" s="103"/>
      <c r="C1021" s="103"/>
      <c r="D1021" s="103"/>
      <c r="E1021" s="103"/>
      <c r="F1021" s="103"/>
      <c r="G1021" s="103"/>
      <c r="H1021" s="103"/>
      <c r="I1021" s="103"/>
      <c r="J1021" s="103"/>
      <c r="K1021" s="103"/>
      <c r="L1021" s="103"/>
      <c r="M1021" s="103"/>
      <c r="N1021" s="103"/>
      <c r="O1021" s="103"/>
      <c r="P1021" s="103"/>
      <c r="Q1021" s="103"/>
      <c r="R1021" s="103"/>
      <c r="S1021" s="103"/>
      <c r="T1021" s="103"/>
      <c r="U1021" s="103"/>
      <c r="V1021" s="103"/>
      <c r="W1021" s="103"/>
      <c r="X1021" s="103"/>
      <c r="Y1021" s="103"/>
      <c r="Z1021" s="103"/>
      <c r="AA1021" s="103"/>
      <c r="AB1021" s="103"/>
      <c r="AC1021" s="103"/>
      <c r="AD1021" s="103"/>
      <c r="AE1021" s="103"/>
    </row>
    <row r="1022" spans="1:31" x14ac:dyDescent="0.3">
      <c r="B1022" s="188"/>
      <c r="C1022" s="188"/>
      <c r="D1022" s="188"/>
      <c r="E1022" s="188"/>
      <c r="F1022" s="188"/>
      <c r="G1022" s="188"/>
      <c r="H1022" s="188"/>
      <c r="I1022" s="188"/>
      <c r="J1022" s="188"/>
      <c r="L1022" s="188" t="s">
        <v>1653</v>
      </c>
      <c r="M1022" s="188"/>
      <c r="N1022" s="188" t="s">
        <v>1654</v>
      </c>
      <c r="O1022" s="188" t="s">
        <v>1653</v>
      </c>
      <c r="P1022" s="188"/>
      <c r="Q1022" s="188" t="s">
        <v>1654</v>
      </c>
      <c r="R1022" s="188" t="s">
        <v>1653</v>
      </c>
      <c r="S1022" s="188"/>
      <c r="T1022" s="188" t="s">
        <v>1654</v>
      </c>
      <c r="U1022" t="s">
        <v>167</v>
      </c>
      <c r="V1022" s="188" t="s">
        <v>1653</v>
      </c>
      <c r="W1022" s="188"/>
      <c r="X1022" s="188" t="s">
        <v>1654</v>
      </c>
      <c r="Y1022" s="188" t="s">
        <v>1653</v>
      </c>
      <c r="Z1022" s="188"/>
      <c r="AA1022" s="188" t="s">
        <v>1654</v>
      </c>
      <c r="AB1022" s="188" t="s">
        <v>1653</v>
      </c>
      <c r="AC1022" s="188"/>
      <c r="AD1022" s="188" t="s">
        <v>1654</v>
      </c>
      <c r="AE1022" t="s">
        <v>167</v>
      </c>
    </row>
    <row r="1023" spans="1:31" x14ac:dyDescent="0.3">
      <c r="A1023" t="s">
        <v>169</v>
      </c>
      <c r="B1023" s="2">
        <v>38717</v>
      </c>
      <c r="C1023" s="25" t="s">
        <v>2479</v>
      </c>
      <c r="D1023" s="2"/>
      <c r="E1023" s="2">
        <v>40209</v>
      </c>
      <c r="F1023" s="25" t="s">
        <v>2479</v>
      </c>
      <c r="G1023" s="12"/>
      <c r="H1023" s="2">
        <v>40586</v>
      </c>
      <c r="I1023" s="25" t="s">
        <v>2479</v>
      </c>
      <c r="J1023" s="12"/>
      <c r="K1023" s="25">
        <v>4.8273368287832241E-2</v>
      </c>
      <c r="L1023" s="2">
        <v>126664</v>
      </c>
      <c r="M1023" s="25" t="s">
        <v>167</v>
      </c>
      <c r="N1023" s="2">
        <v>501.21212121212102</v>
      </c>
      <c r="O1023" s="2">
        <v>133570</v>
      </c>
      <c r="P1023" s="25" t="s">
        <v>167</v>
      </c>
      <c r="Q1023" s="12">
        <v>473.33333333333297</v>
      </c>
      <c r="R1023" s="2">
        <v>139044</v>
      </c>
      <c r="S1023" s="25" t="s">
        <v>167</v>
      </c>
      <c r="T1023" s="12">
        <v>480.60604899999998</v>
      </c>
      <c r="U1023" s="25">
        <v>9.7738899766310866E-2</v>
      </c>
      <c r="V1023" s="2">
        <v>12392852</v>
      </c>
      <c r="W1023" s="25" t="s">
        <v>167</v>
      </c>
      <c r="X1023" s="2">
        <v>13533</v>
      </c>
      <c r="Y1023" s="2">
        <v>12717801</v>
      </c>
      <c r="Z1023" s="25" t="s">
        <v>167</v>
      </c>
      <c r="AA1023" s="12">
        <v>11122.42</v>
      </c>
      <c r="AB1023" s="2">
        <v>13103114</v>
      </c>
      <c r="AC1023" s="25" t="s">
        <v>167</v>
      </c>
      <c r="AD1023" s="12">
        <v>11237.58</v>
      </c>
      <c r="AE1023" s="25">
        <v>5.7000000000000002E-2</v>
      </c>
    </row>
    <row r="1024" spans="1:31" x14ac:dyDescent="0.3">
      <c r="A1024" t="s">
        <v>1540</v>
      </c>
      <c r="B1024" s="2">
        <v>22280</v>
      </c>
      <c r="C1024" s="25">
        <v>0.57545780923108691</v>
      </c>
      <c r="D1024" s="2"/>
      <c r="E1024" s="2">
        <v>21925</v>
      </c>
      <c r="F1024" s="25">
        <v>0.5452759332487751</v>
      </c>
      <c r="G1024" s="12"/>
      <c r="H1024" s="2">
        <v>23528</v>
      </c>
      <c r="I1024" s="25">
        <v>0.57970728822746775</v>
      </c>
      <c r="J1024" s="12"/>
      <c r="K1024" s="25">
        <v>5.6014362657091477E-2</v>
      </c>
      <c r="L1024" s="2">
        <v>75081</v>
      </c>
      <c r="M1024" s="25">
        <v>0.59275721594138819</v>
      </c>
      <c r="N1024" s="2">
        <v>679.39393939393904</v>
      </c>
      <c r="O1024" s="2">
        <v>75685</v>
      </c>
      <c r="P1024" s="25">
        <v>0.56663172868159017</v>
      </c>
      <c r="Q1024" s="12">
        <v>752.12121212121201</v>
      </c>
      <c r="R1024" s="2">
        <v>79353</v>
      </c>
      <c r="S1024" s="25">
        <v>0.57070423750755161</v>
      </c>
      <c r="T1024" s="12">
        <v>812.72730000000001</v>
      </c>
      <c r="U1024" s="25">
        <v>5.6898549566468212E-2</v>
      </c>
      <c r="V1024" s="2">
        <v>7112050</v>
      </c>
      <c r="W1024" s="25">
        <v>0.57399999999999995</v>
      </c>
      <c r="X1024" s="2">
        <v>23474</v>
      </c>
      <c r="Y1024" s="2">
        <v>6909176</v>
      </c>
      <c r="Z1024" s="25">
        <v>0.54300000000000004</v>
      </c>
      <c r="AA1024" s="12">
        <v>22243.03</v>
      </c>
      <c r="AB1024" s="2">
        <v>7241318</v>
      </c>
      <c r="AC1024" s="25">
        <v>0.55300000000000005</v>
      </c>
      <c r="AD1024" s="12">
        <v>21643.03</v>
      </c>
      <c r="AE1024" s="25">
        <v>1.7999999999999999E-2</v>
      </c>
    </row>
    <row r="1025" spans="1:31" x14ac:dyDescent="0.3">
      <c r="A1025" t="s">
        <v>1325</v>
      </c>
      <c r="B1025" s="2">
        <v>2754</v>
      </c>
      <c r="C1025" s="25">
        <v>7.113154428287316E-2</v>
      </c>
      <c r="D1025" s="2"/>
      <c r="E1025" s="2">
        <v>3562</v>
      </c>
      <c r="F1025" s="25">
        <v>8.8587132234076951E-2</v>
      </c>
      <c r="G1025" s="12"/>
      <c r="H1025" s="2">
        <v>4099</v>
      </c>
      <c r="I1025" s="25">
        <v>0.1009954171389149</v>
      </c>
      <c r="J1025" s="12"/>
      <c r="K1025" s="25">
        <v>0.48838053740014531</v>
      </c>
      <c r="L1025" s="2">
        <v>11740</v>
      </c>
      <c r="M1025" s="25">
        <v>9.2686161813932924E-2</v>
      </c>
      <c r="N1025" s="2">
        <v>424.84848484848402</v>
      </c>
      <c r="O1025" s="2">
        <v>12812</v>
      </c>
      <c r="P1025" s="25">
        <v>9.5919742457138579E-2</v>
      </c>
      <c r="Q1025" s="12">
        <v>497.575757575757</v>
      </c>
      <c r="R1025" s="2">
        <v>13658</v>
      </c>
      <c r="S1025" s="25">
        <v>9.8227899082304879E-2</v>
      </c>
      <c r="T1025" s="12">
        <v>584.24243200000001</v>
      </c>
      <c r="U1025" s="25">
        <v>0.16337308347529814</v>
      </c>
      <c r="V1025" s="2">
        <v>1405969</v>
      </c>
      <c r="W1025" s="25">
        <v>0.113</v>
      </c>
      <c r="X1025" s="2">
        <v>6385</v>
      </c>
      <c r="Y1025" s="2">
        <v>1378940</v>
      </c>
      <c r="Z1025" s="25">
        <v>0.108</v>
      </c>
      <c r="AA1025" s="12">
        <v>4830.91</v>
      </c>
      <c r="AB1025" s="2">
        <v>1416913</v>
      </c>
      <c r="AC1025" s="25">
        <v>0.108</v>
      </c>
      <c r="AD1025" s="12">
        <v>5881.82</v>
      </c>
      <c r="AE1025" s="25">
        <v>8.0000000000000002E-3</v>
      </c>
    </row>
    <row r="1026" spans="1:31" x14ac:dyDescent="0.3">
      <c r="A1026" t="s">
        <v>1318</v>
      </c>
      <c r="B1026" s="2">
        <v>7968</v>
      </c>
      <c r="C1026" s="25">
        <v>0.20580106929772451</v>
      </c>
      <c r="D1026" s="2"/>
      <c r="E1026" s="2">
        <v>7057</v>
      </c>
      <c r="F1026" s="25">
        <v>0.17550797085229675</v>
      </c>
      <c r="G1026" s="12"/>
      <c r="H1026" s="2">
        <v>7285</v>
      </c>
      <c r="I1026" s="25">
        <v>0.17949539249987681</v>
      </c>
      <c r="J1026" s="12"/>
      <c r="K1026" s="25">
        <v>-8.5717871485943786E-2</v>
      </c>
      <c r="L1026" s="2">
        <v>23810</v>
      </c>
      <c r="M1026" s="25">
        <v>0.18797764163456074</v>
      </c>
      <c r="N1026" s="2">
        <v>450.30303030303003</v>
      </c>
      <c r="O1026" s="2">
        <v>23067</v>
      </c>
      <c r="P1026" s="25">
        <v>0.17269596466272366</v>
      </c>
      <c r="Q1026" s="12">
        <v>586.06060606060601</v>
      </c>
      <c r="R1026" s="2">
        <v>24164</v>
      </c>
      <c r="S1026" s="25">
        <v>0.17378671499669168</v>
      </c>
      <c r="T1026" s="12">
        <v>619.39390000000003</v>
      </c>
      <c r="U1026" s="25">
        <v>1.4867702645947081E-2</v>
      </c>
      <c r="V1026" s="2">
        <v>2330823</v>
      </c>
      <c r="W1026" s="25">
        <v>0.188</v>
      </c>
      <c r="X1026" s="2">
        <v>6027</v>
      </c>
      <c r="Y1026" s="2">
        <v>2326406</v>
      </c>
      <c r="Z1026" s="25">
        <v>0.183</v>
      </c>
      <c r="AA1026" s="12">
        <v>6117</v>
      </c>
      <c r="AB1026" s="2">
        <v>2403865</v>
      </c>
      <c r="AC1026" s="25">
        <v>0.183</v>
      </c>
      <c r="AD1026" s="12">
        <v>7264.24</v>
      </c>
      <c r="AE1026" s="25">
        <v>3.1E-2</v>
      </c>
    </row>
    <row r="1027" spans="1:31" x14ac:dyDescent="0.3">
      <c r="A1027" t="s">
        <v>1319</v>
      </c>
      <c r="B1027" s="2">
        <v>3425</v>
      </c>
      <c r="C1027" s="25">
        <v>8.8462432523181034E-2</v>
      </c>
      <c r="D1027" s="2"/>
      <c r="E1027" s="2">
        <v>3495</v>
      </c>
      <c r="F1027" s="25">
        <v>8.6920838618219795E-2</v>
      </c>
      <c r="G1027" s="12"/>
      <c r="H1027" s="2">
        <v>3995</v>
      </c>
      <c r="I1027" s="25">
        <v>9.8432957177351801E-2</v>
      </c>
      <c r="J1027" s="12"/>
      <c r="K1027" s="25">
        <v>0.16642335766423355</v>
      </c>
      <c r="L1027" s="2">
        <v>11761</v>
      </c>
      <c r="M1027" s="25">
        <v>9.2851954777995321E-2</v>
      </c>
      <c r="N1027" s="2">
        <v>404.84848484848402</v>
      </c>
      <c r="O1027" s="2">
        <v>12388</v>
      </c>
      <c r="P1027" s="25">
        <v>9.2745376955903278E-2</v>
      </c>
      <c r="Q1027" s="12">
        <v>410.90909090909099</v>
      </c>
      <c r="R1027" s="2">
        <v>13286</v>
      </c>
      <c r="S1027" s="25">
        <v>9.5552486982537904E-2</v>
      </c>
      <c r="T1027" s="12">
        <v>607.87879999999996</v>
      </c>
      <c r="U1027" s="25">
        <v>0.12966584474109344</v>
      </c>
      <c r="V1027" s="2">
        <v>1163753</v>
      </c>
      <c r="W1027" s="25">
        <v>9.4E-2</v>
      </c>
      <c r="X1027" s="2">
        <v>7259</v>
      </c>
      <c r="Y1027" s="2">
        <v>1154860</v>
      </c>
      <c r="Z1027" s="25">
        <v>9.0999999999999998E-2</v>
      </c>
      <c r="AA1027" s="12">
        <v>7000</v>
      </c>
      <c r="AB1027" s="2">
        <v>1235833</v>
      </c>
      <c r="AC1027" s="25">
        <v>9.4E-2</v>
      </c>
      <c r="AD1027" s="12">
        <v>8075.76</v>
      </c>
      <c r="AE1027" s="25">
        <v>6.2E-2</v>
      </c>
    </row>
    <row r="1028" spans="1:31" x14ac:dyDescent="0.3">
      <c r="A1028" t="s">
        <v>1320</v>
      </c>
      <c r="B1028" s="2">
        <v>3038</v>
      </c>
      <c r="C1028" s="25">
        <v>7.8466823359247845E-2</v>
      </c>
      <c r="D1028" s="2"/>
      <c r="E1028" s="2">
        <v>2889</v>
      </c>
      <c r="F1028" s="25">
        <v>7.1849585913601438E-2</v>
      </c>
      <c r="G1028" s="12"/>
      <c r="H1028" s="2">
        <v>2983</v>
      </c>
      <c r="I1028" s="25">
        <v>7.3498250628295472E-2</v>
      </c>
      <c r="J1028" s="12"/>
      <c r="K1028" s="25">
        <v>-1.8104015799868312E-2</v>
      </c>
      <c r="L1028" s="2">
        <v>11932</v>
      </c>
      <c r="M1028" s="25">
        <v>9.4201983199646303E-2</v>
      </c>
      <c r="N1028" s="2">
        <v>378.78787878787801</v>
      </c>
      <c r="O1028" s="2">
        <v>11849</v>
      </c>
      <c r="P1028" s="25">
        <v>8.8710039679568767E-2</v>
      </c>
      <c r="Q1028" s="12">
        <v>471.51515151515099</v>
      </c>
      <c r="R1028" s="2">
        <v>12791</v>
      </c>
      <c r="S1028" s="25">
        <v>9.1992462817525392E-2</v>
      </c>
      <c r="T1028" s="12">
        <v>585.45450000000005</v>
      </c>
      <c r="U1028" s="25">
        <v>7.1991283942339931E-2</v>
      </c>
      <c r="V1028" s="2">
        <v>1186528</v>
      </c>
      <c r="W1028" s="25">
        <v>9.6000000000000002E-2</v>
      </c>
      <c r="X1028" s="2">
        <v>8910</v>
      </c>
      <c r="Y1028" s="2">
        <v>1101829</v>
      </c>
      <c r="Z1028" s="25">
        <v>8.6999999999999994E-2</v>
      </c>
      <c r="AA1028" s="12">
        <v>8118.79</v>
      </c>
      <c r="AB1028" s="2">
        <v>1182987</v>
      </c>
      <c r="AC1028" s="25">
        <v>0.09</v>
      </c>
      <c r="AD1028" s="12">
        <v>7695.15</v>
      </c>
      <c r="AE1028" s="25">
        <v>-3.0000000000000001E-3</v>
      </c>
    </row>
    <row r="1029" spans="1:31" x14ac:dyDescent="0.3">
      <c r="A1029" t="s">
        <v>1321</v>
      </c>
      <c r="B1029" s="2">
        <v>2644</v>
      </c>
      <c r="C1029" s="25">
        <v>6.8290415063150575E-2</v>
      </c>
      <c r="D1029" s="2"/>
      <c r="E1029" s="2">
        <v>2271</v>
      </c>
      <c r="F1029" s="25">
        <v>5.647989256136686E-2</v>
      </c>
      <c r="G1029" s="12"/>
      <c r="H1029" s="2">
        <v>2518</v>
      </c>
      <c r="I1029" s="25">
        <v>6.2041097915537378E-2</v>
      </c>
      <c r="J1029" s="12"/>
      <c r="K1029" s="25">
        <v>-4.7655068078668705E-2</v>
      </c>
      <c r="L1029" s="2">
        <v>8657</v>
      </c>
      <c r="M1029" s="25">
        <v>6.8346175708962301E-2</v>
      </c>
      <c r="N1029" s="2">
        <v>366.666666666666</v>
      </c>
      <c r="O1029" s="2">
        <v>7800</v>
      </c>
      <c r="P1029" s="25">
        <v>5.8396346484989141E-2</v>
      </c>
      <c r="Q1029" s="12">
        <v>413.33333333333297</v>
      </c>
      <c r="R1029" s="2">
        <v>8116</v>
      </c>
      <c r="S1029" s="25">
        <v>5.8370012370184979E-2</v>
      </c>
      <c r="T1029" s="12">
        <v>487.878784</v>
      </c>
      <c r="U1029" s="25">
        <v>-6.2492780408917641E-2</v>
      </c>
      <c r="V1029" s="2">
        <v>581579</v>
      </c>
      <c r="W1029" s="25">
        <v>4.7E-2</v>
      </c>
      <c r="X1029" s="2">
        <v>3349</v>
      </c>
      <c r="Y1029" s="2">
        <v>531306</v>
      </c>
      <c r="Z1029" s="25">
        <v>4.2000000000000003E-2</v>
      </c>
      <c r="AA1029" s="12">
        <v>3215.76</v>
      </c>
      <c r="AB1029" s="2">
        <v>567528</v>
      </c>
      <c r="AC1029" s="25">
        <v>4.2999999999999997E-2</v>
      </c>
      <c r="AD1029" s="12">
        <v>3196.97</v>
      </c>
      <c r="AE1029" s="25">
        <v>-2.4E-2</v>
      </c>
    </row>
    <row r="1030" spans="1:31" x14ac:dyDescent="0.3">
      <c r="A1030" t="s">
        <v>1322</v>
      </c>
      <c r="B1030" s="2">
        <v>1116</v>
      </c>
      <c r="C1030" s="25">
        <v>2.8824547356458393E-2</v>
      </c>
      <c r="D1030" s="2"/>
      <c r="E1030" s="2">
        <v>1548</v>
      </c>
      <c r="F1030" s="25">
        <v>3.8498843542490488E-2</v>
      </c>
      <c r="G1030" s="12"/>
      <c r="H1030" s="2">
        <v>1438</v>
      </c>
      <c r="I1030" s="25">
        <v>3.5430936776228258E-2</v>
      </c>
      <c r="J1030" s="12"/>
      <c r="K1030" s="25">
        <v>0.28853046594982068</v>
      </c>
      <c r="L1030" s="2">
        <v>3981</v>
      </c>
      <c r="M1030" s="25">
        <v>3.1429609044400932E-2</v>
      </c>
      <c r="N1030" s="2">
        <v>255.75757575757501</v>
      </c>
      <c r="O1030" s="2">
        <v>4550</v>
      </c>
      <c r="P1030" s="25">
        <v>3.4064535449577001E-2</v>
      </c>
      <c r="Q1030" s="12">
        <v>360.60606060606</v>
      </c>
      <c r="R1030" s="2">
        <v>4101</v>
      </c>
      <c r="S1030" s="25">
        <v>2.9494260809527918E-2</v>
      </c>
      <c r="T1030" s="12">
        <v>337.57574499999998</v>
      </c>
      <c r="U1030" s="25">
        <v>3.0143180105501131E-2</v>
      </c>
      <c r="V1030" s="2">
        <v>248675</v>
      </c>
      <c r="W1030" s="25">
        <v>0.02</v>
      </c>
      <c r="X1030" s="2">
        <v>2164</v>
      </c>
      <c r="Y1030" s="2">
        <v>230695</v>
      </c>
      <c r="Z1030" s="25">
        <v>1.7999999999999999E-2</v>
      </c>
      <c r="AA1030" s="12">
        <v>1857.58</v>
      </c>
      <c r="AB1030" s="2">
        <v>238866</v>
      </c>
      <c r="AC1030" s="25">
        <v>1.7999999999999999E-2</v>
      </c>
      <c r="AD1030" s="12">
        <v>2767.88</v>
      </c>
      <c r="AE1030" s="25">
        <v>-3.9E-2</v>
      </c>
    </row>
    <row r="1031" spans="1:31" x14ac:dyDescent="0.3">
      <c r="A1031" t="s">
        <v>1380</v>
      </c>
      <c r="B1031" s="2">
        <v>1335</v>
      </c>
      <c r="C1031" s="25">
        <v>3.4480977348451583E-2</v>
      </c>
      <c r="D1031" s="2"/>
      <c r="E1031" s="2">
        <v>1103</v>
      </c>
      <c r="F1031" s="25">
        <v>2.7431669526722872E-2</v>
      </c>
      <c r="G1031" s="12"/>
      <c r="H1031" s="2">
        <v>1210</v>
      </c>
      <c r="I1031" s="25">
        <v>2.9813236091262997E-2</v>
      </c>
      <c r="J1031" s="12"/>
      <c r="K1031" s="25">
        <v>-9.3632958801498134E-2</v>
      </c>
      <c r="L1031" s="2">
        <v>3200</v>
      </c>
      <c r="M1031" s="25">
        <v>2.5263689761889724E-2</v>
      </c>
      <c r="N1031" s="2">
        <v>204.84848484848399</v>
      </c>
      <c r="O1031" s="2">
        <v>3219</v>
      </c>
      <c r="P1031" s="25">
        <v>2.4099722991689752E-2</v>
      </c>
      <c r="Q1031" s="12">
        <v>229.09090909090901</v>
      </c>
      <c r="R1031" s="2">
        <v>3237</v>
      </c>
      <c r="S1031" s="25">
        <v>2.3280400448778805E-2</v>
      </c>
      <c r="T1031" s="12">
        <v>278.18182400000001</v>
      </c>
      <c r="U1031" s="25">
        <v>1.15625E-2</v>
      </c>
      <c r="V1031" s="2">
        <v>194723</v>
      </c>
      <c r="W1031" s="25">
        <v>1.6E-2</v>
      </c>
      <c r="X1031" s="2">
        <v>1988</v>
      </c>
      <c r="Y1031" s="2">
        <v>185140</v>
      </c>
      <c r="Z1031" s="25">
        <v>1.4999999999999999E-2</v>
      </c>
      <c r="AA1031" s="12">
        <v>1433.33</v>
      </c>
      <c r="AB1031" s="2">
        <v>195326</v>
      </c>
      <c r="AC1031" s="25">
        <v>1.4999999999999999E-2</v>
      </c>
      <c r="AD1031" s="12">
        <v>2181.21</v>
      </c>
      <c r="AE1031" s="25">
        <v>3.0000000000000001E-3</v>
      </c>
    </row>
    <row r="1032" spans="1:31" x14ac:dyDescent="0.3">
      <c r="A1032" t="s">
        <v>1543</v>
      </c>
      <c r="B1032" s="2">
        <v>16437</v>
      </c>
      <c r="C1032" s="25">
        <v>0.42454219076891286</v>
      </c>
      <c r="D1032" s="2"/>
      <c r="E1032" s="2">
        <v>18284</v>
      </c>
      <c r="F1032" s="25">
        <v>0.45472406675122484</v>
      </c>
      <c r="G1032" s="12"/>
      <c r="H1032" s="2">
        <v>17058</v>
      </c>
      <c r="I1032" s="25">
        <v>0.42029271177253241</v>
      </c>
      <c r="J1032" s="12"/>
      <c r="K1032" s="25">
        <v>3.7780616900894293E-2</v>
      </c>
      <c r="L1032" s="2">
        <v>51583</v>
      </c>
      <c r="M1032" s="25">
        <v>0.40724278405861175</v>
      </c>
      <c r="N1032" s="2">
        <v>703.030303030303</v>
      </c>
      <c r="O1032" s="2">
        <v>57885</v>
      </c>
      <c r="P1032" s="25">
        <v>0.43336827131840983</v>
      </c>
      <c r="Q1032" s="12">
        <v>686.66666666666595</v>
      </c>
      <c r="R1032" s="2">
        <v>59691</v>
      </c>
      <c r="S1032" s="25">
        <v>0.42929576249244844</v>
      </c>
      <c r="T1032" s="12">
        <v>898.78790000000004</v>
      </c>
      <c r="U1032" s="25">
        <v>0.15718356822984317</v>
      </c>
      <c r="V1032" s="2">
        <v>5280802</v>
      </c>
      <c r="W1032" s="25">
        <v>0.42599999999999999</v>
      </c>
      <c r="X1032" s="2">
        <v>12172</v>
      </c>
      <c r="Y1032" s="2">
        <v>5808625</v>
      </c>
      <c r="Z1032" s="25">
        <v>0.45700000000000002</v>
      </c>
      <c r="AA1032" s="12">
        <v>12618.79</v>
      </c>
      <c r="AB1032" s="2">
        <v>5861796</v>
      </c>
      <c r="AC1032" s="25">
        <v>0.44700000000000001</v>
      </c>
      <c r="AD1032" s="12">
        <v>12320</v>
      </c>
      <c r="AE1032" s="25">
        <v>0.11</v>
      </c>
    </row>
    <row r="1033" spans="1:31" x14ac:dyDescent="0.3">
      <c r="A1033" t="s">
        <v>1325</v>
      </c>
      <c r="B1033" s="2">
        <v>2209</v>
      </c>
      <c r="C1033" s="25">
        <v>5.7055040421520264E-2</v>
      </c>
      <c r="D1033" s="2"/>
      <c r="E1033" s="2">
        <v>2393</v>
      </c>
      <c r="F1033" s="25">
        <v>5.9514039145464943E-2</v>
      </c>
      <c r="G1033" s="12"/>
      <c r="H1033" s="2">
        <v>2498</v>
      </c>
      <c r="I1033" s="25">
        <v>6.1548317153698344E-2</v>
      </c>
      <c r="J1033" s="12"/>
      <c r="K1033" s="25">
        <v>0.13082842915346315</v>
      </c>
      <c r="L1033" s="2">
        <v>10291</v>
      </c>
      <c r="M1033" s="25">
        <v>8.1246447293627233E-2</v>
      </c>
      <c r="N1033" s="2">
        <v>427.87878787878702</v>
      </c>
      <c r="O1033" s="2">
        <v>10460</v>
      </c>
      <c r="P1033" s="25">
        <v>7.8310997978588009E-2</v>
      </c>
      <c r="Q1033" s="12">
        <v>449.69696969696901</v>
      </c>
      <c r="R1033" s="2">
        <v>11008</v>
      </c>
      <c r="S1033" s="25">
        <v>7.9169183855470213E-2</v>
      </c>
      <c r="T1033" s="12">
        <v>636.36364700000001</v>
      </c>
      <c r="U1033" s="25">
        <v>6.9672529394616656E-2</v>
      </c>
      <c r="V1033" s="2">
        <v>1616397</v>
      </c>
      <c r="W1033" s="25">
        <v>0.13</v>
      </c>
      <c r="X1033" s="2">
        <v>4507</v>
      </c>
      <c r="Y1033" s="2">
        <v>1683572</v>
      </c>
      <c r="Z1033" s="25">
        <v>0.13200000000000001</v>
      </c>
      <c r="AA1033" s="12">
        <v>4906.0600000000004</v>
      </c>
      <c r="AB1033" s="2">
        <v>1697906</v>
      </c>
      <c r="AC1033" s="25">
        <v>0.13</v>
      </c>
      <c r="AD1033" s="12">
        <v>6390.91</v>
      </c>
      <c r="AE1033" s="25">
        <v>0.05</v>
      </c>
    </row>
    <row r="1034" spans="1:31" x14ac:dyDescent="0.3">
      <c r="A1034" t="s">
        <v>1318</v>
      </c>
      <c r="B1034" s="2">
        <v>3363</v>
      </c>
      <c r="C1034" s="25">
        <v>8.686106878115557E-2</v>
      </c>
      <c r="D1034" s="2"/>
      <c r="E1034" s="2">
        <v>3419</v>
      </c>
      <c r="F1034" s="25">
        <v>8.5030714516650507E-2</v>
      </c>
      <c r="G1034" s="12"/>
      <c r="H1034" s="2">
        <v>3398</v>
      </c>
      <c r="I1034" s="25">
        <v>8.3723451436455917E-2</v>
      </c>
      <c r="J1034" s="12"/>
      <c r="K1034" s="25">
        <v>1.0407374368123667E-2</v>
      </c>
      <c r="L1034" s="2">
        <v>10302</v>
      </c>
      <c r="M1034" s="25">
        <v>8.1333291227183732E-2</v>
      </c>
      <c r="N1034" s="2">
        <v>461.21212121212102</v>
      </c>
      <c r="O1034" s="2">
        <v>11471</v>
      </c>
      <c r="P1034" s="25">
        <v>8.5880062888373132E-2</v>
      </c>
      <c r="Q1034" s="12">
        <v>456.969696969697</v>
      </c>
      <c r="R1034" s="2">
        <v>12640</v>
      </c>
      <c r="S1034" s="25">
        <v>9.0906475647996324E-2</v>
      </c>
      <c r="T1034" s="12">
        <v>583.63635299999999</v>
      </c>
      <c r="U1034" s="25">
        <v>0.22694622403416811</v>
      </c>
      <c r="V1034" s="2">
        <v>1371410</v>
      </c>
      <c r="W1034" s="25">
        <v>0.111</v>
      </c>
      <c r="X1034" s="2">
        <v>5114</v>
      </c>
      <c r="Y1034" s="2">
        <v>1496497</v>
      </c>
      <c r="Z1034" s="25">
        <v>0.11799999999999999</v>
      </c>
      <c r="AA1034" s="12">
        <v>5261.82</v>
      </c>
      <c r="AB1034" s="2">
        <v>1579529</v>
      </c>
      <c r="AC1034" s="25">
        <v>0.121</v>
      </c>
      <c r="AD1034" s="12">
        <v>6388.49</v>
      </c>
      <c r="AE1034" s="25">
        <v>0.152</v>
      </c>
    </row>
    <row r="1035" spans="1:31" x14ac:dyDescent="0.3">
      <c r="A1035" t="s">
        <v>1319</v>
      </c>
      <c r="B1035" s="2">
        <v>2978</v>
      </c>
      <c r="C1035" s="25">
        <v>7.691711651212646E-2</v>
      </c>
      <c r="D1035" s="2"/>
      <c r="E1035" s="2">
        <v>2641</v>
      </c>
      <c r="F1035" s="25">
        <v>6.568181252953316E-2</v>
      </c>
      <c r="G1035" s="12"/>
      <c r="H1035" s="2">
        <v>3252</v>
      </c>
      <c r="I1035" s="25">
        <v>8.0126151875030804E-2</v>
      </c>
      <c r="J1035" s="12"/>
      <c r="K1035" s="25">
        <v>9.2008059100067152E-2</v>
      </c>
      <c r="L1035" s="2">
        <v>9009</v>
      </c>
      <c r="M1035" s="25">
        <v>7.1125181582770161E-2</v>
      </c>
      <c r="N1035" s="2">
        <v>313.33333333333297</v>
      </c>
      <c r="O1035" s="2">
        <v>9648</v>
      </c>
      <c r="P1035" s="25">
        <v>7.2231788575278885E-2</v>
      </c>
      <c r="Q1035" s="12">
        <v>459.39393939393898</v>
      </c>
      <c r="R1035" s="2">
        <v>11334</v>
      </c>
      <c r="S1035" s="25">
        <v>8.1513765426771384E-2</v>
      </c>
      <c r="T1035" s="12">
        <v>685.45450000000005</v>
      </c>
      <c r="U1035" s="25">
        <v>0.25807525807525805</v>
      </c>
      <c r="V1035" s="2">
        <v>845304</v>
      </c>
      <c r="W1035" s="25">
        <v>6.8000000000000005E-2</v>
      </c>
      <c r="X1035" s="2">
        <v>4173</v>
      </c>
      <c r="Y1035" s="2">
        <v>949092</v>
      </c>
      <c r="Z1035" s="25">
        <v>7.4999999999999997E-2</v>
      </c>
      <c r="AA1035" s="12">
        <v>4541.21</v>
      </c>
      <c r="AB1035" s="2">
        <v>954485</v>
      </c>
      <c r="AC1035" s="25">
        <v>7.2999999999999995E-2</v>
      </c>
      <c r="AD1035" s="12">
        <v>5022.42</v>
      </c>
      <c r="AE1035" s="25">
        <v>0.129</v>
      </c>
    </row>
    <row r="1036" spans="1:31" x14ac:dyDescent="0.3">
      <c r="A1036" t="s">
        <v>1320</v>
      </c>
      <c r="B1036" s="2">
        <v>2884</v>
      </c>
      <c r="C1036" s="25">
        <v>7.4489242451636226E-2</v>
      </c>
      <c r="D1036" s="2"/>
      <c r="E1036" s="2">
        <v>3828</v>
      </c>
      <c r="F1036" s="25">
        <v>9.5202566589569493E-2</v>
      </c>
      <c r="G1036" s="12"/>
      <c r="H1036" s="2">
        <v>3162</v>
      </c>
      <c r="I1036" s="25">
        <v>7.7908638446755038E-2</v>
      </c>
      <c r="J1036" s="12"/>
      <c r="K1036" s="25">
        <v>9.6393897364771108E-2</v>
      </c>
      <c r="L1036" s="2">
        <v>8512</v>
      </c>
      <c r="M1036" s="25">
        <v>6.7201414766626666E-2</v>
      </c>
      <c r="N1036" s="2">
        <v>381.81818181818102</v>
      </c>
      <c r="O1036" s="2">
        <v>11315</v>
      </c>
      <c r="P1036" s="25">
        <v>8.4712135958673357E-2</v>
      </c>
      <c r="Q1036" s="12">
        <v>490.30303030303003</v>
      </c>
      <c r="R1036" s="2">
        <v>10564</v>
      </c>
      <c r="S1036" s="25">
        <v>7.5975950058974132E-2</v>
      </c>
      <c r="T1036" s="12">
        <v>553.93939999999998</v>
      </c>
      <c r="U1036" s="25">
        <v>0.24107142857142858</v>
      </c>
      <c r="V1036" s="2">
        <v>708825</v>
      </c>
      <c r="W1036" s="25">
        <v>5.7000000000000002E-2</v>
      </c>
      <c r="X1036" s="2">
        <v>3997</v>
      </c>
      <c r="Y1036" s="2">
        <v>819216</v>
      </c>
      <c r="Z1036" s="25">
        <v>6.4000000000000001E-2</v>
      </c>
      <c r="AA1036" s="12">
        <v>4351.5200000000004</v>
      </c>
      <c r="AB1036" s="2">
        <v>822078</v>
      </c>
      <c r="AC1036" s="25">
        <v>6.3E-2</v>
      </c>
      <c r="AD1036" s="12">
        <v>4349.7</v>
      </c>
      <c r="AE1036" s="25">
        <v>0.16</v>
      </c>
    </row>
    <row r="1037" spans="1:31" x14ac:dyDescent="0.3">
      <c r="A1037" t="s">
        <v>1321</v>
      </c>
      <c r="B1037" s="2">
        <v>2314</v>
      </c>
      <c r="C1037" s="25">
        <v>5.9767027403982743E-2</v>
      </c>
      <c r="D1037" s="2"/>
      <c r="E1037" s="2">
        <v>3063</v>
      </c>
      <c r="F1037" s="25">
        <v>7.6176975304036415E-2</v>
      </c>
      <c r="G1037" s="12"/>
      <c r="H1037" s="2">
        <v>2497</v>
      </c>
      <c r="I1037" s="25">
        <v>6.152367811560637E-2</v>
      </c>
      <c r="J1037" s="12"/>
      <c r="K1037" s="25">
        <v>7.9083837510803834E-2</v>
      </c>
      <c r="L1037" s="2">
        <v>7327</v>
      </c>
      <c r="M1037" s="25">
        <v>5.7845954651676877E-2</v>
      </c>
      <c r="N1037" s="2">
        <v>345.45454545454498</v>
      </c>
      <c r="O1037" s="2">
        <v>7866</v>
      </c>
      <c r="P1037" s="25">
        <v>5.8890469416785204E-2</v>
      </c>
      <c r="Q1037" s="12">
        <v>389.09090909090901</v>
      </c>
      <c r="R1037" s="2">
        <v>7507</v>
      </c>
      <c r="S1037" s="25">
        <v>5.3990103852018065E-2</v>
      </c>
      <c r="T1037" s="12">
        <v>525.45450000000005</v>
      </c>
      <c r="U1037" s="25">
        <v>2.4566671216050225E-2</v>
      </c>
      <c r="V1037" s="2">
        <v>408054</v>
      </c>
      <c r="W1037" s="25">
        <v>3.3000000000000002E-2</v>
      </c>
      <c r="X1037" s="2">
        <v>3277</v>
      </c>
      <c r="Y1037" s="2">
        <v>477229</v>
      </c>
      <c r="Z1037" s="25">
        <v>3.7999999999999999E-2</v>
      </c>
      <c r="AA1037" s="12">
        <v>3864.85</v>
      </c>
      <c r="AB1037" s="2">
        <v>458328</v>
      </c>
      <c r="AC1037" s="25">
        <v>3.5000000000000003E-2</v>
      </c>
      <c r="AD1037" s="12">
        <v>3618.18</v>
      </c>
      <c r="AE1037" s="25">
        <v>0.123</v>
      </c>
    </row>
    <row r="1038" spans="1:31" x14ac:dyDescent="0.3">
      <c r="A1038" t="s">
        <v>1322</v>
      </c>
      <c r="B1038" s="2">
        <v>1456</v>
      </c>
      <c r="C1038" s="25">
        <v>3.7606219490146434E-2</v>
      </c>
      <c r="D1038" s="2"/>
      <c r="E1038" s="2">
        <v>1626</v>
      </c>
      <c r="F1038" s="25">
        <v>4.0438707751995824E-2</v>
      </c>
      <c r="G1038" s="12"/>
      <c r="H1038" s="2">
        <v>1187</v>
      </c>
      <c r="I1038" s="25">
        <v>2.9246538215148079E-2</v>
      </c>
      <c r="J1038" s="12"/>
      <c r="K1038" s="25">
        <v>-0.18475274725274726</v>
      </c>
      <c r="L1038" s="2">
        <v>3524</v>
      </c>
      <c r="M1038" s="25">
        <v>2.7821638350281057E-2</v>
      </c>
      <c r="N1038" s="2">
        <v>229.09090909090901</v>
      </c>
      <c r="O1038" s="2">
        <v>3976</v>
      </c>
      <c r="P1038" s="25">
        <v>2.9767163285168825E-2</v>
      </c>
      <c r="Q1038" s="12">
        <v>258.18181818181802</v>
      </c>
      <c r="R1038" s="2">
        <v>3896</v>
      </c>
      <c r="S1038" s="25">
        <v>2.8019907367452031E-2</v>
      </c>
      <c r="T1038" s="12">
        <v>372.121216</v>
      </c>
      <c r="U1038" s="25">
        <v>0.10556186152099886</v>
      </c>
      <c r="V1038" s="2">
        <v>186736</v>
      </c>
      <c r="W1038" s="25">
        <v>1.4999999999999999E-2</v>
      </c>
      <c r="X1038" s="2">
        <v>2579</v>
      </c>
      <c r="Y1038" s="2">
        <v>218765</v>
      </c>
      <c r="Z1038" s="25">
        <v>1.7000000000000001E-2</v>
      </c>
      <c r="AA1038" s="12">
        <v>2463.64</v>
      </c>
      <c r="AB1038" s="2">
        <v>201263</v>
      </c>
      <c r="AC1038" s="25">
        <v>1.4999999999999999E-2</v>
      </c>
      <c r="AD1038" s="12">
        <v>2613.33</v>
      </c>
      <c r="AE1038" s="25">
        <v>7.8E-2</v>
      </c>
    </row>
    <row r="1039" spans="1:31" x14ac:dyDescent="0.3">
      <c r="A1039" t="s">
        <v>1380</v>
      </c>
      <c r="B1039" s="2">
        <v>1233</v>
      </c>
      <c r="C1039" s="25">
        <v>3.1846475708345173E-2</v>
      </c>
      <c r="D1039" s="2"/>
      <c r="E1039" s="2">
        <v>1314</v>
      </c>
      <c r="F1039" s="25">
        <v>3.2679250913974486E-2</v>
      </c>
      <c r="G1039" s="12"/>
      <c r="H1039" s="2">
        <v>1064</v>
      </c>
      <c r="I1039" s="25">
        <v>2.6215936529837874E-2</v>
      </c>
      <c r="J1039" s="12"/>
      <c r="K1039" s="25">
        <v>-0.13706407137064069</v>
      </c>
      <c r="L1039" s="2">
        <v>2618</v>
      </c>
      <c r="M1039" s="25">
        <v>2.0668856186446032E-2</v>
      </c>
      <c r="N1039" s="2">
        <v>202.42424242424201</v>
      </c>
      <c r="O1039" s="2">
        <v>3149</v>
      </c>
      <c r="P1039" s="25">
        <v>2.3575653215542412E-2</v>
      </c>
      <c r="Q1039" s="12">
        <v>267.87878787878702</v>
      </c>
      <c r="R1039" s="2">
        <v>2742</v>
      </c>
      <c r="S1039" s="25">
        <v>1.972037628376629E-2</v>
      </c>
      <c r="T1039" s="12">
        <v>347.27273600000001</v>
      </c>
      <c r="U1039" s="25">
        <v>4.7364400305576773E-2</v>
      </c>
      <c r="V1039" s="2">
        <v>144076</v>
      </c>
      <c r="W1039" s="25">
        <v>1.2E-2</v>
      </c>
      <c r="X1039" s="2">
        <v>2010</v>
      </c>
      <c r="Y1039" s="2">
        <v>164254</v>
      </c>
      <c r="Z1039" s="25">
        <v>1.2999999999999999E-2</v>
      </c>
      <c r="AA1039" s="12">
        <v>1972.73</v>
      </c>
      <c r="AB1039" s="2">
        <v>148207</v>
      </c>
      <c r="AC1039" s="25">
        <v>1.0999999999999999E-2</v>
      </c>
      <c r="AD1039" s="12">
        <v>2323.64</v>
      </c>
      <c r="AE1039" s="25">
        <v>2.9000000000000001E-2</v>
      </c>
    </row>
    <row r="1040" spans="1:31" x14ac:dyDescent="0.3">
      <c r="A1040" s="16"/>
      <c r="B1040" s="16"/>
      <c r="C1040" s="16"/>
      <c r="D1040" s="16"/>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row>
    <row r="1041" spans="1:31" x14ac:dyDescent="0.3">
      <c r="A1041" s="103" t="s">
        <v>1861</v>
      </c>
      <c r="B1041" s="103"/>
      <c r="C1041" s="103"/>
      <c r="D1041" s="103"/>
      <c r="E1041" s="103"/>
      <c r="F1041" s="103"/>
      <c r="G1041" s="103"/>
      <c r="H1041" s="103"/>
      <c r="I1041" s="103"/>
      <c r="J1041" s="103"/>
      <c r="K1041" s="103"/>
      <c r="L1041" s="103"/>
      <c r="M1041" s="103"/>
      <c r="N1041" s="103"/>
      <c r="O1041" s="103"/>
      <c r="P1041" s="103"/>
      <c r="Q1041" s="103"/>
      <c r="R1041" s="103"/>
      <c r="S1041" s="103"/>
      <c r="T1041" s="103"/>
      <c r="U1041" s="103"/>
      <c r="V1041" s="103"/>
      <c r="W1041" s="103"/>
      <c r="X1041" s="103"/>
      <c r="Y1041" s="103"/>
      <c r="Z1041" s="103"/>
      <c r="AA1041" s="103"/>
      <c r="AB1041" s="103"/>
      <c r="AC1041" s="103"/>
      <c r="AD1041" s="103"/>
      <c r="AE1041" s="103"/>
    </row>
    <row r="1042" spans="1:31" x14ac:dyDescent="0.3">
      <c r="B1042" s="188"/>
      <c r="C1042" s="188"/>
      <c r="D1042" s="188"/>
      <c r="E1042" s="188"/>
      <c r="F1042" s="188"/>
      <c r="G1042" s="188"/>
      <c r="H1042" s="188"/>
      <c r="I1042" s="188"/>
      <c r="J1042" s="188"/>
      <c r="L1042" s="188" t="s">
        <v>1653</v>
      </c>
      <c r="M1042" s="188"/>
      <c r="N1042" s="188" t="s">
        <v>1654</v>
      </c>
      <c r="O1042" s="188" t="s">
        <v>1653</v>
      </c>
      <c r="P1042" s="188"/>
      <c r="Q1042" s="188" t="s">
        <v>1654</v>
      </c>
      <c r="R1042" s="188" t="s">
        <v>1653</v>
      </c>
      <c r="S1042" s="188"/>
      <c r="T1042" s="188" t="s">
        <v>1654</v>
      </c>
      <c r="U1042" t="s">
        <v>167</v>
      </c>
      <c r="V1042" s="188" t="s">
        <v>1653</v>
      </c>
      <c r="W1042" s="188"/>
      <c r="X1042" s="188" t="s">
        <v>1654</v>
      </c>
      <c r="Y1042" s="188" t="s">
        <v>1653</v>
      </c>
      <c r="Z1042" s="188"/>
      <c r="AA1042" s="188" t="s">
        <v>1654</v>
      </c>
      <c r="AB1042" s="188" t="s">
        <v>1653</v>
      </c>
      <c r="AC1042" s="188"/>
      <c r="AD1042" s="188" t="s">
        <v>1654</v>
      </c>
      <c r="AE1042" t="s">
        <v>167</v>
      </c>
    </row>
    <row r="1043" spans="1:31" x14ac:dyDescent="0.3">
      <c r="A1043" t="s">
        <v>1862</v>
      </c>
      <c r="B1043" s="12" t="e">
        <v>#N/A</v>
      </c>
      <c r="C1043" s="25" t="e">
        <v>#N/A</v>
      </c>
      <c r="D1043" s="12"/>
      <c r="E1043" s="12" t="e">
        <v>#N/A</v>
      </c>
      <c r="F1043" s="25" t="e">
        <v>#N/A</v>
      </c>
      <c r="G1043" s="12"/>
      <c r="H1043" s="12" t="e">
        <v>#N/A</v>
      </c>
      <c r="I1043" s="25" t="e">
        <v>#N/A</v>
      </c>
      <c r="J1043" s="12"/>
      <c r="K1043" s="25" t="e">
        <v>#N/A</v>
      </c>
      <c r="L1043" s="12">
        <v>3.35</v>
      </c>
      <c r="M1043" s="25" t="s">
        <v>167</v>
      </c>
      <c r="N1043" s="12">
        <v>1.212121212121E-2</v>
      </c>
      <c r="O1043" s="12">
        <v>3.36</v>
      </c>
      <c r="P1043" s="25" t="s">
        <v>167</v>
      </c>
      <c r="Q1043" s="12">
        <v>1.818181818181E-2</v>
      </c>
      <c r="R1043" s="12">
        <v>3.3</v>
      </c>
      <c r="S1043" s="25" t="s">
        <v>167</v>
      </c>
      <c r="T1043" s="12">
        <v>1.21212117E-2</v>
      </c>
      <c r="U1043" s="25">
        <v>-1.4925373134328438E-2</v>
      </c>
      <c r="V1043" s="12">
        <v>2.89</v>
      </c>
      <c r="W1043" s="25" t="s">
        <v>167</v>
      </c>
      <c r="X1043" s="12">
        <v>0.01</v>
      </c>
      <c r="Y1043" s="12">
        <v>2.96</v>
      </c>
      <c r="Z1043" s="25" t="s">
        <v>167</v>
      </c>
      <c r="AA1043" s="12">
        <v>0.01</v>
      </c>
      <c r="AB1043" s="12">
        <v>2.94</v>
      </c>
      <c r="AC1043" s="25" t="s">
        <v>167</v>
      </c>
      <c r="AD1043" s="12">
        <v>0.01</v>
      </c>
      <c r="AE1043" s="25">
        <v>1.7000000000000001E-2</v>
      </c>
    </row>
    <row r="1044" spans="1:31" x14ac:dyDescent="0.3">
      <c r="A1044" t="s">
        <v>1863</v>
      </c>
      <c r="B1044" s="12" t="e">
        <v>#N/A</v>
      </c>
      <c r="C1044" s="25" t="e">
        <v>#N/A</v>
      </c>
      <c r="D1044" s="12"/>
      <c r="E1044" s="12" t="e">
        <v>#N/A</v>
      </c>
      <c r="F1044" s="25" t="e">
        <v>#N/A</v>
      </c>
      <c r="G1044" s="12"/>
      <c r="H1044" s="12" t="e">
        <v>#N/A</v>
      </c>
      <c r="I1044" s="25" t="e">
        <v>#N/A</v>
      </c>
      <c r="J1044" s="12"/>
      <c r="K1044" s="25" t="e">
        <v>#N/A</v>
      </c>
      <c r="L1044" s="12">
        <v>3.28</v>
      </c>
      <c r="M1044" s="25" t="s">
        <v>167</v>
      </c>
      <c r="N1044" s="12">
        <v>2.4242424242419999E-2</v>
      </c>
      <c r="O1044" s="12">
        <v>3.24</v>
      </c>
      <c r="P1044" s="25" t="s">
        <v>167</v>
      </c>
      <c r="Q1044" s="12">
        <v>3.0303030303029999E-2</v>
      </c>
      <c r="R1044" s="12">
        <v>3.23</v>
      </c>
      <c r="S1044" s="25" t="s">
        <v>167</v>
      </c>
      <c r="T1044" s="12">
        <v>3.03030312E-2</v>
      </c>
      <c r="U1044" s="25">
        <v>-1.5243902439024336E-2</v>
      </c>
      <c r="V1044" s="12">
        <v>2.97</v>
      </c>
      <c r="W1044" s="25" t="s">
        <v>167</v>
      </c>
      <c r="X1044" s="12">
        <v>0.01</v>
      </c>
      <c r="Y1044" s="12">
        <v>3</v>
      </c>
      <c r="Z1044" s="25" t="s">
        <v>167</v>
      </c>
      <c r="AA1044" s="12">
        <v>0.01</v>
      </c>
      <c r="AB1044" s="12">
        <v>3.01</v>
      </c>
      <c r="AC1044" s="25" t="s">
        <v>167</v>
      </c>
      <c r="AD1044" s="12">
        <v>0.01</v>
      </c>
      <c r="AE1044" s="25">
        <v>1.2999999999999999E-2</v>
      </c>
    </row>
    <row r="1045" spans="1:31" x14ac:dyDescent="0.3">
      <c r="A1045" t="s">
        <v>1864</v>
      </c>
      <c r="B1045" s="12" t="e">
        <v>#N/A</v>
      </c>
      <c r="C1045" s="25" t="e">
        <v>#N/A</v>
      </c>
      <c r="D1045" s="12"/>
      <c r="E1045" s="12" t="e">
        <v>#N/A</v>
      </c>
      <c r="F1045" s="25" t="e">
        <v>#N/A</v>
      </c>
      <c r="G1045" s="12"/>
      <c r="H1045" s="12" t="e">
        <v>#N/A</v>
      </c>
      <c r="I1045" s="25" t="e">
        <v>#N/A</v>
      </c>
      <c r="J1045" s="12"/>
      <c r="K1045" s="25" t="e">
        <v>#N/A</v>
      </c>
      <c r="L1045" s="12">
        <v>3.44</v>
      </c>
      <c r="M1045" s="25" t="s">
        <v>167</v>
      </c>
      <c r="N1045" s="12">
        <v>3.0303030303029999E-2</v>
      </c>
      <c r="O1045" s="12">
        <v>3.5</v>
      </c>
      <c r="P1045" s="25" t="s">
        <v>167</v>
      </c>
      <c r="Q1045" s="12">
        <v>3.0303030303029999E-2</v>
      </c>
      <c r="R1045" s="12">
        <v>3.38</v>
      </c>
      <c r="S1045" s="25" t="s">
        <v>167</v>
      </c>
      <c r="T1045" s="12">
        <v>3.6363635200000001E-2</v>
      </c>
      <c r="U1045" s="25">
        <v>-1.7441860465116296E-2</v>
      </c>
      <c r="V1045" s="12">
        <v>2.79</v>
      </c>
      <c r="W1045" s="25" t="s">
        <v>167</v>
      </c>
      <c r="X1045" s="12">
        <v>0.02</v>
      </c>
      <c r="Y1045" s="12">
        <v>2.91</v>
      </c>
      <c r="Z1045" s="25" t="s">
        <v>167</v>
      </c>
      <c r="AA1045" s="12">
        <v>0.01</v>
      </c>
      <c r="AB1045" s="12">
        <v>2.85</v>
      </c>
      <c r="AC1045" s="25" t="s">
        <v>167</v>
      </c>
      <c r="AD1045" s="12">
        <v>0.01</v>
      </c>
      <c r="AE1045" s="25">
        <v>2.1999999999999999E-2</v>
      </c>
    </row>
    <row r="1046" spans="1:31" x14ac:dyDescent="0.3">
      <c r="A1046" s="16"/>
      <c r="B1046" s="16"/>
      <c r="C1046" s="16"/>
      <c r="D1046" s="16"/>
      <c r="E1046" s="16"/>
      <c r="F1046" s="16"/>
      <c r="G1046" s="16"/>
      <c r="H1046" s="16"/>
      <c r="I1046" s="16"/>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row>
    <row r="1047" spans="1:31" x14ac:dyDescent="0.3">
      <c r="A1047" s="103" t="s">
        <v>1865</v>
      </c>
      <c r="B1047" s="103"/>
      <c r="C1047" s="103"/>
      <c r="D1047" s="103"/>
      <c r="E1047" s="103"/>
      <c r="F1047" s="103"/>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c r="AB1047" s="103"/>
      <c r="AC1047" s="103"/>
      <c r="AD1047" s="103"/>
      <c r="AE1047" s="103"/>
    </row>
    <row r="1048" spans="1:31" x14ac:dyDescent="0.3">
      <c r="B1048" s="188"/>
      <c r="C1048" s="188"/>
      <c r="D1048" s="188"/>
      <c r="E1048" s="188"/>
      <c r="F1048" s="188"/>
      <c r="G1048" s="188"/>
      <c r="H1048" s="188"/>
      <c r="I1048" s="188"/>
      <c r="J1048" s="188"/>
      <c r="L1048" s="188" t="s">
        <v>1653</v>
      </c>
      <c r="M1048" s="188"/>
      <c r="N1048" s="188" t="s">
        <v>1654</v>
      </c>
      <c r="O1048" s="188" t="s">
        <v>1653</v>
      </c>
      <c r="P1048" s="188"/>
      <c r="Q1048" s="188" t="s">
        <v>1654</v>
      </c>
      <c r="R1048" s="188" t="s">
        <v>1653</v>
      </c>
      <c r="S1048" s="188"/>
      <c r="T1048" s="188" t="s">
        <v>1654</v>
      </c>
      <c r="U1048" t="s">
        <v>167</v>
      </c>
      <c r="V1048" s="188" t="s">
        <v>1653</v>
      </c>
      <c r="W1048" s="188"/>
      <c r="X1048" s="188" t="s">
        <v>1654</v>
      </c>
      <c r="Y1048" s="188" t="s">
        <v>1653</v>
      </c>
      <c r="Z1048" s="188"/>
      <c r="AA1048" s="188" t="s">
        <v>1654</v>
      </c>
      <c r="AB1048" s="188" t="s">
        <v>1653</v>
      </c>
      <c r="AC1048" s="188"/>
      <c r="AD1048" s="188" t="s">
        <v>1654</v>
      </c>
      <c r="AE1048" t="s">
        <v>167</v>
      </c>
    </row>
    <row r="1049" spans="1:31" x14ac:dyDescent="0.3">
      <c r="A1049" t="s">
        <v>169</v>
      </c>
      <c r="B1049" s="2">
        <v>38717</v>
      </c>
      <c r="C1049" s="25" t="s">
        <v>2479</v>
      </c>
      <c r="D1049" s="2"/>
      <c r="E1049" s="2">
        <v>40209</v>
      </c>
      <c r="F1049" s="25" t="s">
        <v>2479</v>
      </c>
      <c r="G1049" s="12"/>
      <c r="H1049" s="2">
        <v>40586</v>
      </c>
      <c r="I1049" s="25" t="s">
        <v>2479</v>
      </c>
      <c r="J1049" s="12"/>
      <c r="K1049" s="25">
        <v>4.8273368287832241E-2</v>
      </c>
      <c r="L1049" s="2">
        <v>126664</v>
      </c>
      <c r="M1049" s="25" t="s">
        <v>167</v>
      </c>
      <c r="N1049" s="2">
        <v>501.21212121212102</v>
      </c>
      <c r="O1049" s="2">
        <v>133570</v>
      </c>
      <c r="P1049" s="25" t="s">
        <v>167</v>
      </c>
      <c r="Q1049" s="12">
        <v>473.33333333333297</v>
      </c>
      <c r="R1049" s="2">
        <v>139044</v>
      </c>
      <c r="S1049" s="25" t="s">
        <v>167</v>
      </c>
      <c r="T1049" s="12">
        <v>480.60604899999998</v>
      </c>
      <c r="U1049" s="25">
        <v>9.7738899766310866E-2</v>
      </c>
      <c r="V1049" s="2">
        <v>12392852</v>
      </c>
      <c r="W1049" s="25" t="s">
        <v>167</v>
      </c>
      <c r="X1049" s="2">
        <v>13533</v>
      </c>
      <c r="Y1049" s="2">
        <v>12717801</v>
      </c>
      <c r="Z1049" s="25" t="s">
        <v>167</v>
      </c>
      <c r="AA1049" s="12">
        <v>11122.42</v>
      </c>
      <c r="AB1049" s="2">
        <v>13103114</v>
      </c>
      <c r="AC1049" s="25" t="s">
        <v>167</v>
      </c>
      <c r="AD1049" s="12">
        <v>11237.58</v>
      </c>
      <c r="AE1049" s="25">
        <v>5.7000000000000002E-2</v>
      </c>
    </row>
    <row r="1050" spans="1:31" x14ac:dyDescent="0.3">
      <c r="A1050" t="s">
        <v>1540</v>
      </c>
      <c r="B1050" s="2">
        <v>22280</v>
      </c>
      <c r="C1050" s="25">
        <v>0.57545780923108691</v>
      </c>
      <c r="D1050" s="2"/>
      <c r="E1050" s="2">
        <v>21925</v>
      </c>
      <c r="F1050" s="25">
        <v>0.5452759332487751</v>
      </c>
      <c r="G1050" s="12"/>
      <c r="H1050" s="2">
        <v>23528</v>
      </c>
      <c r="I1050" s="25">
        <v>0.57970728822746775</v>
      </c>
      <c r="J1050" s="12"/>
      <c r="K1050" s="25">
        <v>5.6014362657091477E-2</v>
      </c>
      <c r="L1050" s="2">
        <v>75081</v>
      </c>
      <c r="M1050" s="25">
        <v>0.59275721594138819</v>
      </c>
      <c r="N1050" s="2">
        <v>679.39393939393904</v>
      </c>
      <c r="O1050" s="2">
        <v>75685</v>
      </c>
      <c r="P1050" s="25">
        <v>0.56663172868159017</v>
      </c>
      <c r="Q1050" s="12">
        <v>752.12121212121201</v>
      </c>
      <c r="R1050" s="2">
        <v>79353</v>
      </c>
      <c r="S1050" s="25">
        <v>0.57070423750755161</v>
      </c>
      <c r="T1050" s="12">
        <v>812.72730000000001</v>
      </c>
      <c r="U1050" s="25">
        <v>5.6898549566468212E-2</v>
      </c>
      <c r="V1050" s="2">
        <v>7112050</v>
      </c>
      <c r="W1050" s="25">
        <v>0.57399999999999995</v>
      </c>
      <c r="X1050" s="2">
        <v>23474</v>
      </c>
      <c r="Y1050" s="2">
        <v>6909176</v>
      </c>
      <c r="Z1050" s="25">
        <v>0.54300000000000004</v>
      </c>
      <c r="AA1050" s="12">
        <v>22243.03</v>
      </c>
      <c r="AB1050" s="2">
        <v>7241318</v>
      </c>
      <c r="AC1050" s="25">
        <v>0.55300000000000005</v>
      </c>
      <c r="AD1050" s="12">
        <v>21643.03</v>
      </c>
      <c r="AE1050" s="25">
        <v>1.7999999999999999E-2</v>
      </c>
    </row>
    <row r="1051" spans="1:31" x14ac:dyDescent="0.3">
      <c r="A1051" t="s">
        <v>1866</v>
      </c>
      <c r="B1051" s="2">
        <v>12963</v>
      </c>
      <c r="C1051" s="25">
        <v>0.3348141643205827</v>
      </c>
      <c r="D1051" s="2"/>
      <c r="E1051" s="2">
        <v>12784</v>
      </c>
      <c r="F1051" s="25">
        <v>0.31793876992713072</v>
      </c>
      <c r="G1051" s="12"/>
      <c r="H1051" s="2">
        <v>13730</v>
      </c>
      <c r="I1051" s="25">
        <v>0.33829399300251317</v>
      </c>
      <c r="J1051" s="12"/>
      <c r="K1051" s="25">
        <v>5.9168402375993301E-2</v>
      </c>
      <c r="L1051" s="2">
        <v>43701</v>
      </c>
      <c r="M1051" s="25">
        <v>0.34501515821385714</v>
      </c>
      <c r="N1051" s="2">
        <v>586.06060606060601</v>
      </c>
      <c r="O1051" s="2">
        <v>44803</v>
      </c>
      <c r="P1051" s="25">
        <v>0.3354271168675601</v>
      </c>
      <c r="Q1051" s="12">
        <v>794.54545454545405</v>
      </c>
      <c r="R1051" s="2">
        <v>46882</v>
      </c>
      <c r="S1051" s="25">
        <v>0.33717384425074076</v>
      </c>
      <c r="T1051" s="12">
        <v>757.57574499999998</v>
      </c>
      <c r="U1051" s="25">
        <v>7.2790096336468268E-2</v>
      </c>
      <c r="V1051" s="2">
        <v>4721154</v>
      </c>
      <c r="W1051" s="25">
        <v>0.38100000000000001</v>
      </c>
      <c r="X1051" s="2">
        <v>15447</v>
      </c>
      <c r="Y1051" s="2">
        <v>4696891</v>
      </c>
      <c r="Z1051" s="25">
        <v>0.36899999999999999</v>
      </c>
      <c r="AA1051" s="12">
        <v>14040.61</v>
      </c>
      <c r="AB1051" s="2">
        <v>4877300</v>
      </c>
      <c r="AC1051" s="25">
        <v>0.372</v>
      </c>
      <c r="AD1051" s="12">
        <v>15085.45</v>
      </c>
      <c r="AE1051" s="25">
        <v>3.3000000000000002E-2</v>
      </c>
    </row>
    <row r="1052" spans="1:31" x14ac:dyDescent="0.3">
      <c r="A1052" t="s">
        <v>1867</v>
      </c>
      <c r="B1052" s="2">
        <v>7278</v>
      </c>
      <c r="C1052" s="25">
        <v>0.18797944055582819</v>
      </c>
      <c r="D1052" s="2"/>
      <c r="E1052" s="2">
        <v>7233</v>
      </c>
      <c r="F1052" s="25">
        <v>0.17988510035066776</v>
      </c>
      <c r="G1052" s="12"/>
      <c r="H1052" s="2">
        <v>7568</v>
      </c>
      <c r="I1052" s="25">
        <v>0.18646824027989947</v>
      </c>
      <c r="J1052" s="12"/>
      <c r="K1052" s="25">
        <v>3.9846111569112441E-2</v>
      </c>
      <c r="L1052" s="2">
        <v>26200</v>
      </c>
      <c r="M1052" s="25">
        <v>0.20684645992547213</v>
      </c>
      <c r="N1052" s="2">
        <v>638.78787878787796</v>
      </c>
      <c r="O1052" s="2">
        <v>25662</v>
      </c>
      <c r="P1052" s="25">
        <v>0.19212397993561428</v>
      </c>
      <c r="Q1052" s="12">
        <v>645.45454545454504</v>
      </c>
      <c r="R1052" s="2">
        <v>27189</v>
      </c>
      <c r="S1052" s="25">
        <v>0.19554241822732371</v>
      </c>
      <c r="T1052" s="12">
        <v>878.78790000000004</v>
      </c>
      <c r="U1052" s="25">
        <v>3.7748091603053438E-2</v>
      </c>
      <c r="V1052" s="2">
        <v>2102208</v>
      </c>
      <c r="W1052" s="25">
        <v>0.17</v>
      </c>
      <c r="X1052" s="2">
        <v>9783</v>
      </c>
      <c r="Y1052" s="2">
        <v>1935162</v>
      </c>
      <c r="Z1052" s="25">
        <v>0.152</v>
      </c>
      <c r="AA1052" s="12">
        <v>9130.91</v>
      </c>
      <c r="AB1052" s="2">
        <v>2061561</v>
      </c>
      <c r="AC1052" s="25">
        <v>0.157</v>
      </c>
      <c r="AD1052" s="12">
        <v>8872.1200000000008</v>
      </c>
      <c r="AE1052" s="25">
        <v>-1.9E-2</v>
      </c>
    </row>
    <row r="1053" spans="1:31" x14ac:dyDescent="0.3">
      <c r="A1053" t="s">
        <v>1868</v>
      </c>
      <c r="B1053" s="2">
        <v>1685</v>
      </c>
      <c r="C1053" s="25">
        <v>4.3520933956659881E-2</v>
      </c>
      <c r="D1053" s="2"/>
      <c r="E1053" s="2">
        <v>1513</v>
      </c>
      <c r="F1053" s="25">
        <v>3.7628391653609886E-2</v>
      </c>
      <c r="G1053" s="12"/>
      <c r="H1053" s="2">
        <v>1662</v>
      </c>
      <c r="I1053" s="25">
        <v>4.09500813088257E-2</v>
      </c>
      <c r="J1053" s="12"/>
      <c r="K1053" s="25">
        <v>-1.3649851632047461E-2</v>
      </c>
      <c r="L1053" s="2">
        <v>4271</v>
      </c>
      <c r="M1053" s="25">
        <v>3.3719130929072194E-2</v>
      </c>
      <c r="N1053" s="2">
        <v>264.24242424242402</v>
      </c>
      <c r="O1053" s="2">
        <v>4163</v>
      </c>
      <c r="P1053" s="25">
        <v>3.1167178258591E-2</v>
      </c>
      <c r="Q1053" s="12">
        <v>249.09090909090901</v>
      </c>
      <c r="R1053" s="2">
        <v>3989</v>
      </c>
      <c r="S1053" s="25">
        <v>2.8688760392393774E-2</v>
      </c>
      <c r="T1053" s="12">
        <v>326.66665599999999</v>
      </c>
      <c r="U1053" s="25">
        <v>-6.6026691641301802E-2</v>
      </c>
      <c r="V1053" s="2">
        <v>222257</v>
      </c>
      <c r="W1053" s="25">
        <v>1.7999999999999999E-2</v>
      </c>
      <c r="X1053" s="2">
        <v>1829</v>
      </c>
      <c r="Y1053" s="2">
        <v>207612</v>
      </c>
      <c r="Z1053" s="25">
        <v>1.6E-2</v>
      </c>
      <c r="AA1053" s="12">
        <v>1716.36</v>
      </c>
      <c r="AB1053" s="2">
        <v>223040</v>
      </c>
      <c r="AC1053" s="25">
        <v>1.7000000000000001E-2</v>
      </c>
      <c r="AD1053" s="12">
        <v>2067.88</v>
      </c>
      <c r="AE1053" s="25">
        <v>4.0000000000000001E-3</v>
      </c>
    </row>
    <row r="1054" spans="1:31" x14ac:dyDescent="0.3">
      <c r="A1054" t="s">
        <v>1869</v>
      </c>
      <c r="B1054" s="2">
        <v>272</v>
      </c>
      <c r="C1054" s="25">
        <v>7.0253377069504352E-3</v>
      </c>
      <c r="D1054" s="2"/>
      <c r="E1054" s="2">
        <v>282</v>
      </c>
      <c r="F1054" s="25">
        <v>7.0133552189808254E-3</v>
      </c>
      <c r="G1054" s="12"/>
      <c r="H1054" s="2">
        <v>406</v>
      </c>
      <c r="I1054" s="25">
        <v>1.0003449465332874E-2</v>
      </c>
      <c r="J1054" s="12"/>
      <c r="K1054" s="25">
        <v>0.49264705882352944</v>
      </c>
      <c r="L1054" s="2">
        <v>720</v>
      </c>
      <c r="M1054" s="25">
        <v>5.6843301964251882E-3</v>
      </c>
      <c r="N1054" s="2">
        <v>101.818181818181</v>
      </c>
      <c r="O1054" s="2">
        <v>643</v>
      </c>
      <c r="P1054" s="25">
        <v>4.8139552294676948E-3</v>
      </c>
      <c r="Q1054" s="12">
        <v>90.909090909090907</v>
      </c>
      <c r="R1054" s="2">
        <v>940</v>
      </c>
      <c r="S1054" s="25">
        <v>6.7604499295187137E-3</v>
      </c>
      <c r="T1054" s="12">
        <v>134.545456</v>
      </c>
      <c r="U1054" s="25">
        <v>0.30555555555555558</v>
      </c>
      <c r="V1054" s="2">
        <v>51841</v>
      </c>
      <c r="W1054" s="25">
        <v>4.0000000000000001E-3</v>
      </c>
      <c r="X1054" s="2">
        <v>842</v>
      </c>
      <c r="Y1054" s="2">
        <v>50034</v>
      </c>
      <c r="Z1054" s="25">
        <v>4.0000000000000001E-3</v>
      </c>
      <c r="AA1054" s="12">
        <v>863.03</v>
      </c>
      <c r="AB1054" s="2">
        <v>55769</v>
      </c>
      <c r="AC1054" s="25">
        <v>4.0000000000000001E-3</v>
      </c>
      <c r="AD1054" s="12">
        <v>1151.52</v>
      </c>
      <c r="AE1054" s="25">
        <v>7.5999999999999998E-2</v>
      </c>
    </row>
    <row r="1055" spans="1:31" x14ac:dyDescent="0.3">
      <c r="A1055" t="s">
        <v>1870</v>
      </c>
      <c r="B1055" s="2">
        <v>82</v>
      </c>
      <c r="C1055" s="25">
        <v>2.11793269106594E-3</v>
      </c>
      <c r="D1055" s="2"/>
      <c r="E1055" s="2">
        <v>113</v>
      </c>
      <c r="F1055" s="25">
        <v>2.8103160983859333E-3</v>
      </c>
      <c r="G1055" s="12"/>
      <c r="H1055" s="2">
        <v>162</v>
      </c>
      <c r="I1055" s="25">
        <v>3.991524170896368E-3</v>
      </c>
      <c r="J1055" s="12"/>
      <c r="K1055" s="25">
        <v>0.97560975609756095</v>
      </c>
      <c r="L1055" s="2">
        <v>189</v>
      </c>
      <c r="M1055" s="25">
        <v>1.4921366765616119E-3</v>
      </c>
      <c r="N1055" s="2">
        <v>41.212121212121197</v>
      </c>
      <c r="O1055" s="2">
        <v>414</v>
      </c>
      <c r="P1055" s="25">
        <v>3.099498390357116E-3</v>
      </c>
      <c r="Q1055" s="12">
        <v>73.3333333333333</v>
      </c>
      <c r="R1055" s="2">
        <v>353</v>
      </c>
      <c r="S1055" s="25">
        <v>2.5387647075745807E-3</v>
      </c>
      <c r="T1055" s="12">
        <v>71.515150000000006</v>
      </c>
      <c r="U1055" s="25">
        <v>0.86772486772486768</v>
      </c>
      <c r="V1055" s="2">
        <v>14590</v>
      </c>
      <c r="W1055" s="25">
        <v>1E-3</v>
      </c>
      <c r="X1055" s="2">
        <v>523</v>
      </c>
      <c r="Y1055" s="2">
        <v>19477</v>
      </c>
      <c r="Z1055" s="25">
        <v>2E-3</v>
      </c>
      <c r="AA1055" s="12">
        <v>616.36</v>
      </c>
      <c r="AB1055" s="2">
        <v>23648</v>
      </c>
      <c r="AC1055" s="25">
        <v>2E-3</v>
      </c>
      <c r="AD1055" s="12">
        <v>733.94</v>
      </c>
      <c r="AE1055" s="25">
        <v>0.621</v>
      </c>
    </row>
    <row r="1056" spans="1:31" x14ac:dyDescent="0.3">
      <c r="A1056" t="s">
        <v>1543</v>
      </c>
      <c r="B1056" s="2">
        <v>16437</v>
      </c>
      <c r="C1056" s="25">
        <v>0.42454219076891286</v>
      </c>
      <c r="D1056" s="2"/>
      <c r="E1056" s="2">
        <v>18284</v>
      </c>
      <c r="F1056" s="25">
        <v>0.45472406675122484</v>
      </c>
      <c r="G1056" s="12"/>
      <c r="H1056" s="2">
        <v>17058</v>
      </c>
      <c r="I1056" s="25">
        <v>0.42029271177253241</v>
      </c>
      <c r="J1056" s="12"/>
      <c r="K1056" s="25">
        <v>3.7780616900894293E-2</v>
      </c>
      <c r="L1056" s="2">
        <v>51583</v>
      </c>
      <c r="M1056" s="25">
        <v>0.40724278405861175</v>
      </c>
      <c r="N1056" s="2">
        <v>703.030303030303</v>
      </c>
      <c r="O1056" s="2">
        <v>57885</v>
      </c>
      <c r="P1056" s="25">
        <v>0.43336827131840983</v>
      </c>
      <c r="Q1056" s="12">
        <v>686.66666666666595</v>
      </c>
      <c r="R1056" s="2">
        <v>59691</v>
      </c>
      <c r="S1056" s="25">
        <v>0.42929576249244844</v>
      </c>
      <c r="T1056" s="12">
        <v>898.78790000000004</v>
      </c>
      <c r="U1056" s="25">
        <v>0.15718356822984317</v>
      </c>
      <c r="V1056" s="2">
        <v>5280802</v>
      </c>
      <c r="W1056" s="25">
        <v>0.42599999999999999</v>
      </c>
      <c r="X1056" s="2">
        <v>12172</v>
      </c>
      <c r="Y1056" s="2">
        <v>5808625</v>
      </c>
      <c r="Z1056" s="25">
        <v>0.45700000000000002</v>
      </c>
      <c r="AA1056" s="12">
        <v>12618.79</v>
      </c>
      <c r="AB1056" s="2">
        <v>5861796</v>
      </c>
      <c r="AC1056" s="25">
        <v>0.44700000000000001</v>
      </c>
      <c r="AD1056" s="12">
        <v>12320</v>
      </c>
      <c r="AE1056" s="25">
        <v>0.11</v>
      </c>
    </row>
    <row r="1057" spans="1:31" x14ac:dyDescent="0.3">
      <c r="A1057" t="s">
        <v>1866</v>
      </c>
      <c r="B1057" s="2">
        <v>5215</v>
      </c>
      <c r="C1057" s="25">
        <v>0.13469535346230332</v>
      </c>
      <c r="D1057" s="2"/>
      <c r="E1057" s="2">
        <v>5814</v>
      </c>
      <c r="F1057" s="25">
        <v>0.14459449377005149</v>
      </c>
      <c r="G1057" s="12"/>
      <c r="H1057" s="2">
        <v>5779</v>
      </c>
      <c r="I1057" s="25">
        <v>0.14238900113339575</v>
      </c>
      <c r="J1057" s="12"/>
      <c r="K1057" s="25">
        <v>0.10814956855225311</v>
      </c>
      <c r="L1057" s="2">
        <v>19672</v>
      </c>
      <c r="M1057" s="25">
        <v>0.15530853281121706</v>
      </c>
      <c r="N1057" s="2">
        <v>660</v>
      </c>
      <c r="O1057" s="2">
        <v>22406</v>
      </c>
      <c r="P1057" s="25">
        <v>0.16774724863367524</v>
      </c>
      <c r="Q1057" s="12">
        <v>505.45454545454498</v>
      </c>
      <c r="R1057" s="2">
        <v>22766</v>
      </c>
      <c r="S1057" s="25">
        <v>0.16373234371853515</v>
      </c>
      <c r="T1057" s="12">
        <v>926.66669999999999</v>
      </c>
      <c r="U1057" s="25">
        <v>0.15727938186254575</v>
      </c>
      <c r="V1057" s="2">
        <v>2493007</v>
      </c>
      <c r="W1057" s="25">
        <v>0.20100000000000001</v>
      </c>
      <c r="X1057" s="2">
        <v>5738</v>
      </c>
      <c r="Y1057" s="2">
        <v>2655186</v>
      </c>
      <c r="Z1057" s="25">
        <v>0.20899999999999999</v>
      </c>
      <c r="AA1057" s="12">
        <v>6076.36</v>
      </c>
      <c r="AB1057" s="2">
        <v>2629954</v>
      </c>
      <c r="AC1057" s="25">
        <v>0.20100000000000001</v>
      </c>
      <c r="AD1057" s="12">
        <v>7487.27</v>
      </c>
      <c r="AE1057" s="25">
        <v>5.5E-2</v>
      </c>
    </row>
    <row r="1058" spans="1:31" x14ac:dyDescent="0.3">
      <c r="A1058" t="s">
        <v>1867</v>
      </c>
      <c r="B1058" s="2">
        <v>7384</v>
      </c>
      <c r="C1058" s="25">
        <v>0.19071725598574268</v>
      </c>
      <c r="D1058" s="2"/>
      <c r="E1058" s="2">
        <v>8799</v>
      </c>
      <c r="F1058" s="25">
        <v>0.21883160486458256</v>
      </c>
      <c r="G1058" s="12"/>
      <c r="H1058" s="2">
        <v>8394</v>
      </c>
      <c r="I1058" s="25">
        <v>0.20682008574385255</v>
      </c>
      <c r="J1058" s="12"/>
      <c r="K1058" s="25">
        <v>0.13678223185265437</v>
      </c>
      <c r="L1058" s="2">
        <v>22940</v>
      </c>
      <c r="M1058" s="25">
        <v>0.18110907598054696</v>
      </c>
      <c r="N1058" s="2">
        <v>655.15151515151501</v>
      </c>
      <c r="O1058" s="2">
        <v>26539</v>
      </c>
      <c r="P1058" s="25">
        <v>0.19868982555963166</v>
      </c>
      <c r="Q1058" s="12">
        <v>698.18181818181802</v>
      </c>
      <c r="R1058" s="2">
        <v>28006</v>
      </c>
      <c r="S1058" s="25">
        <v>0.20141825609159691</v>
      </c>
      <c r="T1058" s="12">
        <v>834.54549999999995</v>
      </c>
      <c r="U1058" s="25">
        <v>0.22083696599825631</v>
      </c>
      <c r="V1058" s="2">
        <v>2089411</v>
      </c>
      <c r="W1058" s="25">
        <v>0.16900000000000001</v>
      </c>
      <c r="X1058" s="2">
        <v>7867</v>
      </c>
      <c r="Y1058" s="2">
        <v>2389383</v>
      </c>
      <c r="Z1058" s="25">
        <v>0.188</v>
      </c>
      <c r="AA1058" s="12">
        <v>8010.91</v>
      </c>
      <c r="AB1058" s="2">
        <v>2458561</v>
      </c>
      <c r="AC1058" s="25">
        <v>0.188</v>
      </c>
      <c r="AD1058" s="12">
        <v>7194.55</v>
      </c>
      <c r="AE1058" s="25">
        <v>0.17699999999999999</v>
      </c>
    </row>
    <row r="1059" spans="1:31" x14ac:dyDescent="0.3">
      <c r="A1059" t="s">
        <v>1868</v>
      </c>
      <c r="B1059" s="2">
        <v>2699</v>
      </c>
      <c r="C1059" s="25">
        <v>6.9710979673011861E-2</v>
      </c>
      <c r="D1059" s="2"/>
      <c r="E1059" s="2">
        <v>2894</v>
      </c>
      <c r="F1059" s="25">
        <v>7.1973936183441514E-2</v>
      </c>
      <c r="G1059" s="12"/>
      <c r="H1059" s="2">
        <v>2242</v>
      </c>
      <c r="I1059" s="25">
        <v>5.5240723402158382E-2</v>
      </c>
      <c r="J1059" s="12"/>
      <c r="K1059" s="25">
        <v>-0.16932197110040759</v>
      </c>
      <c r="L1059" s="2">
        <v>6308</v>
      </c>
      <c r="M1059" s="25">
        <v>4.980104844312512E-2</v>
      </c>
      <c r="N1059" s="2">
        <v>329.09090909090901</v>
      </c>
      <c r="O1059" s="2">
        <v>6939</v>
      </c>
      <c r="P1059" s="25">
        <v>5.1950288238376878E-2</v>
      </c>
      <c r="Q1059" s="12">
        <v>365.45454545454498</v>
      </c>
      <c r="R1059" s="2">
        <v>6909</v>
      </c>
      <c r="S1059" s="25">
        <v>4.9689306981962542E-2</v>
      </c>
      <c r="T1059" s="12">
        <v>435.75756799999999</v>
      </c>
      <c r="U1059" s="25">
        <v>9.5275840202916934E-2</v>
      </c>
      <c r="V1059" s="2">
        <v>431095</v>
      </c>
      <c r="W1059" s="25">
        <v>3.5000000000000003E-2</v>
      </c>
      <c r="X1059" s="2">
        <v>3668</v>
      </c>
      <c r="Y1059" s="2">
        <v>476947</v>
      </c>
      <c r="Z1059" s="25">
        <v>3.7999999999999999E-2</v>
      </c>
      <c r="AA1059" s="12">
        <v>3240.61</v>
      </c>
      <c r="AB1059" s="2">
        <v>457713</v>
      </c>
      <c r="AC1059" s="25">
        <v>3.5000000000000003E-2</v>
      </c>
      <c r="AD1059" s="12">
        <v>3654.55</v>
      </c>
      <c r="AE1059" s="25">
        <v>6.2E-2</v>
      </c>
    </row>
    <row r="1060" spans="1:31" x14ac:dyDescent="0.3">
      <c r="A1060" t="s">
        <v>1869</v>
      </c>
      <c r="B1060" s="2">
        <v>908</v>
      </c>
      <c r="C1060" s="25">
        <v>2.3452230286437482E-2</v>
      </c>
      <c r="D1060" s="2"/>
      <c r="E1060" s="2">
        <v>572</v>
      </c>
      <c r="F1060" s="25">
        <v>1.4225670869705782E-2</v>
      </c>
      <c r="G1060" s="12"/>
      <c r="H1060" s="2">
        <v>542</v>
      </c>
      <c r="I1060" s="25">
        <v>1.3354358645838466E-2</v>
      </c>
      <c r="J1060" s="12"/>
      <c r="K1060" s="25">
        <v>-0.40308370044052866</v>
      </c>
      <c r="L1060" s="2">
        <v>1911</v>
      </c>
      <c r="M1060" s="25">
        <v>1.508715972967852E-2</v>
      </c>
      <c r="N1060" s="2">
        <v>185.45454545454501</v>
      </c>
      <c r="O1060" s="2">
        <v>1367</v>
      </c>
      <c r="P1060" s="25">
        <v>1.0234334057048738E-2</v>
      </c>
      <c r="Q1060" s="12">
        <v>124.24242424242399</v>
      </c>
      <c r="R1060" s="2">
        <v>1470</v>
      </c>
      <c r="S1060" s="25">
        <v>1.0572192974885647E-2</v>
      </c>
      <c r="T1060" s="12">
        <v>176.363632</v>
      </c>
      <c r="U1060" s="25">
        <v>-0.23076923076923078</v>
      </c>
      <c r="V1060" s="2">
        <v>187251</v>
      </c>
      <c r="W1060" s="25">
        <v>1.4999999999999999E-2</v>
      </c>
      <c r="X1060" s="2">
        <v>1951</v>
      </c>
      <c r="Y1060" s="2">
        <v>208523</v>
      </c>
      <c r="Z1060" s="25">
        <v>1.6E-2</v>
      </c>
      <c r="AA1060" s="12">
        <v>1948.48</v>
      </c>
      <c r="AB1060" s="2">
        <v>231456</v>
      </c>
      <c r="AC1060" s="25">
        <v>1.7999999999999999E-2</v>
      </c>
      <c r="AD1060" s="12">
        <v>2403.0300000000002</v>
      </c>
      <c r="AE1060" s="25">
        <v>0.23599999999999999</v>
      </c>
    </row>
    <row r="1061" spans="1:31" x14ac:dyDescent="0.3">
      <c r="A1061" t="s">
        <v>1870</v>
      </c>
      <c r="B1061" s="2">
        <v>231</v>
      </c>
      <c r="C1061" s="25">
        <v>5.9663713614174652E-3</v>
      </c>
      <c r="D1061" s="2"/>
      <c r="E1061" s="2">
        <v>205</v>
      </c>
      <c r="F1061" s="25">
        <v>5.0983610634435074E-3</v>
      </c>
      <c r="G1061" s="12"/>
      <c r="H1061" s="2">
        <v>101</v>
      </c>
      <c r="I1061" s="25">
        <v>2.4885428472872411E-3</v>
      </c>
      <c r="J1061" s="12"/>
      <c r="K1061" s="25">
        <v>-0.56277056277056281</v>
      </c>
      <c r="L1061" s="2">
        <v>752</v>
      </c>
      <c r="M1061" s="25">
        <v>5.9369670940440855E-3</v>
      </c>
      <c r="N1061" s="2">
        <v>103.636363636363</v>
      </c>
      <c r="O1061" s="2">
        <v>634</v>
      </c>
      <c r="P1061" s="25">
        <v>4.7465748296773224E-3</v>
      </c>
      <c r="Q1061" s="12">
        <v>116.363636363636</v>
      </c>
      <c r="R1061" s="2">
        <v>540</v>
      </c>
      <c r="S1061" s="25">
        <v>3.8836627254681972E-3</v>
      </c>
      <c r="T1061" s="12">
        <v>124.242424</v>
      </c>
      <c r="U1061" s="25">
        <v>-0.28191489361702127</v>
      </c>
      <c r="V1061" s="2">
        <v>80038</v>
      </c>
      <c r="W1061" s="25">
        <v>6.0000000000000001E-3</v>
      </c>
      <c r="X1061" s="2">
        <v>1284</v>
      </c>
      <c r="Y1061" s="2">
        <v>78586</v>
      </c>
      <c r="Z1061" s="25">
        <v>6.0000000000000001E-3</v>
      </c>
      <c r="AA1061" s="12">
        <v>1063.03</v>
      </c>
      <c r="AB1061" s="2">
        <v>84112</v>
      </c>
      <c r="AC1061" s="25">
        <v>6.0000000000000001E-3</v>
      </c>
      <c r="AD1061" s="12">
        <v>1450.3</v>
      </c>
      <c r="AE1061" s="25">
        <v>5.0999999999999997E-2</v>
      </c>
    </row>
    <row r="1062" spans="1:31" x14ac:dyDescent="0.3">
      <c r="A1062" s="16"/>
      <c r="B1062" s="16"/>
      <c r="C1062" s="16"/>
      <c r="D1062" s="16"/>
      <c r="E1062" s="16"/>
      <c r="F1062" s="16"/>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row>
    <row r="1063" spans="1:31" x14ac:dyDescent="0.3">
      <c r="A1063" s="103" t="s">
        <v>1871</v>
      </c>
      <c r="B1063" s="103"/>
      <c r="C1063" s="103"/>
      <c r="D1063" s="103"/>
      <c r="E1063" s="103"/>
      <c r="F1063" s="103"/>
      <c r="G1063" s="103"/>
      <c r="H1063" s="103"/>
      <c r="I1063" s="103"/>
      <c r="J1063" s="103"/>
      <c r="K1063" s="103"/>
      <c r="L1063" s="103"/>
      <c r="M1063" s="103"/>
      <c r="N1063" s="103"/>
      <c r="O1063" s="103"/>
      <c r="P1063" s="103"/>
      <c r="Q1063" s="103"/>
      <c r="R1063" s="103"/>
      <c r="S1063" s="103"/>
      <c r="T1063" s="103"/>
      <c r="U1063" s="103"/>
      <c r="V1063" s="103"/>
      <c r="W1063" s="103"/>
      <c r="X1063" s="103"/>
      <c r="Y1063" s="103"/>
      <c r="Z1063" s="103"/>
      <c r="AA1063" s="103"/>
      <c r="AB1063" s="103"/>
      <c r="AC1063" s="103"/>
      <c r="AD1063" s="103"/>
      <c r="AE1063" s="103"/>
    </row>
    <row r="1064" spans="1:31" x14ac:dyDescent="0.3">
      <c r="B1064" s="188"/>
      <c r="C1064" s="188"/>
      <c r="D1064" s="188"/>
      <c r="E1064" s="188"/>
      <c r="F1064" s="188"/>
      <c r="G1064" s="188"/>
      <c r="H1064" s="188"/>
      <c r="I1064" s="188"/>
      <c r="J1064" s="188"/>
      <c r="L1064" s="188" t="s">
        <v>1653</v>
      </c>
      <c r="M1064" s="188"/>
      <c r="N1064" s="188" t="s">
        <v>1654</v>
      </c>
      <c r="O1064" s="188" t="s">
        <v>1653</v>
      </c>
      <c r="P1064" s="188"/>
      <c r="Q1064" s="188" t="s">
        <v>1654</v>
      </c>
      <c r="R1064" s="188" t="s">
        <v>1653</v>
      </c>
      <c r="S1064" s="188"/>
      <c r="T1064" s="188" t="s">
        <v>1654</v>
      </c>
      <c r="U1064" t="s">
        <v>167</v>
      </c>
      <c r="V1064" s="188" t="s">
        <v>1653</v>
      </c>
      <c r="W1064" s="188"/>
      <c r="X1064" s="188" t="s">
        <v>1654</v>
      </c>
      <c r="Y1064" s="188" t="s">
        <v>1653</v>
      </c>
      <c r="Z1064" s="188"/>
      <c r="AA1064" s="188" t="s">
        <v>1654</v>
      </c>
      <c r="AB1064" s="188" t="s">
        <v>1653</v>
      </c>
      <c r="AC1064" s="188"/>
      <c r="AD1064" s="188" t="s">
        <v>1654</v>
      </c>
      <c r="AE1064" t="s">
        <v>167</v>
      </c>
    </row>
    <row r="1065" spans="1:31" x14ac:dyDescent="0.3">
      <c r="A1065" t="s">
        <v>169</v>
      </c>
      <c r="B1065" s="2">
        <v>38717</v>
      </c>
      <c r="C1065" s="25" t="s">
        <v>2479</v>
      </c>
      <c r="D1065" s="2"/>
      <c r="E1065" s="2">
        <v>40209</v>
      </c>
      <c r="F1065" s="25" t="s">
        <v>2479</v>
      </c>
      <c r="G1065" s="12"/>
      <c r="H1065" s="2">
        <v>40586</v>
      </c>
      <c r="I1065" s="25" t="s">
        <v>2479</v>
      </c>
      <c r="J1065" s="12"/>
      <c r="K1065" s="25">
        <v>4.8273368287832241E-2</v>
      </c>
      <c r="L1065" s="2">
        <v>126664</v>
      </c>
      <c r="M1065" s="25" t="s">
        <v>167</v>
      </c>
      <c r="N1065" s="2">
        <v>501.21212121212102</v>
      </c>
      <c r="O1065" s="2">
        <v>133570</v>
      </c>
      <c r="P1065" s="25" t="s">
        <v>167</v>
      </c>
      <c r="Q1065" s="12">
        <v>473.33333333333297</v>
      </c>
      <c r="R1065" s="2">
        <v>139044</v>
      </c>
      <c r="S1065" s="25" t="s">
        <v>167</v>
      </c>
      <c r="T1065" s="12">
        <v>480.60604899999998</v>
      </c>
      <c r="U1065" s="25">
        <v>9.7738899766310866E-2</v>
      </c>
      <c r="V1065" s="2">
        <v>12392852</v>
      </c>
      <c r="W1065" s="25" t="s">
        <v>167</v>
      </c>
      <c r="X1065" s="2">
        <v>13533</v>
      </c>
      <c r="Y1065" s="2">
        <v>12717801</v>
      </c>
      <c r="Z1065" s="25" t="s">
        <v>167</v>
      </c>
      <c r="AA1065" s="12">
        <v>11122.42</v>
      </c>
      <c r="AB1065" s="2">
        <v>13103114</v>
      </c>
      <c r="AC1065" s="25" t="s">
        <v>167</v>
      </c>
      <c r="AD1065" s="12">
        <v>11237.58</v>
      </c>
      <c r="AE1065" s="25">
        <v>5.7000000000000002E-2</v>
      </c>
    </row>
    <row r="1066" spans="1:31" x14ac:dyDescent="0.3">
      <c r="A1066" t="s">
        <v>1540</v>
      </c>
      <c r="B1066" s="2">
        <v>22280</v>
      </c>
      <c r="C1066" s="25">
        <v>0.57545780923108691</v>
      </c>
      <c r="D1066" s="2"/>
      <c r="E1066" s="2">
        <v>21925</v>
      </c>
      <c r="F1066" s="25">
        <v>0.5452759332487751</v>
      </c>
      <c r="G1066" s="12"/>
      <c r="H1066" s="2">
        <v>23528</v>
      </c>
      <c r="I1066" s="25">
        <v>0.57970728822746775</v>
      </c>
      <c r="J1066" s="12"/>
      <c r="K1066" s="25">
        <v>5.6014362657091477E-2</v>
      </c>
      <c r="L1066" s="2">
        <v>75081</v>
      </c>
      <c r="M1066" s="25">
        <v>0.59275721594138819</v>
      </c>
      <c r="N1066" s="2">
        <v>679.39393939393904</v>
      </c>
      <c r="O1066" s="2">
        <v>75685</v>
      </c>
      <c r="P1066" s="25">
        <v>0.56663172868159017</v>
      </c>
      <c r="Q1066" s="12">
        <v>752.12121212121201</v>
      </c>
      <c r="R1066" s="2">
        <v>79353</v>
      </c>
      <c r="S1066" s="25">
        <v>0.57070423750755161</v>
      </c>
      <c r="T1066" s="12">
        <v>812.72730000000001</v>
      </c>
      <c r="U1066" s="25">
        <v>5.6898549566468212E-2</v>
      </c>
      <c r="V1066" s="2">
        <v>7112050</v>
      </c>
      <c r="W1066" s="25">
        <v>0.57399999999999995</v>
      </c>
      <c r="X1066" s="2">
        <v>23474</v>
      </c>
      <c r="Y1066" s="2">
        <v>6909176</v>
      </c>
      <c r="Z1066" s="25">
        <v>0.54300000000000004</v>
      </c>
      <c r="AA1066" s="12">
        <v>22243.03</v>
      </c>
      <c r="AB1066" s="2">
        <v>7241318</v>
      </c>
      <c r="AC1066" s="25">
        <v>0.55300000000000005</v>
      </c>
      <c r="AD1066" s="12">
        <v>21643.03</v>
      </c>
      <c r="AE1066" s="25">
        <v>1.7999999999999999E-2</v>
      </c>
    </row>
    <row r="1067" spans="1:31" x14ac:dyDescent="0.3">
      <c r="A1067" t="s">
        <v>1872</v>
      </c>
      <c r="B1067" s="2">
        <v>1678</v>
      </c>
      <c r="C1067" s="25">
        <v>4.3340134824495696E-2</v>
      </c>
      <c r="D1067" s="2"/>
      <c r="E1067" s="2">
        <v>1518</v>
      </c>
      <c r="F1067" s="25">
        <v>3.7752741923449976E-2</v>
      </c>
      <c r="G1067" s="12"/>
      <c r="H1067" s="2">
        <v>1588</v>
      </c>
      <c r="I1067" s="25">
        <v>3.9126792490021191E-2</v>
      </c>
      <c r="J1067" s="12"/>
      <c r="K1067" s="25">
        <v>-5.3635280095351567E-2</v>
      </c>
      <c r="L1067" s="2">
        <v>9585</v>
      </c>
      <c r="M1067" s="25">
        <v>7.567264573991031E-2</v>
      </c>
      <c r="N1067" s="2">
        <v>363.636363636363</v>
      </c>
      <c r="O1067" s="2">
        <v>8875</v>
      </c>
      <c r="P1067" s="25">
        <v>6.6444560904394698E-2</v>
      </c>
      <c r="Q1067" s="12">
        <v>395.15151515151501</v>
      </c>
      <c r="R1067" s="2">
        <v>9903</v>
      </c>
      <c r="S1067" s="25">
        <v>7.1222059204280666E-2</v>
      </c>
      <c r="T1067" s="12">
        <v>469.69695999999999</v>
      </c>
      <c r="U1067" s="25">
        <v>3.317683881064163E-2</v>
      </c>
      <c r="V1067" s="2">
        <v>676145</v>
      </c>
      <c r="W1067" s="25">
        <v>5.5E-2</v>
      </c>
      <c r="X1067" s="2">
        <v>4834</v>
      </c>
      <c r="Y1067" s="2">
        <v>560967</v>
      </c>
      <c r="Z1067" s="25">
        <v>4.3999999999999997E-2</v>
      </c>
      <c r="AA1067" s="12">
        <v>3996.97</v>
      </c>
      <c r="AB1067" s="2">
        <v>576882</v>
      </c>
      <c r="AC1067" s="25">
        <v>4.3999999999999997E-2</v>
      </c>
      <c r="AD1067" s="12">
        <v>4585.45</v>
      </c>
      <c r="AE1067" s="25">
        <v>-0.14699999999999999</v>
      </c>
    </row>
    <row r="1068" spans="1:31" x14ac:dyDescent="0.3">
      <c r="A1068" t="s">
        <v>1873</v>
      </c>
      <c r="B1068" s="2">
        <v>1288</v>
      </c>
      <c r="C1068" s="25">
        <v>3.3267040318206487E-2</v>
      </c>
      <c r="D1068" s="2"/>
      <c r="E1068" s="2">
        <v>1290</v>
      </c>
      <c r="F1068" s="25">
        <v>3.2082369618742071E-2</v>
      </c>
      <c r="G1068" s="12"/>
      <c r="H1068" s="2">
        <v>1376</v>
      </c>
      <c r="I1068" s="25">
        <v>3.3903316414527186E-2</v>
      </c>
      <c r="J1068" s="12"/>
      <c r="K1068" s="25">
        <v>6.8322981366459645E-2</v>
      </c>
      <c r="L1068" s="2">
        <v>8340</v>
      </c>
      <c r="M1068" s="25">
        <v>6.5843491441925098E-2</v>
      </c>
      <c r="N1068" s="2">
        <v>349.09090909090901</v>
      </c>
      <c r="O1068" s="2">
        <v>7871</v>
      </c>
      <c r="P1068" s="25">
        <v>5.8927902972224305E-2</v>
      </c>
      <c r="Q1068" s="12">
        <v>410.90909090909099</v>
      </c>
      <c r="R1068" s="2">
        <v>9014</v>
      </c>
      <c r="S1068" s="25">
        <v>6.4828399643278384E-2</v>
      </c>
      <c r="T1068" s="12">
        <v>488.48486300000002</v>
      </c>
      <c r="U1068" s="25">
        <v>8.0815347721822542E-2</v>
      </c>
      <c r="V1068" s="2">
        <v>630523</v>
      </c>
      <c r="W1068" s="25">
        <v>5.0999999999999997E-2</v>
      </c>
      <c r="X1068" s="2">
        <v>4767</v>
      </c>
      <c r="Y1068" s="2">
        <v>526615</v>
      </c>
      <c r="Z1068" s="25">
        <v>4.1000000000000002E-2</v>
      </c>
      <c r="AA1068" s="12">
        <v>3851.52</v>
      </c>
      <c r="AB1068" s="2">
        <v>541276</v>
      </c>
      <c r="AC1068" s="25">
        <v>4.1000000000000002E-2</v>
      </c>
      <c r="AD1068" s="12">
        <v>4640.6099999999997</v>
      </c>
      <c r="AE1068" s="25">
        <v>-0.14199999999999999</v>
      </c>
    </row>
    <row r="1069" spans="1:31" x14ac:dyDescent="0.3">
      <c r="A1069" t="s">
        <v>1874</v>
      </c>
      <c r="B1069" s="2">
        <v>319</v>
      </c>
      <c r="C1069" s="25">
        <v>8.2392747371955472E-3</v>
      </c>
      <c r="D1069" s="2"/>
      <c r="E1069" s="2">
        <v>195</v>
      </c>
      <c r="F1069" s="25">
        <v>4.849660523763337E-3</v>
      </c>
      <c r="G1069" s="12"/>
      <c r="H1069" s="2">
        <v>127</v>
      </c>
      <c r="I1069" s="25">
        <v>3.1291578376780173E-3</v>
      </c>
      <c r="J1069" s="12"/>
      <c r="K1069" s="25">
        <v>-0.60188087774294674</v>
      </c>
      <c r="L1069" s="2">
        <v>988</v>
      </c>
      <c r="M1069" s="25">
        <v>7.8001642139834525E-3</v>
      </c>
      <c r="N1069" s="2">
        <v>129.09090909090901</v>
      </c>
      <c r="O1069" s="2">
        <v>783</v>
      </c>
      <c r="P1069" s="25">
        <v>5.8620947817623718E-3</v>
      </c>
      <c r="Q1069" s="12">
        <v>121.212121212121</v>
      </c>
      <c r="R1069" s="2">
        <v>700</v>
      </c>
      <c r="S1069" s="25">
        <v>5.0343776070884035E-3</v>
      </c>
      <c r="T1069" s="12">
        <v>166.66667200000001</v>
      </c>
      <c r="U1069" s="25">
        <v>-0.291497975708502</v>
      </c>
      <c r="V1069" s="2">
        <v>34733</v>
      </c>
      <c r="W1069" s="25">
        <v>3.0000000000000001E-3</v>
      </c>
      <c r="X1069" s="2">
        <v>759</v>
      </c>
      <c r="Y1069" s="2">
        <v>26024</v>
      </c>
      <c r="Z1069" s="25">
        <v>2E-3</v>
      </c>
      <c r="AA1069" s="12">
        <v>644.85</v>
      </c>
      <c r="AB1069" s="2">
        <v>25719</v>
      </c>
      <c r="AC1069" s="25">
        <v>2E-3</v>
      </c>
      <c r="AD1069" s="12">
        <v>815.15</v>
      </c>
      <c r="AE1069" s="25">
        <v>-0.26</v>
      </c>
    </row>
    <row r="1070" spans="1:31" x14ac:dyDescent="0.3">
      <c r="A1070" t="s">
        <v>1875</v>
      </c>
      <c r="B1070" s="2">
        <v>71</v>
      </c>
      <c r="C1070" s="25">
        <v>1.8338197690936791E-3</v>
      </c>
      <c r="D1070" s="2"/>
      <c r="E1070" s="2">
        <v>33</v>
      </c>
      <c r="F1070" s="25">
        <v>8.2071178094456467E-4</v>
      </c>
      <c r="G1070" s="12"/>
      <c r="H1070" s="2">
        <v>85</v>
      </c>
      <c r="I1070" s="25">
        <v>2.0943182378159947E-3</v>
      </c>
      <c r="J1070" s="12"/>
      <c r="K1070" s="25">
        <v>0.19718309859154926</v>
      </c>
      <c r="L1070" s="2">
        <v>257</v>
      </c>
      <c r="M1070" s="25">
        <v>2.0289900840017683E-3</v>
      </c>
      <c r="N1070" s="2">
        <v>63.636363636363598</v>
      </c>
      <c r="O1070" s="2">
        <v>221</v>
      </c>
      <c r="P1070" s="25">
        <v>1.6545631504080258E-3</v>
      </c>
      <c r="Q1070" s="12">
        <v>70.303030303030297</v>
      </c>
      <c r="R1070" s="2">
        <v>189</v>
      </c>
      <c r="S1070" s="25">
        <v>1.3592819539138691E-3</v>
      </c>
      <c r="T1070" s="12">
        <v>78.181816100000006</v>
      </c>
      <c r="U1070" s="25">
        <v>-0.26459143968871596</v>
      </c>
      <c r="V1070" s="2">
        <v>10889</v>
      </c>
      <c r="W1070" s="25">
        <v>1E-3</v>
      </c>
      <c r="X1070" s="2">
        <v>339</v>
      </c>
      <c r="Y1070" s="2">
        <v>8328</v>
      </c>
      <c r="Z1070" s="25">
        <v>1E-3</v>
      </c>
      <c r="AA1070" s="12">
        <v>358.18</v>
      </c>
      <c r="AB1070" s="2">
        <v>9887</v>
      </c>
      <c r="AC1070" s="25">
        <v>1E-3</v>
      </c>
      <c r="AD1070" s="12">
        <v>392.73</v>
      </c>
      <c r="AE1070" s="25">
        <v>-9.1999999999999998E-2</v>
      </c>
    </row>
    <row r="1071" spans="1:31" x14ac:dyDescent="0.3">
      <c r="A1071" t="s">
        <v>1876</v>
      </c>
      <c r="B1071" s="2">
        <v>14637</v>
      </c>
      <c r="C1071" s="25">
        <v>0.37805098535527032</v>
      </c>
      <c r="D1071" s="2"/>
      <c r="E1071" s="2">
        <v>13435</v>
      </c>
      <c r="F1071" s="25">
        <v>0.33412917506030987</v>
      </c>
      <c r="G1071" s="12"/>
      <c r="H1071" s="2">
        <v>14325</v>
      </c>
      <c r="I1071" s="25">
        <v>0.35295422066722526</v>
      </c>
      <c r="J1071" s="12"/>
      <c r="K1071" s="25">
        <v>-2.131584341053494E-2</v>
      </c>
      <c r="L1071" s="2">
        <v>47867</v>
      </c>
      <c r="M1071" s="25">
        <v>0.37790532432261731</v>
      </c>
      <c r="N1071" s="2">
        <v>621.81818181818096</v>
      </c>
      <c r="O1071" s="2">
        <v>47382</v>
      </c>
      <c r="P1071" s="25">
        <v>0.35473534476304558</v>
      </c>
      <c r="Q1071" s="12">
        <v>723.63636363636294</v>
      </c>
      <c r="R1071" s="2">
        <v>46968</v>
      </c>
      <c r="S1071" s="25">
        <v>0.33779235349961162</v>
      </c>
      <c r="T1071" s="12">
        <v>715.15150000000006</v>
      </c>
      <c r="U1071" s="25">
        <v>-1.878120625900934E-2</v>
      </c>
      <c r="V1071" s="2">
        <v>4671069</v>
      </c>
      <c r="W1071" s="25">
        <v>0.377</v>
      </c>
      <c r="X1071" s="2">
        <v>14495</v>
      </c>
      <c r="Y1071" s="2">
        <v>4342549</v>
      </c>
      <c r="Z1071" s="25">
        <v>0.34100000000000003</v>
      </c>
      <c r="AA1071" s="12">
        <v>14590.91</v>
      </c>
      <c r="AB1071" s="2">
        <v>4323747</v>
      </c>
      <c r="AC1071" s="25">
        <v>0.33</v>
      </c>
      <c r="AD1071" s="12">
        <v>14478.79</v>
      </c>
      <c r="AE1071" s="25">
        <v>-7.3999999999999996E-2</v>
      </c>
    </row>
    <row r="1072" spans="1:31" x14ac:dyDescent="0.3">
      <c r="A1072" t="s">
        <v>1873</v>
      </c>
      <c r="B1072" s="2">
        <v>13116</v>
      </c>
      <c r="C1072" s="25">
        <v>0.3387659167807423</v>
      </c>
      <c r="D1072" s="2"/>
      <c r="E1072" s="2">
        <v>11999</v>
      </c>
      <c r="F1072" s="25">
        <v>0.29841577756223731</v>
      </c>
      <c r="G1072" s="12"/>
      <c r="H1072" s="2">
        <v>12731</v>
      </c>
      <c r="I1072" s="25">
        <v>0.31367959394865225</v>
      </c>
      <c r="J1072" s="12"/>
      <c r="K1072" s="25">
        <v>-2.9353461421165017E-2</v>
      </c>
      <c r="L1072" s="2">
        <v>44179</v>
      </c>
      <c r="M1072" s="25">
        <v>0.34878892187203941</v>
      </c>
      <c r="N1072" s="2">
        <v>603.63636363636294</v>
      </c>
      <c r="O1072" s="2">
        <v>43579</v>
      </c>
      <c r="P1072" s="25">
        <v>0.32626338249606945</v>
      </c>
      <c r="Q1072" s="12">
        <v>697.57575757575705</v>
      </c>
      <c r="R1072" s="2">
        <v>43294</v>
      </c>
      <c r="S1072" s="25">
        <v>0.31136906303040762</v>
      </c>
      <c r="T1072" s="12">
        <v>710.30304000000001</v>
      </c>
      <c r="U1072" s="25">
        <v>-2.0032141967903302E-2</v>
      </c>
      <c r="V1072" s="2">
        <v>4446266</v>
      </c>
      <c r="W1072" s="25">
        <v>0.35899999999999999</v>
      </c>
      <c r="X1072" s="2">
        <v>14168</v>
      </c>
      <c r="Y1072" s="2">
        <v>4126101</v>
      </c>
      <c r="Z1072" s="25">
        <v>0.32400000000000001</v>
      </c>
      <c r="AA1072" s="12">
        <v>13644.24</v>
      </c>
      <c r="AB1072" s="2">
        <v>4092436</v>
      </c>
      <c r="AC1072" s="25">
        <v>0.312</v>
      </c>
      <c r="AD1072" s="12">
        <v>14065.45</v>
      </c>
      <c r="AE1072" s="25">
        <v>-0.08</v>
      </c>
    </row>
    <row r="1073" spans="1:31" x14ac:dyDescent="0.3">
      <c r="A1073" t="s">
        <v>1874</v>
      </c>
      <c r="B1073" s="2">
        <v>1282</v>
      </c>
      <c r="C1073" s="25">
        <v>3.3112069633494327E-2</v>
      </c>
      <c r="D1073" s="2"/>
      <c r="E1073" s="2">
        <v>1151</v>
      </c>
      <c r="F1073" s="25">
        <v>2.8625432117187693E-2</v>
      </c>
      <c r="G1073" s="12"/>
      <c r="H1073" s="2">
        <v>1151</v>
      </c>
      <c r="I1073" s="25">
        <v>2.8359532843837777E-2</v>
      </c>
      <c r="J1073" s="12"/>
      <c r="K1073" s="25">
        <v>-0.10218408736349449</v>
      </c>
      <c r="L1073" s="2">
        <v>3080</v>
      </c>
      <c r="M1073" s="25">
        <v>2.4316301395818859E-2</v>
      </c>
      <c r="N1073" s="2">
        <v>210.30303030303</v>
      </c>
      <c r="O1073" s="2">
        <v>3075</v>
      </c>
      <c r="P1073" s="25">
        <v>2.3021636595043797E-2</v>
      </c>
      <c r="Q1073" s="12">
        <v>209.69696969696901</v>
      </c>
      <c r="R1073" s="2">
        <v>2682</v>
      </c>
      <c r="S1073" s="25">
        <v>1.9288858203158711E-2</v>
      </c>
      <c r="T1073" s="12">
        <v>268.48486300000002</v>
      </c>
      <c r="U1073" s="25">
        <v>-0.12922077922077921</v>
      </c>
      <c r="V1073" s="2">
        <v>173737</v>
      </c>
      <c r="W1073" s="25">
        <v>1.4E-2</v>
      </c>
      <c r="X1073" s="2">
        <v>1567</v>
      </c>
      <c r="Y1073" s="2">
        <v>163467</v>
      </c>
      <c r="Z1073" s="25">
        <v>1.2999999999999999E-2</v>
      </c>
      <c r="AA1073" s="12">
        <v>1570.3</v>
      </c>
      <c r="AB1073" s="2">
        <v>172344</v>
      </c>
      <c r="AC1073" s="25">
        <v>1.2999999999999999E-2</v>
      </c>
      <c r="AD1073" s="12">
        <v>1890.91</v>
      </c>
      <c r="AE1073" s="25">
        <v>-8.0000000000000002E-3</v>
      </c>
    </row>
    <row r="1074" spans="1:31" x14ac:dyDescent="0.3">
      <c r="A1074" t="s">
        <v>1875</v>
      </c>
      <c r="B1074" s="2">
        <v>239</v>
      </c>
      <c r="C1074" s="25">
        <v>6.1729989410336545E-3</v>
      </c>
      <c r="D1074" s="2"/>
      <c r="E1074" s="2">
        <v>285</v>
      </c>
      <c r="F1074" s="25">
        <v>7.0879653808848765E-3</v>
      </c>
      <c r="G1074" s="12"/>
      <c r="H1074" s="2">
        <v>443</v>
      </c>
      <c r="I1074" s="25">
        <v>1.0915093874735131E-2</v>
      </c>
      <c r="J1074" s="12"/>
      <c r="K1074" s="25">
        <v>0.85355648535564854</v>
      </c>
      <c r="L1074" s="2">
        <v>608</v>
      </c>
      <c r="M1074" s="25">
        <v>4.8001010547590473E-3</v>
      </c>
      <c r="N1074" s="2">
        <v>90.909090909090907</v>
      </c>
      <c r="O1074" s="2">
        <v>728</v>
      </c>
      <c r="P1074" s="25">
        <v>5.4503256719323203E-3</v>
      </c>
      <c r="Q1074" s="12">
        <v>93.939393939393895</v>
      </c>
      <c r="R1074" s="2">
        <v>992</v>
      </c>
      <c r="S1074" s="25">
        <v>7.1344322660452809E-3</v>
      </c>
      <c r="T1074" s="12">
        <v>140.606064</v>
      </c>
      <c r="U1074" s="25">
        <v>0.63157894736842102</v>
      </c>
      <c r="V1074" s="2">
        <v>51066</v>
      </c>
      <c r="W1074" s="25">
        <v>4.0000000000000001E-3</v>
      </c>
      <c r="X1074" s="2">
        <v>982</v>
      </c>
      <c r="Y1074" s="2">
        <v>52981</v>
      </c>
      <c r="Z1074" s="25">
        <v>4.0000000000000001E-3</v>
      </c>
      <c r="AA1074" s="12">
        <v>972.12</v>
      </c>
      <c r="AB1074" s="2">
        <v>58967</v>
      </c>
      <c r="AC1074" s="25">
        <v>5.0000000000000001E-3</v>
      </c>
      <c r="AD1074" s="12">
        <v>1225.45</v>
      </c>
      <c r="AE1074" s="25">
        <v>0.155</v>
      </c>
    </row>
    <row r="1075" spans="1:31" x14ac:dyDescent="0.3">
      <c r="A1075" t="s">
        <v>1877</v>
      </c>
      <c r="B1075" s="2">
        <v>5965</v>
      </c>
      <c r="C1075" s="25">
        <v>0.15406668905132112</v>
      </c>
      <c r="D1075" s="2"/>
      <c r="E1075" s="2">
        <v>6972</v>
      </c>
      <c r="F1075" s="25">
        <v>0.1733940162650153</v>
      </c>
      <c r="G1075" s="12"/>
      <c r="H1075" s="2">
        <v>7615</v>
      </c>
      <c r="I1075" s="25">
        <v>0.18762627507022125</v>
      </c>
      <c r="J1075" s="12"/>
      <c r="K1075" s="25">
        <v>0.2766135792120703</v>
      </c>
      <c r="L1075" s="2">
        <v>17629</v>
      </c>
      <c r="M1075" s="25">
        <v>0.1391792458788606</v>
      </c>
      <c r="N1075" s="2">
        <v>370.90909090909003</v>
      </c>
      <c r="O1075" s="2">
        <v>19428</v>
      </c>
      <c r="P1075" s="25">
        <v>0.14545182301414988</v>
      </c>
      <c r="Q1075" s="12">
        <v>341.21212121212102</v>
      </c>
      <c r="R1075" s="2">
        <v>22482</v>
      </c>
      <c r="S1075" s="25">
        <v>0.16168982480365926</v>
      </c>
      <c r="T1075" s="12">
        <v>432.72726399999999</v>
      </c>
      <c r="U1075" s="25">
        <v>0.27528504169266549</v>
      </c>
      <c r="V1075" s="2">
        <v>1764836</v>
      </c>
      <c r="W1075" s="25">
        <v>0.14199999999999999</v>
      </c>
      <c r="X1075" s="2">
        <v>6645</v>
      </c>
      <c r="Y1075" s="2">
        <v>2005660</v>
      </c>
      <c r="Z1075" s="25">
        <v>0.158</v>
      </c>
      <c r="AA1075" s="12">
        <v>6088.48</v>
      </c>
      <c r="AB1075" s="2">
        <v>2340689</v>
      </c>
      <c r="AC1075" s="25">
        <v>0.17899999999999999</v>
      </c>
      <c r="AD1075" s="12">
        <v>6058.79</v>
      </c>
      <c r="AE1075" s="25">
        <v>0.32600000000000001</v>
      </c>
    </row>
    <row r="1076" spans="1:31" x14ac:dyDescent="0.3">
      <c r="A1076" t="s">
        <v>1873</v>
      </c>
      <c r="B1076" s="2">
        <v>5837</v>
      </c>
      <c r="C1076" s="25">
        <v>0.15076064777746209</v>
      </c>
      <c r="D1076" s="2"/>
      <c r="E1076" s="2">
        <v>6728</v>
      </c>
      <c r="F1076" s="25">
        <v>0.16732572309681912</v>
      </c>
      <c r="G1076" s="12"/>
      <c r="H1076" s="2">
        <v>7191</v>
      </c>
      <c r="I1076" s="25">
        <v>0.17717932291923325</v>
      </c>
      <c r="J1076" s="12"/>
      <c r="K1076" s="25">
        <v>0.23196847695734113</v>
      </c>
      <c r="L1076" s="2">
        <v>17382</v>
      </c>
      <c r="M1076" s="25">
        <v>0.13722920482536474</v>
      </c>
      <c r="N1076" s="2">
        <v>362.42424242424198</v>
      </c>
      <c r="O1076" s="2">
        <v>19015</v>
      </c>
      <c r="P1076" s="25">
        <v>0.1423598113348806</v>
      </c>
      <c r="Q1076" s="12">
        <v>341.21212121212102</v>
      </c>
      <c r="R1076" s="2">
        <v>21763</v>
      </c>
      <c r="S1076" s="25">
        <v>0.15651879980437847</v>
      </c>
      <c r="T1076" s="12">
        <v>422.42425500000002</v>
      </c>
      <c r="U1076" s="25">
        <v>0.25204234265331954</v>
      </c>
      <c r="V1076" s="2">
        <v>1746573</v>
      </c>
      <c r="W1076" s="25">
        <v>0.14099999999999999</v>
      </c>
      <c r="X1076" s="2">
        <v>6618</v>
      </c>
      <c r="Y1076" s="2">
        <v>1979337</v>
      </c>
      <c r="Z1076" s="25">
        <v>0.156</v>
      </c>
      <c r="AA1076" s="12">
        <v>6007.27</v>
      </c>
      <c r="AB1076" s="2">
        <v>2305149</v>
      </c>
      <c r="AC1076" s="25">
        <v>0.17599999999999999</v>
      </c>
      <c r="AD1076" s="12">
        <v>6152.73</v>
      </c>
      <c r="AE1076" s="25">
        <v>0.32</v>
      </c>
    </row>
    <row r="1077" spans="1:31" x14ac:dyDescent="0.3">
      <c r="A1077" t="s">
        <v>1874</v>
      </c>
      <c r="B1077" s="2">
        <v>84</v>
      </c>
      <c r="C1077" s="25">
        <v>2.1695895859699874E-3</v>
      </c>
      <c r="D1077" s="2"/>
      <c r="E1077" s="2">
        <v>167</v>
      </c>
      <c r="F1077" s="25">
        <v>4.1532990126588575E-3</v>
      </c>
      <c r="G1077" s="12"/>
      <c r="H1077" s="2">
        <v>384</v>
      </c>
      <c r="I1077" s="25">
        <v>9.4613906273099072E-3</v>
      </c>
      <c r="J1077" s="12"/>
      <c r="K1077" s="25">
        <v>3.5714285714285712</v>
      </c>
      <c r="L1077" s="2">
        <v>203</v>
      </c>
      <c r="M1077" s="25">
        <v>1.6026653192698793E-3</v>
      </c>
      <c r="N1077" s="2">
        <v>52.121212121212103</v>
      </c>
      <c r="O1077" s="2">
        <v>305</v>
      </c>
      <c r="P1077" s="25">
        <v>2.283446881784832E-3</v>
      </c>
      <c r="Q1077" s="12">
        <v>64.242424242424207</v>
      </c>
      <c r="R1077" s="2">
        <v>607</v>
      </c>
      <c r="S1077" s="25">
        <v>4.365524582146659E-3</v>
      </c>
      <c r="T1077" s="12">
        <v>144.24243200000001</v>
      </c>
      <c r="U1077" s="25">
        <v>1.9901477832512315</v>
      </c>
      <c r="V1077" s="2">
        <v>13787</v>
      </c>
      <c r="W1077" s="25">
        <v>1E-3</v>
      </c>
      <c r="X1077" s="2">
        <v>419</v>
      </c>
      <c r="Y1077" s="2">
        <v>18121</v>
      </c>
      <c r="Z1077" s="25">
        <v>1E-3</v>
      </c>
      <c r="AA1077" s="12">
        <v>492.12</v>
      </c>
      <c r="AB1077" s="2">
        <v>24977</v>
      </c>
      <c r="AC1077" s="25">
        <v>2E-3</v>
      </c>
      <c r="AD1077" s="12">
        <v>723.64</v>
      </c>
      <c r="AE1077" s="25">
        <v>0.81200000000000006</v>
      </c>
    </row>
    <row r="1078" spans="1:31" x14ac:dyDescent="0.3">
      <c r="A1078" t="s">
        <v>1875</v>
      </c>
      <c r="B1078" s="2">
        <v>44</v>
      </c>
      <c r="C1078" s="25" t="s">
        <v>2479</v>
      </c>
      <c r="D1078" s="2"/>
      <c r="E1078" s="2">
        <v>77</v>
      </c>
      <c r="F1078" s="25">
        <v>1.9149941555373176E-3</v>
      </c>
      <c r="G1078" s="12"/>
      <c r="H1078" s="2">
        <v>40</v>
      </c>
      <c r="I1078" s="25">
        <v>9.8556152367811566E-4</v>
      </c>
      <c r="J1078" s="12"/>
      <c r="K1078" s="25">
        <v>-9.0909090909090939E-2</v>
      </c>
      <c r="L1078" s="2">
        <v>44</v>
      </c>
      <c r="M1078" s="25">
        <v>3.473757342259837E-4</v>
      </c>
      <c r="N1078" s="2">
        <v>16.363636363636299</v>
      </c>
      <c r="O1078" s="2">
        <v>108</v>
      </c>
      <c r="P1078" s="25">
        <v>8.0856479748446508E-4</v>
      </c>
      <c r="Q1078" s="12">
        <v>40</v>
      </c>
      <c r="R1078" s="2">
        <v>112</v>
      </c>
      <c r="S1078" s="25">
        <v>8.0550041713414462E-4</v>
      </c>
      <c r="T1078" s="12">
        <v>40.606059999999999</v>
      </c>
      <c r="U1078" s="25">
        <v>1.5454545454545454</v>
      </c>
      <c r="V1078" s="2">
        <v>4476</v>
      </c>
      <c r="W1078" s="25">
        <v>0</v>
      </c>
      <c r="X1078" s="2">
        <v>233</v>
      </c>
      <c r="Y1078" s="2">
        <v>8202</v>
      </c>
      <c r="Z1078" s="25">
        <v>1E-3</v>
      </c>
      <c r="AA1078" s="12">
        <v>310.91000000000003</v>
      </c>
      <c r="AB1078" s="2">
        <v>10563</v>
      </c>
      <c r="AC1078" s="25">
        <v>1E-3</v>
      </c>
      <c r="AD1078" s="12">
        <v>453.94</v>
      </c>
      <c r="AE1078" s="25">
        <v>1.36</v>
      </c>
    </row>
    <row r="1079" spans="1:31" x14ac:dyDescent="0.3">
      <c r="A1079" t="s">
        <v>1543</v>
      </c>
      <c r="B1079" s="2">
        <v>16437</v>
      </c>
      <c r="C1079" s="25">
        <v>0.42454219076891286</v>
      </c>
      <c r="D1079" s="2"/>
      <c r="E1079" s="2">
        <v>18284</v>
      </c>
      <c r="F1079" s="25">
        <v>0.45472406675122484</v>
      </c>
      <c r="G1079" s="12"/>
      <c r="H1079" s="2">
        <v>17058</v>
      </c>
      <c r="I1079" s="25">
        <v>0.42029271177253241</v>
      </c>
      <c r="J1079" s="12"/>
      <c r="K1079" s="25">
        <v>3.7780616900894293E-2</v>
      </c>
      <c r="L1079" s="2">
        <v>51583</v>
      </c>
      <c r="M1079" s="25">
        <v>0.40724278405861175</v>
      </c>
      <c r="N1079" s="2">
        <v>703.030303030303</v>
      </c>
      <c r="O1079" s="2">
        <v>57885</v>
      </c>
      <c r="P1079" s="25">
        <v>0.43336827131840983</v>
      </c>
      <c r="Q1079" s="12">
        <v>686.66666666666595</v>
      </c>
      <c r="R1079" s="2">
        <v>59691</v>
      </c>
      <c r="S1079" s="25">
        <v>0.42929576249244844</v>
      </c>
      <c r="T1079" s="12">
        <v>898.78790000000004</v>
      </c>
      <c r="U1079" s="25">
        <v>0.15718356822984317</v>
      </c>
      <c r="V1079" s="2">
        <v>5280802</v>
      </c>
      <c r="W1079" s="25">
        <v>0.42599999999999999</v>
      </c>
      <c r="X1079" s="2">
        <v>12172</v>
      </c>
      <c r="Y1079" s="2">
        <v>5808625</v>
      </c>
      <c r="Z1079" s="25">
        <v>0.45700000000000002</v>
      </c>
      <c r="AA1079" s="12">
        <v>12618.79</v>
      </c>
      <c r="AB1079" s="2">
        <v>5861796</v>
      </c>
      <c r="AC1079" s="25">
        <v>0.44700000000000001</v>
      </c>
      <c r="AD1079" s="12">
        <v>12320</v>
      </c>
      <c r="AE1079" s="25">
        <v>0.11</v>
      </c>
    </row>
    <row r="1080" spans="1:31" x14ac:dyDescent="0.3">
      <c r="A1080" t="s">
        <v>1872</v>
      </c>
      <c r="B1080" s="2">
        <v>6127</v>
      </c>
      <c r="C1080" s="25">
        <v>0.1582508975385489</v>
      </c>
      <c r="D1080" s="2"/>
      <c r="E1080" s="2">
        <v>6039</v>
      </c>
      <c r="F1080" s="25">
        <v>0.15019025591285534</v>
      </c>
      <c r="G1080" s="12"/>
      <c r="H1080" s="2">
        <v>4850</v>
      </c>
      <c r="I1080" s="25">
        <v>0.11949933474597152</v>
      </c>
      <c r="J1080" s="12"/>
      <c r="K1080" s="25">
        <v>-0.20842173984005219</v>
      </c>
      <c r="L1080" s="2">
        <v>20600</v>
      </c>
      <c r="M1080" s="25">
        <v>0.16263500284216509</v>
      </c>
      <c r="N1080" s="2">
        <v>514.54545454545405</v>
      </c>
      <c r="O1080" s="2">
        <v>20621</v>
      </c>
      <c r="P1080" s="25">
        <v>0.1543834693419181</v>
      </c>
      <c r="Q1080" s="12">
        <v>496.969696969697</v>
      </c>
      <c r="R1080" s="2">
        <v>19502</v>
      </c>
      <c r="S1080" s="25">
        <v>0.14025776013348293</v>
      </c>
      <c r="T1080" s="12">
        <v>658.78790000000004</v>
      </c>
      <c r="U1080" s="25">
        <v>-5.3300970873786407E-2</v>
      </c>
      <c r="V1080" s="2">
        <v>1885949</v>
      </c>
      <c r="W1080" s="25">
        <v>0.152</v>
      </c>
      <c r="X1080" s="2">
        <v>4476</v>
      </c>
      <c r="Y1080" s="2">
        <v>1869524</v>
      </c>
      <c r="Z1080" s="25">
        <v>0.14699999999999999</v>
      </c>
      <c r="AA1080" s="12">
        <v>4770.3</v>
      </c>
      <c r="AB1080" s="2">
        <v>1805652</v>
      </c>
      <c r="AC1080" s="25">
        <v>0.13800000000000001</v>
      </c>
      <c r="AD1080" s="12">
        <v>5447.88</v>
      </c>
      <c r="AE1080" s="25">
        <v>-4.2999999999999997E-2</v>
      </c>
    </row>
    <row r="1081" spans="1:31" x14ac:dyDescent="0.3">
      <c r="A1081" t="s">
        <v>1873</v>
      </c>
      <c r="B1081" s="2">
        <v>4433</v>
      </c>
      <c r="C1081" s="25">
        <v>0.11449750755482088</v>
      </c>
      <c r="D1081" s="2"/>
      <c r="E1081" s="2">
        <v>4603</v>
      </c>
      <c r="F1081" s="25">
        <v>0.11447685841478285</v>
      </c>
      <c r="G1081" s="12"/>
      <c r="H1081" s="2">
        <v>3887</v>
      </c>
      <c r="I1081" s="25">
        <v>9.5771941063420879E-2</v>
      </c>
      <c r="J1081" s="12"/>
      <c r="K1081" s="25">
        <v>-0.12316715542521994</v>
      </c>
      <c r="L1081" s="2">
        <v>16374</v>
      </c>
      <c r="M1081" s="25">
        <v>0.12927114255036948</v>
      </c>
      <c r="N1081" s="2">
        <v>521.21212121212102</v>
      </c>
      <c r="O1081" s="2">
        <v>16876</v>
      </c>
      <c r="P1081" s="25">
        <v>0.1263457363180355</v>
      </c>
      <c r="Q1081" s="12">
        <v>478.18181818181802</v>
      </c>
      <c r="R1081" s="2">
        <v>16368</v>
      </c>
      <c r="S1081" s="25">
        <v>0.11771813238974713</v>
      </c>
      <c r="T1081" s="12">
        <v>568.48486300000002</v>
      </c>
      <c r="U1081" s="25">
        <v>-3.6643459142543056E-4</v>
      </c>
      <c r="V1081" s="2">
        <v>1599759</v>
      </c>
      <c r="W1081" s="25">
        <v>0.129</v>
      </c>
      <c r="X1081" s="2">
        <v>4309</v>
      </c>
      <c r="Y1081" s="2">
        <v>1596851</v>
      </c>
      <c r="Z1081" s="25">
        <v>0.126</v>
      </c>
      <c r="AA1081" s="12">
        <v>4894.55</v>
      </c>
      <c r="AB1081" s="2">
        <v>1548375</v>
      </c>
      <c r="AC1081" s="25">
        <v>0.11799999999999999</v>
      </c>
      <c r="AD1081" s="12">
        <v>4978.18</v>
      </c>
      <c r="AE1081" s="25">
        <v>-3.2000000000000001E-2</v>
      </c>
    </row>
    <row r="1082" spans="1:31" x14ac:dyDescent="0.3">
      <c r="A1082" t="s">
        <v>1874</v>
      </c>
      <c r="B1082" s="2">
        <v>1151</v>
      </c>
      <c r="C1082" s="25">
        <v>2.972854301727923E-2</v>
      </c>
      <c r="D1082" s="2"/>
      <c r="E1082" s="2">
        <v>1160</v>
      </c>
      <c r="F1082" s="25">
        <v>2.8849262602899849E-2</v>
      </c>
      <c r="G1082" s="12"/>
      <c r="H1082" s="2">
        <v>773</v>
      </c>
      <c r="I1082" s="25">
        <v>1.9045976445079583E-2</v>
      </c>
      <c r="J1082" s="12"/>
      <c r="K1082" s="25">
        <v>-0.32841007819287571</v>
      </c>
      <c r="L1082" s="2">
        <v>3095</v>
      </c>
      <c r="M1082" s="25">
        <v>2.4434724941577717E-2</v>
      </c>
      <c r="N1082" s="2">
        <v>194.54545454545399</v>
      </c>
      <c r="O1082" s="2">
        <v>2873</v>
      </c>
      <c r="P1082" s="25">
        <v>2.1509320955304334E-2</v>
      </c>
      <c r="Q1082" s="12">
        <v>235.75757575757501</v>
      </c>
      <c r="R1082" s="2">
        <v>2496</v>
      </c>
      <c r="S1082" s="25">
        <v>1.7951152153275224E-2</v>
      </c>
      <c r="T1082" s="12">
        <v>278.78787199999999</v>
      </c>
      <c r="U1082" s="25">
        <v>-0.19353796445880453</v>
      </c>
      <c r="V1082" s="2">
        <v>174119</v>
      </c>
      <c r="W1082" s="25">
        <v>1.4E-2</v>
      </c>
      <c r="X1082" s="2">
        <v>1835</v>
      </c>
      <c r="Y1082" s="2">
        <v>166527</v>
      </c>
      <c r="Z1082" s="25">
        <v>1.2999999999999999E-2</v>
      </c>
      <c r="AA1082" s="12">
        <v>1804.24</v>
      </c>
      <c r="AB1082" s="2">
        <v>143929</v>
      </c>
      <c r="AC1082" s="25">
        <v>1.0999999999999999E-2</v>
      </c>
      <c r="AD1082" s="12">
        <v>2147.88</v>
      </c>
      <c r="AE1082" s="25">
        <v>-0.17299999999999999</v>
      </c>
    </row>
    <row r="1083" spans="1:31" x14ac:dyDescent="0.3">
      <c r="A1083" t="s">
        <v>1875</v>
      </c>
      <c r="B1083" s="2">
        <v>543</v>
      </c>
      <c r="C1083" s="25">
        <v>1.4024846966448847E-2</v>
      </c>
      <c r="D1083" s="2"/>
      <c r="E1083" s="2">
        <v>276</v>
      </c>
      <c r="F1083" s="25">
        <v>6.8641348951727224E-3</v>
      </c>
      <c r="G1083" s="12"/>
      <c r="H1083" s="2">
        <v>190</v>
      </c>
      <c r="I1083" s="25">
        <v>4.6814172374710491E-3</v>
      </c>
      <c r="J1083" s="12"/>
      <c r="K1083" s="25">
        <v>-0.65009208103130756</v>
      </c>
      <c r="L1083" s="2">
        <v>1131</v>
      </c>
      <c r="M1083" s="25">
        <v>8.9291353502178993E-3</v>
      </c>
      <c r="N1083" s="2">
        <v>133.333333333333</v>
      </c>
      <c r="O1083" s="2">
        <v>872</v>
      </c>
      <c r="P1083" s="25">
        <v>6.5284120685782732E-3</v>
      </c>
      <c r="Q1083" s="12">
        <v>115.151515151515</v>
      </c>
      <c r="R1083" s="2">
        <v>638</v>
      </c>
      <c r="S1083" s="25">
        <v>4.5884755904605735E-3</v>
      </c>
      <c r="T1083" s="12">
        <v>121.818184</v>
      </c>
      <c r="U1083" s="25">
        <v>-0.4358974358974359</v>
      </c>
      <c r="V1083" s="2">
        <v>112071</v>
      </c>
      <c r="W1083" s="25">
        <v>8.9999999999999993E-3</v>
      </c>
      <c r="X1083" s="2">
        <v>1468</v>
      </c>
      <c r="Y1083" s="2">
        <v>106146</v>
      </c>
      <c r="Z1083" s="25">
        <v>8.0000000000000002E-3</v>
      </c>
      <c r="AA1083" s="12">
        <v>1389.09</v>
      </c>
      <c r="AB1083" s="2">
        <v>113348</v>
      </c>
      <c r="AC1083" s="25">
        <v>8.9999999999999993E-3</v>
      </c>
      <c r="AD1083" s="12">
        <v>1353.94</v>
      </c>
      <c r="AE1083" s="25">
        <v>1.0999999999999999E-2</v>
      </c>
    </row>
    <row r="1084" spans="1:31" x14ac:dyDescent="0.3">
      <c r="A1084" t="s">
        <v>1876</v>
      </c>
      <c r="B1084" s="2">
        <v>8804</v>
      </c>
      <c r="C1084" s="25">
        <v>0.2273936513676163</v>
      </c>
      <c r="D1084" s="2"/>
      <c r="E1084" s="2">
        <v>10705</v>
      </c>
      <c r="F1084" s="25">
        <v>0.26623392772762317</v>
      </c>
      <c r="G1084" s="12"/>
      <c r="H1084" s="2">
        <v>10531</v>
      </c>
      <c r="I1084" s="25">
        <v>0.2594737101463559</v>
      </c>
      <c r="J1084" s="12"/>
      <c r="K1084" s="25">
        <v>0.19616083598364376</v>
      </c>
      <c r="L1084" s="2">
        <v>25702</v>
      </c>
      <c r="M1084" s="25">
        <v>0.20291479820627803</v>
      </c>
      <c r="N1084" s="2">
        <v>622.42424242424204</v>
      </c>
      <c r="O1084" s="2">
        <v>30875</v>
      </c>
      <c r="P1084" s="25">
        <v>0.23115220483641535</v>
      </c>
      <c r="Q1084" s="12">
        <v>635.15151515151501</v>
      </c>
      <c r="R1084" s="2">
        <v>32695</v>
      </c>
      <c r="S1084" s="25">
        <v>0.23514139409107909</v>
      </c>
      <c r="T1084" s="12">
        <v>840.60609999999997</v>
      </c>
      <c r="U1084" s="25">
        <v>0.27207999377480352</v>
      </c>
      <c r="V1084" s="2">
        <v>2789263</v>
      </c>
      <c r="W1084" s="25">
        <v>0.22500000000000001</v>
      </c>
      <c r="X1084" s="2">
        <v>11781</v>
      </c>
      <c r="Y1084" s="2">
        <v>3201405</v>
      </c>
      <c r="Z1084" s="25">
        <v>0.252</v>
      </c>
      <c r="AA1084" s="12">
        <v>12432.12</v>
      </c>
      <c r="AB1084" s="2">
        <v>3197983</v>
      </c>
      <c r="AC1084" s="25">
        <v>0.24399999999999999</v>
      </c>
      <c r="AD1084" s="12">
        <v>11881.82</v>
      </c>
      <c r="AE1084" s="25">
        <v>0.14699999999999999</v>
      </c>
    </row>
    <row r="1085" spans="1:31" x14ac:dyDescent="0.3">
      <c r="A1085" t="s">
        <v>1873</v>
      </c>
      <c r="B1085" s="2">
        <v>6732</v>
      </c>
      <c r="C1085" s="25">
        <v>0.17387710824702327</v>
      </c>
      <c r="D1085" s="2"/>
      <c r="E1085" s="2">
        <v>8533</v>
      </c>
      <c r="F1085" s="25">
        <v>0.21221617050909</v>
      </c>
      <c r="G1085" s="12"/>
      <c r="H1085" s="2">
        <v>8741</v>
      </c>
      <c r="I1085" s="25">
        <v>0.21536983196176021</v>
      </c>
      <c r="J1085" s="12"/>
      <c r="K1085" s="25">
        <v>0.29842543077837203</v>
      </c>
      <c r="L1085" s="2">
        <v>21127</v>
      </c>
      <c r="M1085" s="25">
        <v>0.16679561674982632</v>
      </c>
      <c r="N1085" s="2">
        <v>553.93939393939399</v>
      </c>
      <c r="O1085" s="2">
        <v>25843</v>
      </c>
      <c r="P1085" s="25">
        <v>0.19347907464250955</v>
      </c>
      <c r="Q1085" s="12">
        <v>663.63636363636294</v>
      </c>
      <c r="R1085" s="2">
        <v>27219</v>
      </c>
      <c r="S1085" s="25">
        <v>0.19575817726762751</v>
      </c>
      <c r="T1085" s="12">
        <v>829.09090000000003</v>
      </c>
      <c r="U1085" s="25">
        <v>0.28835139868414822</v>
      </c>
      <c r="V1085" s="2">
        <v>2395793</v>
      </c>
      <c r="W1085" s="25">
        <v>0.193</v>
      </c>
      <c r="X1085" s="2">
        <v>10272</v>
      </c>
      <c r="Y1085" s="2">
        <v>2736739</v>
      </c>
      <c r="Z1085" s="25">
        <v>0.215</v>
      </c>
      <c r="AA1085" s="12">
        <v>10969.09</v>
      </c>
      <c r="AB1085" s="2">
        <v>2719289</v>
      </c>
      <c r="AC1085" s="25">
        <v>0.20799999999999999</v>
      </c>
      <c r="AD1085" s="12">
        <v>10510.91</v>
      </c>
      <c r="AE1085" s="25">
        <v>0.13500000000000001</v>
      </c>
    </row>
    <row r="1086" spans="1:31" x14ac:dyDescent="0.3">
      <c r="A1086" t="s">
        <v>1874</v>
      </c>
      <c r="B1086" s="2">
        <v>1528</v>
      </c>
      <c r="C1086" s="25">
        <v>3.9465867706692151E-2</v>
      </c>
      <c r="D1086" s="2"/>
      <c r="E1086" s="2">
        <v>1682</v>
      </c>
      <c r="F1086" s="25">
        <v>4.1831430774204779E-2</v>
      </c>
      <c r="G1086" s="12"/>
      <c r="H1086" s="2">
        <v>1351</v>
      </c>
      <c r="I1086" s="25">
        <v>3.3287340462228351E-2</v>
      </c>
      <c r="J1086" s="12"/>
      <c r="K1086" s="25">
        <v>-0.11583769633507857</v>
      </c>
      <c r="L1086" s="2">
        <v>3168</v>
      </c>
      <c r="M1086" s="25">
        <v>2.5011052864270827E-2</v>
      </c>
      <c r="N1086" s="2">
        <v>263.636363636363</v>
      </c>
      <c r="O1086" s="2">
        <v>3958</v>
      </c>
      <c r="P1086" s="25">
        <v>2.9632402485588082E-2</v>
      </c>
      <c r="Q1086" s="12">
        <v>304.24242424242402</v>
      </c>
      <c r="R1086" s="2">
        <v>4220</v>
      </c>
      <c r="S1086" s="25">
        <v>3.0350105002732948E-2</v>
      </c>
      <c r="T1086" s="12">
        <v>307.878784</v>
      </c>
      <c r="U1086" s="25">
        <v>0.33207070707070707</v>
      </c>
      <c r="V1086" s="2">
        <v>248214</v>
      </c>
      <c r="W1086" s="25">
        <v>0.02</v>
      </c>
      <c r="X1086" s="2">
        <v>2845</v>
      </c>
      <c r="Y1086" s="2">
        <v>298189</v>
      </c>
      <c r="Z1086" s="25">
        <v>2.3E-2</v>
      </c>
      <c r="AA1086" s="12">
        <v>2079.39</v>
      </c>
      <c r="AB1086" s="2">
        <v>298973</v>
      </c>
      <c r="AC1086" s="25">
        <v>2.3E-2</v>
      </c>
      <c r="AD1086" s="12">
        <v>3025.45</v>
      </c>
      <c r="AE1086" s="25">
        <v>0.20399999999999999</v>
      </c>
    </row>
    <row r="1087" spans="1:31" x14ac:dyDescent="0.3">
      <c r="A1087" t="s">
        <v>1875</v>
      </c>
      <c r="B1087" s="2">
        <v>544</v>
      </c>
      <c r="C1087" s="25">
        <v>1.405067541390087E-2</v>
      </c>
      <c r="D1087" s="2"/>
      <c r="E1087" s="2">
        <v>490</v>
      </c>
      <c r="F1087" s="25">
        <v>1.2186326444328384E-2</v>
      </c>
      <c r="G1087" s="12"/>
      <c r="H1087" s="2">
        <v>439</v>
      </c>
      <c r="I1087" s="25">
        <v>1.0816537722367318E-2</v>
      </c>
      <c r="J1087" s="12"/>
      <c r="K1087" s="25">
        <v>-0.19301470588235292</v>
      </c>
      <c r="L1087" s="2">
        <v>1407</v>
      </c>
      <c r="M1087" s="25">
        <v>1.1108128592180888E-2</v>
      </c>
      <c r="N1087" s="2">
        <v>164.84848484848399</v>
      </c>
      <c r="O1087" s="2">
        <v>1074</v>
      </c>
      <c r="P1087" s="25">
        <v>8.0407277083177353E-3</v>
      </c>
      <c r="Q1087" s="12">
        <v>147.272727272727</v>
      </c>
      <c r="R1087" s="2">
        <v>1256</v>
      </c>
      <c r="S1087" s="25">
        <v>9.0331118207186215E-3</v>
      </c>
      <c r="T1087" s="12">
        <v>162.42424</v>
      </c>
      <c r="U1087" s="25">
        <v>-0.10732054015636106</v>
      </c>
      <c r="V1087" s="2">
        <v>145256</v>
      </c>
      <c r="W1087" s="25">
        <v>1.2E-2</v>
      </c>
      <c r="X1087" s="2">
        <v>1561</v>
      </c>
      <c r="Y1087" s="2">
        <v>166477</v>
      </c>
      <c r="Z1087" s="25">
        <v>1.2999999999999999E-2</v>
      </c>
      <c r="AA1087" s="12">
        <v>1709.7</v>
      </c>
      <c r="AB1087" s="2">
        <v>179721</v>
      </c>
      <c r="AC1087" s="25">
        <v>1.4E-2</v>
      </c>
      <c r="AD1087" s="12">
        <v>2128.48</v>
      </c>
      <c r="AE1087" s="25">
        <v>0.23699999999999999</v>
      </c>
    </row>
    <row r="1088" spans="1:31" x14ac:dyDescent="0.3">
      <c r="A1088" t="s">
        <v>1877</v>
      </c>
      <c r="B1088" s="2">
        <v>1506</v>
      </c>
      <c r="C1088" s="25">
        <v>3.8897641862747613E-2</v>
      </c>
      <c r="D1088" s="2"/>
      <c r="E1088" s="2">
        <v>1540</v>
      </c>
      <c r="F1088" s="25">
        <v>3.8299883110746349E-2</v>
      </c>
      <c r="G1088" s="12"/>
      <c r="H1088" s="2">
        <v>1677</v>
      </c>
      <c r="I1088" s="25">
        <v>4.1319666880204997E-2</v>
      </c>
      <c r="J1088" s="12"/>
      <c r="K1088" s="25">
        <v>0.11354581673306763</v>
      </c>
      <c r="L1088" s="2">
        <v>5281</v>
      </c>
      <c r="M1088" s="25">
        <v>4.1692983010168633E-2</v>
      </c>
      <c r="N1088" s="2">
        <v>216.363636363636</v>
      </c>
      <c r="O1088" s="2">
        <v>6389</v>
      </c>
      <c r="P1088" s="25">
        <v>4.7832597140076365E-2</v>
      </c>
      <c r="Q1088" s="12">
        <v>257.575757575757</v>
      </c>
      <c r="R1088" s="2">
        <v>7494</v>
      </c>
      <c r="S1088" s="25">
        <v>5.3896608267886427E-2</v>
      </c>
      <c r="T1088" s="12">
        <v>434.54544099999998</v>
      </c>
      <c r="U1088" s="25">
        <v>0.4190494224578678</v>
      </c>
      <c r="V1088" s="2">
        <v>605590</v>
      </c>
      <c r="W1088" s="25">
        <v>4.9000000000000002E-2</v>
      </c>
      <c r="X1088" s="2">
        <v>3234</v>
      </c>
      <c r="Y1088" s="2">
        <v>737696</v>
      </c>
      <c r="Z1088" s="25">
        <v>5.8000000000000003E-2</v>
      </c>
      <c r="AA1088" s="12">
        <v>2615.7600000000002</v>
      </c>
      <c r="AB1088" s="2">
        <v>858161</v>
      </c>
      <c r="AC1088" s="25">
        <v>6.5000000000000002E-2</v>
      </c>
      <c r="AD1088" s="12">
        <v>4053.94</v>
      </c>
      <c r="AE1088" s="25">
        <v>0.41699999999999998</v>
      </c>
    </row>
    <row r="1089" spans="1:31" x14ac:dyDescent="0.3">
      <c r="A1089" t="s">
        <v>1873</v>
      </c>
      <c r="B1089" s="2">
        <v>1434</v>
      </c>
      <c r="C1089" s="25">
        <v>3.7037993646201924E-2</v>
      </c>
      <c r="D1089" s="2"/>
      <c r="E1089" s="2">
        <v>1477</v>
      </c>
      <c r="F1089" s="25">
        <v>3.6733069710761269E-2</v>
      </c>
      <c r="G1089" s="12"/>
      <c r="H1089" s="2">
        <v>1545</v>
      </c>
      <c r="I1089" s="25">
        <v>3.8067313852067214E-2</v>
      </c>
      <c r="J1089" s="12"/>
      <c r="K1089" s="25">
        <v>7.7405857740585837E-2</v>
      </c>
      <c r="L1089" s="2">
        <v>5111</v>
      </c>
      <c r="M1089" s="25">
        <v>4.0350849491568246E-2</v>
      </c>
      <c r="N1089" s="2">
        <v>221.81818181818099</v>
      </c>
      <c r="O1089" s="2">
        <v>6226</v>
      </c>
      <c r="P1089" s="25">
        <v>4.6612263232761846E-2</v>
      </c>
      <c r="Q1089" s="12">
        <v>252.72727272727201</v>
      </c>
      <c r="R1089" s="2">
        <v>7185</v>
      </c>
      <c r="S1089" s="25">
        <v>5.1674290152757402E-2</v>
      </c>
      <c r="T1089" s="12">
        <v>402.42425500000002</v>
      </c>
      <c r="U1089" s="25">
        <v>0.40579143024848369</v>
      </c>
      <c r="V1089" s="2">
        <v>586866</v>
      </c>
      <c r="W1089" s="25">
        <v>4.7E-2</v>
      </c>
      <c r="X1089" s="2">
        <v>3245</v>
      </c>
      <c r="Y1089" s="2">
        <v>710979</v>
      </c>
      <c r="Z1089" s="25">
        <v>5.6000000000000001E-2</v>
      </c>
      <c r="AA1089" s="12">
        <v>2639.39</v>
      </c>
      <c r="AB1089" s="2">
        <v>820851</v>
      </c>
      <c r="AC1089" s="25">
        <v>6.3E-2</v>
      </c>
      <c r="AD1089" s="12">
        <v>3820.61</v>
      </c>
      <c r="AE1089" s="25">
        <v>0.39900000000000002</v>
      </c>
    </row>
    <row r="1090" spans="1:31" x14ac:dyDescent="0.3">
      <c r="A1090" t="s">
        <v>1874</v>
      </c>
      <c r="B1090" s="2">
        <v>20</v>
      </c>
      <c r="C1090" s="25">
        <v>5.1656894904047318E-4</v>
      </c>
      <c r="D1090" s="2"/>
      <c r="E1090" s="2">
        <v>52</v>
      </c>
      <c r="F1090" s="25">
        <v>1.2932428063368898E-3</v>
      </c>
      <c r="G1090" s="12"/>
      <c r="H1090" s="2">
        <v>118</v>
      </c>
      <c r="I1090" s="25">
        <v>2.907406494850441E-3</v>
      </c>
      <c r="J1090" s="12"/>
      <c r="K1090" s="25">
        <v>4.9000000000000004</v>
      </c>
      <c r="L1090" s="2">
        <v>45</v>
      </c>
      <c r="M1090" s="25">
        <v>3.5527063727657426E-4</v>
      </c>
      <c r="N1090" s="2">
        <v>20</v>
      </c>
      <c r="O1090" s="2">
        <v>108</v>
      </c>
      <c r="P1090" s="25">
        <v>8.0856479748446508E-4</v>
      </c>
      <c r="Q1090" s="12">
        <v>38.787878787878697</v>
      </c>
      <c r="R1090" s="2">
        <v>193</v>
      </c>
      <c r="S1090" s="25">
        <v>1.3880498259543743E-3</v>
      </c>
      <c r="T1090" s="12">
        <v>81.818183899999994</v>
      </c>
      <c r="U1090" s="25">
        <v>3.2888888888888888</v>
      </c>
      <c r="V1090" s="2">
        <v>8762</v>
      </c>
      <c r="W1090" s="25">
        <v>1E-3</v>
      </c>
      <c r="X1090" s="2">
        <v>382</v>
      </c>
      <c r="Y1090" s="2">
        <v>12231</v>
      </c>
      <c r="Z1090" s="25">
        <v>1E-3</v>
      </c>
      <c r="AA1090" s="12">
        <v>375.15</v>
      </c>
      <c r="AB1090" s="2">
        <v>14811</v>
      </c>
      <c r="AC1090" s="25">
        <v>1E-3</v>
      </c>
      <c r="AD1090" s="12">
        <v>669.7</v>
      </c>
      <c r="AE1090" s="25">
        <v>0.69</v>
      </c>
    </row>
    <row r="1091" spans="1:31" x14ac:dyDescent="0.3">
      <c r="A1091" t="s">
        <v>1875</v>
      </c>
      <c r="B1091" s="2">
        <v>52</v>
      </c>
      <c r="C1091" s="25">
        <v>1.3430792675052303E-3</v>
      </c>
      <c r="D1091" s="2"/>
      <c r="E1091" s="2">
        <v>11</v>
      </c>
      <c r="F1091" s="25">
        <v>2.7357059364818822E-4</v>
      </c>
      <c r="G1091" s="12"/>
      <c r="H1091" s="2">
        <v>14</v>
      </c>
      <c r="I1091" s="25">
        <v>3.4494653328734045E-4</v>
      </c>
      <c r="J1091" s="12"/>
      <c r="K1091" s="25">
        <v>-0.73076923076923084</v>
      </c>
      <c r="L1091" s="2">
        <v>125</v>
      </c>
      <c r="M1091" s="25">
        <v>9.8686288132381734E-4</v>
      </c>
      <c r="N1091" s="2">
        <v>43.636363636363598</v>
      </c>
      <c r="O1091" s="2">
        <v>55</v>
      </c>
      <c r="P1091" s="25">
        <v>4.1176910983005166E-4</v>
      </c>
      <c r="Q1091" s="12">
        <v>24.2424242424242</v>
      </c>
      <c r="R1091" s="2">
        <v>116</v>
      </c>
      <c r="S1091" s="25">
        <v>8.3426828917464971E-4</v>
      </c>
      <c r="T1091" s="12">
        <v>64.848489999999998</v>
      </c>
      <c r="U1091" s="25">
        <v>-7.1999999999999995E-2</v>
      </c>
      <c r="V1091" s="2">
        <v>9962</v>
      </c>
      <c r="W1091" s="25">
        <v>1E-3</v>
      </c>
      <c r="X1091" s="2">
        <v>413</v>
      </c>
      <c r="Y1091" s="2">
        <v>14486</v>
      </c>
      <c r="Z1091" s="25">
        <v>1E-3</v>
      </c>
      <c r="AA1091" s="12">
        <v>467.27</v>
      </c>
      <c r="AB1091" s="2">
        <v>22499</v>
      </c>
      <c r="AC1091" s="25">
        <v>2E-3</v>
      </c>
      <c r="AD1091" s="12">
        <v>692.73</v>
      </c>
      <c r="AE1091" s="25">
        <v>1.258</v>
      </c>
    </row>
    <row r="1092" spans="1:31" x14ac:dyDescent="0.3">
      <c r="A1092" s="16"/>
      <c r="B1092" s="16"/>
      <c r="C1092" s="16"/>
      <c r="D1092" s="16"/>
      <c r="E1092" s="16"/>
      <c r="F1092" s="16"/>
      <c r="G1092" s="16"/>
      <c r="H1092" s="16"/>
      <c r="I1092" s="16"/>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16"/>
    </row>
    <row r="1093" spans="1:31" x14ac:dyDescent="0.3">
      <c r="A1093" s="103" t="s">
        <v>1878</v>
      </c>
      <c r="B1093" s="103"/>
      <c r="C1093" s="103"/>
      <c r="D1093" s="103"/>
      <c r="E1093" s="103"/>
      <c r="F1093" s="103"/>
      <c r="G1093" s="103"/>
      <c r="H1093" s="103"/>
      <c r="I1093" s="103"/>
      <c r="J1093" s="103"/>
      <c r="K1093" s="103"/>
      <c r="L1093" s="103"/>
      <c r="M1093" s="103"/>
      <c r="N1093" s="103"/>
      <c r="O1093" s="103"/>
      <c r="P1093" s="103"/>
      <c r="Q1093" s="103"/>
      <c r="R1093" s="103"/>
      <c r="S1093" s="103"/>
      <c r="T1093" s="103"/>
      <c r="U1093" s="103"/>
      <c r="V1093" s="103"/>
      <c r="W1093" s="103"/>
      <c r="X1093" s="103"/>
      <c r="Y1093" s="103"/>
      <c r="Z1093" s="103"/>
      <c r="AA1093" s="103"/>
      <c r="AB1093" s="103"/>
      <c r="AC1093" s="103"/>
      <c r="AD1093" s="103"/>
      <c r="AE1093" s="103"/>
    </row>
    <row r="1094" spans="1:31" x14ac:dyDescent="0.3">
      <c r="B1094" s="188"/>
      <c r="C1094" s="188"/>
      <c r="D1094" s="188"/>
      <c r="E1094" s="188"/>
      <c r="F1094" s="188"/>
      <c r="G1094" s="188"/>
      <c r="H1094" s="188"/>
      <c r="I1094" s="188"/>
      <c r="J1094" s="188"/>
      <c r="L1094" s="188" t="s">
        <v>1653</v>
      </c>
      <c r="M1094" s="188"/>
      <c r="N1094" s="188" t="s">
        <v>1654</v>
      </c>
      <c r="O1094" s="188" t="s">
        <v>1653</v>
      </c>
      <c r="P1094" s="188"/>
      <c r="Q1094" s="188" t="s">
        <v>1654</v>
      </c>
      <c r="R1094" s="188" t="s">
        <v>1653</v>
      </c>
      <c r="S1094" s="188"/>
      <c r="T1094" s="188" t="s">
        <v>1654</v>
      </c>
      <c r="U1094" t="s">
        <v>167</v>
      </c>
      <c r="V1094" s="188" t="s">
        <v>1653</v>
      </c>
      <c r="W1094" s="188"/>
      <c r="X1094" s="188" t="s">
        <v>1654</v>
      </c>
      <c r="Y1094" s="188" t="s">
        <v>1653</v>
      </c>
      <c r="Z1094" s="188"/>
      <c r="AA1094" s="188" t="s">
        <v>1654</v>
      </c>
      <c r="AB1094" s="188" t="s">
        <v>1653</v>
      </c>
      <c r="AC1094" s="188"/>
      <c r="AD1094" s="188" t="s">
        <v>1654</v>
      </c>
      <c r="AE1094" t="s">
        <v>167</v>
      </c>
    </row>
    <row r="1095" spans="1:31" x14ac:dyDescent="0.3">
      <c r="A1095" t="s">
        <v>169</v>
      </c>
      <c r="B1095" s="2">
        <v>44255</v>
      </c>
      <c r="C1095" s="25" t="s">
        <v>2479</v>
      </c>
      <c r="D1095" s="2"/>
      <c r="E1095" s="2">
        <v>45605</v>
      </c>
      <c r="F1095" s="25" t="s">
        <v>2479</v>
      </c>
      <c r="G1095" s="12"/>
      <c r="H1095" s="2">
        <v>46403</v>
      </c>
      <c r="I1095" s="25" t="s">
        <v>2479</v>
      </c>
      <c r="J1095" s="12"/>
      <c r="K1095" s="25">
        <v>4.8536888487176633E-2</v>
      </c>
      <c r="L1095" s="2">
        <v>138647</v>
      </c>
      <c r="M1095" s="25" t="s">
        <v>167</v>
      </c>
      <c r="N1095" s="2">
        <v>231.51515151515099</v>
      </c>
      <c r="O1095" s="2">
        <v>144792</v>
      </c>
      <c r="P1095" s="25" t="s">
        <v>167</v>
      </c>
      <c r="Q1095" s="12">
        <v>103.636363636363</v>
      </c>
      <c r="R1095" s="2">
        <v>150079</v>
      </c>
      <c r="S1095" s="25" t="s">
        <v>167</v>
      </c>
      <c r="T1095" s="12">
        <v>106.060608</v>
      </c>
      <c r="U1095" s="25">
        <v>8.2454001889691084E-2</v>
      </c>
      <c r="V1095" s="2">
        <v>13552624</v>
      </c>
      <c r="W1095" s="25" t="s">
        <v>167</v>
      </c>
      <c r="X1095" s="2">
        <v>692</v>
      </c>
      <c r="Y1095" s="2">
        <v>13845790</v>
      </c>
      <c r="Z1095" s="25" t="s">
        <v>167</v>
      </c>
      <c r="AA1095" s="12">
        <v>652.12</v>
      </c>
      <c r="AB1095" s="2">
        <v>14210945</v>
      </c>
      <c r="AC1095" s="25" t="s">
        <v>167</v>
      </c>
      <c r="AD1095" s="12">
        <v>811.52</v>
      </c>
      <c r="AE1095" s="25">
        <v>4.9000000000000002E-2</v>
      </c>
    </row>
    <row r="1096" spans="1:31" x14ac:dyDescent="0.3">
      <c r="A1096" t="s">
        <v>1503</v>
      </c>
      <c r="B1096" s="2">
        <v>34369</v>
      </c>
      <c r="C1096" s="25">
        <v>0.77661281211162581</v>
      </c>
      <c r="D1096" s="2"/>
      <c r="E1096" s="2">
        <v>35200</v>
      </c>
      <c r="F1096" s="25">
        <v>0.77184519241311256</v>
      </c>
      <c r="G1096" s="12"/>
      <c r="H1096" s="2">
        <v>36147</v>
      </c>
      <c r="I1096" s="25">
        <v>0.77897980734004268</v>
      </c>
      <c r="J1096" s="12"/>
      <c r="K1096" s="25">
        <v>5.1732666065349653E-2</v>
      </c>
      <c r="L1096" s="2">
        <v>104516</v>
      </c>
      <c r="M1096" s="25">
        <v>0.75382806696142002</v>
      </c>
      <c r="N1096" s="2">
        <v>655.75757575757495</v>
      </c>
      <c r="O1096" s="2">
        <v>110070</v>
      </c>
      <c r="P1096" s="25">
        <v>0.76019393336648433</v>
      </c>
      <c r="Q1096" s="12">
        <v>647.27272727272702</v>
      </c>
      <c r="R1096" s="2">
        <v>112528</v>
      </c>
      <c r="S1096" s="25">
        <v>0.74979177633113225</v>
      </c>
      <c r="T1096" s="12">
        <v>910.30304000000001</v>
      </c>
      <c r="U1096" s="25">
        <v>7.6658119331011521E-2</v>
      </c>
      <c r="V1096" s="2">
        <v>7877273</v>
      </c>
      <c r="W1096" s="25">
        <v>0.58099999999999996</v>
      </c>
      <c r="X1096" s="2">
        <v>7526</v>
      </c>
      <c r="Y1096" s="2">
        <v>8044831</v>
      </c>
      <c r="Z1096" s="25">
        <v>0.58099999999999996</v>
      </c>
      <c r="AA1096" s="12">
        <v>5716.36</v>
      </c>
      <c r="AB1096" s="2">
        <v>8206621</v>
      </c>
      <c r="AC1096" s="25">
        <v>0.57699999999999996</v>
      </c>
      <c r="AD1096" s="12">
        <v>8557.58</v>
      </c>
      <c r="AE1096" s="25">
        <v>4.2000000000000003E-2</v>
      </c>
    </row>
    <row r="1097" spans="1:31" x14ac:dyDescent="0.3">
      <c r="A1097" t="s">
        <v>1504</v>
      </c>
      <c r="B1097" s="2">
        <v>819</v>
      </c>
      <c r="C1097" s="25">
        <v>1.8506383459496102E-2</v>
      </c>
      <c r="D1097" s="2"/>
      <c r="E1097" s="2">
        <v>876</v>
      </c>
      <c r="F1097" s="25">
        <v>1.9208420129371781E-2</v>
      </c>
      <c r="G1097" s="12"/>
      <c r="H1097" s="2">
        <v>1254</v>
      </c>
      <c r="I1097" s="25">
        <v>2.7024114820162488E-2</v>
      </c>
      <c r="J1097" s="12"/>
      <c r="K1097" s="25">
        <v>0.53113553113553102</v>
      </c>
      <c r="L1097" s="2">
        <v>3792</v>
      </c>
      <c r="M1097" s="25">
        <v>2.7350032817154354E-2</v>
      </c>
      <c r="N1097" s="2">
        <v>256.969696969697</v>
      </c>
      <c r="O1097" s="2">
        <v>3590</v>
      </c>
      <c r="P1097" s="25">
        <v>2.4794187524172607E-2</v>
      </c>
      <c r="Q1097" s="12">
        <v>231.51515151515099</v>
      </c>
      <c r="R1097" s="2">
        <v>4416</v>
      </c>
      <c r="S1097" s="25">
        <v>2.9424503095036615E-2</v>
      </c>
      <c r="T1097" s="12">
        <v>296.96969999999999</v>
      </c>
      <c r="U1097" s="25">
        <v>0.16455696202531644</v>
      </c>
      <c r="V1097" s="2">
        <v>957348</v>
      </c>
      <c r="W1097" s="25">
        <v>7.0999999999999994E-2</v>
      </c>
      <c r="X1097" s="2">
        <v>4300</v>
      </c>
      <c r="Y1097" s="2">
        <v>959528</v>
      </c>
      <c r="Z1097" s="25">
        <v>6.9000000000000006E-2</v>
      </c>
      <c r="AA1097" s="12">
        <v>3997.58</v>
      </c>
      <c r="AB1097" s="2">
        <v>1009488</v>
      </c>
      <c r="AC1097" s="25">
        <v>7.0999999999999994E-2</v>
      </c>
      <c r="AD1097" s="12">
        <v>4193.9399999999996</v>
      </c>
      <c r="AE1097" s="25">
        <v>5.3999999999999999E-2</v>
      </c>
    </row>
    <row r="1098" spans="1:31" x14ac:dyDescent="0.3">
      <c r="A1098">
        <v>2</v>
      </c>
      <c r="B1098" s="2">
        <v>601</v>
      </c>
      <c r="C1098" s="25">
        <v>1.3580386397017287E-2</v>
      </c>
      <c r="D1098" s="2"/>
      <c r="E1098" s="2">
        <v>675</v>
      </c>
      <c r="F1098" s="25">
        <v>1.4801008661330994E-2</v>
      </c>
      <c r="G1098" s="12"/>
      <c r="H1098" s="2">
        <v>405</v>
      </c>
      <c r="I1098" s="25">
        <v>8.7278839730189888E-3</v>
      </c>
      <c r="J1098" s="12"/>
      <c r="K1098" s="25">
        <v>-0.32612312811980038</v>
      </c>
      <c r="L1098" s="2">
        <v>4240</v>
      </c>
      <c r="M1098" s="25">
        <v>3.0581260322978501E-2</v>
      </c>
      <c r="N1098" s="2">
        <v>344.24242424242402</v>
      </c>
      <c r="O1098" s="2">
        <v>3961</v>
      </c>
      <c r="P1098" s="25">
        <v>2.7356483783634453E-2</v>
      </c>
      <c r="Q1098" s="12">
        <v>302.42424242424198</v>
      </c>
      <c r="R1098" s="2">
        <v>3704</v>
      </c>
      <c r="S1098" s="25">
        <v>2.468033502355426E-2</v>
      </c>
      <c r="T1098" s="12">
        <v>415.15152</v>
      </c>
      <c r="U1098" s="25">
        <v>-0.12641509433962264</v>
      </c>
      <c r="V1098" s="2">
        <v>347146</v>
      </c>
      <c r="W1098" s="25">
        <v>2.5999999999999999E-2</v>
      </c>
      <c r="X1098" s="2">
        <v>3313</v>
      </c>
      <c r="Y1098" s="2">
        <v>347451</v>
      </c>
      <c r="Z1098" s="25">
        <v>2.5000000000000001E-2</v>
      </c>
      <c r="AA1098" s="12">
        <v>3001.21</v>
      </c>
      <c r="AB1098" s="2">
        <v>339846</v>
      </c>
      <c r="AC1098" s="25">
        <v>2.4E-2</v>
      </c>
      <c r="AD1098" s="12">
        <v>2901.82</v>
      </c>
      <c r="AE1098" s="25">
        <v>-2.1000000000000001E-2</v>
      </c>
    </row>
    <row r="1099" spans="1:31" x14ac:dyDescent="0.3">
      <c r="A1099" t="s">
        <v>1506</v>
      </c>
      <c r="B1099" s="2">
        <v>1101</v>
      </c>
      <c r="C1099" s="25">
        <v>2.4878544797198057E-2</v>
      </c>
      <c r="D1099" s="2"/>
      <c r="E1099" s="2">
        <v>992</v>
      </c>
      <c r="F1099" s="25">
        <v>2.1752000877096816E-2</v>
      </c>
      <c r="G1099" s="12"/>
      <c r="H1099" s="2">
        <v>1168</v>
      </c>
      <c r="I1099" s="25">
        <v>2.5170786371570796E-2</v>
      </c>
      <c r="J1099" s="12"/>
      <c r="K1099" s="25">
        <v>6.0853769300635685E-2</v>
      </c>
      <c r="L1099" s="2">
        <v>7404</v>
      </c>
      <c r="M1099" s="25">
        <v>5.3401804582861513E-2</v>
      </c>
      <c r="N1099" s="2">
        <v>393.33333333333297</v>
      </c>
      <c r="O1099" s="2">
        <v>7560</v>
      </c>
      <c r="P1099" s="25">
        <v>5.2212829438090504E-2</v>
      </c>
      <c r="Q1099" s="12">
        <v>365.45454545454498</v>
      </c>
      <c r="R1099" s="2">
        <v>7936</v>
      </c>
      <c r="S1099" s="25">
        <v>5.2878817156297685E-2</v>
      </c>
      <c r="T1099" s="12">
        <v>459.39395100000002</v>
      </c>
      <c r="U1099" s="25">
        <v>7.1853052404105888E-2</v>
      </c>
      <c r="V1099" s="2">
        <v>758256</v>
      </c>
      <c r="W1099" s="25">
        <v>5.6000000000000001E-2</v>
      </c>
      <c r="X1099" s="2">
        <v>4016</v>
      </c>
      <c r="Y1099" s="2">
        <v>769437</v>
      </c>
      <c r="Z1099" s="25">
        <v>5.6000000000000001E-2</v>
      </c>
      <c r="AA1099" s="12">
        <v>3708.48</v>
      </c>
      <c r="AB1099" s="2">
        <v>773994</v>
      </c>
      <c r="AC1099" s="25">
        <v>5.3999999999999999E-2</v>
      </c>
      <c r="AD1099" s="12">
        <v>3720</v>
      </c>
      <c r="AE1099" s="25">
        <v>2.1000000000000001E-2</v>
      </c>
    </row>
    <row r="1100" spans="1:31" x14ac:dyDescent="0.3">
      <c r="A1100" t="s">
        <v>1507</v>
      </c>
      <c r="B1100" s="2">
        <v>568</v>
      </c>
      <c r="C1100" s="25">
        <v>1.2834707942605356E-2</v>
      </c>
      <c r="D1100" s="2"/>
      <c r="E1100" s="2">
        <v>727</v>
      </c>
      <c r="F1100" s="25">
        <v>1.594123451375945E-2</v>
      </c>
      <c r="G1100" s="12"/>
      <c r="H1100" s="2">
        <v>554</v>
      </c>
      <c r="I1100" s="25">
        <v>1.1938883261858069E-2</v>
      </c>
      <c r="J1100" s="12"/>
      <c r="K1100" s="25">
        <v>-2.4647887323943629E-2</v>
      </c>
      <c r="L1100" s="2">
        <v>3942</v>
      </c>
      <c r="M1100" s="25">
        <v>2.843191702669369E-2</v>
      </c>
      <c r="N1100" s="2">
        <v>260</v>
      </c>
      <c r="O1100" s="2">
        <v>4124</v>
      </c>
      <c r="P1100" s="25">
        <v>2.8482236587656775E-2</v>
      </c>
      <c r="Q1100" s="12">
        <v>272.12121212121201</v>
      </c>
      <c r="R1100" s="2">
        <v>4077</v>
      </c>
      <c r="S1100" s="25">
        <v>2.7165692735159484E-2</v>
      </c>
      <c r="T1100" s="12">
        <v>326.66665599999999</v>
      </c>
      <c r="U1100" s="25">
        <v>3.4246575342465752E-2</v>
      </c>
      <c r="V1100" s="2">
        <v>831619</v>
      </c>
      <c r="W1100" s="25">
        <v>6.0999999999999999E-2</v>
      </c>
      <c r="X1100" s="2">
        <v>4148</v>
      </c>
      <c r="Y1100" s="2">
        <v>853934</v>
      </c>
      <c r="Z1100" s="25">
        <v>6.2E-2</v>
      </c>
      <c r="AA1100" s="12">
        <v>4315.76</v>
      </c>
      <c r="AB1100" s="2">
        <v>840296</v>
      </c>
      <c r="AC1100" s="25">
        <v>5.8999999999999997E-2</v>
      </c>
      <c r="AD1100" s="12">
        <v>4224.8500000000004</v>
      </c>
      <c r="AE1100" s="25">
        <v>0.01</v>
      </c>
    </row>
    <row r="1101" spans="1:31" x14ac:dyDescent="0.3">
      <c r="A1101" t="s">
        <v>1508</v>
      </c>
      <c r="B1101" s="2">
        <v>196</v>
      </c>
      <c r="C1101" s="25">
        <v>4.4288780928708619E-3</v>
      </c>
      <c r="D1101" s="2"/>
      <c r="E1101" s="2">
        <v>240</v>
      </c>
      <c r="F1101" s="25">
        <v>5.2625808573621312E-3</v>
      </c>
      <c r="G1101" s="12"/>
      <c r="H1101" s="2">
        <v>208</v>
      </c>
      <c r="I1101" s="25">
        <v>4.4824688058961708E-3</v>
      </c>
      <c r="J1101" s="12"/>
      <c r="K1101" s="25">
        <v>6.1224489795918435E-2</v>
      </c>
      <c r="L1101" s="2">
        <v>1571</v>
      </c>
      <c r="M1101" s="25">
        <v>1.1330933954575288E-2</v>
      </c>
      <c r="N1101" s="2">
        <v>184.24242424242399</v>
      </c>
      <c r="O1101" s="2">
        <v>1729</v>
      </c>
      <c r="P1101" s="25">
        <v>1.1941267473341068E-2</v>
      </c>
      <c r="Q1101" s="12">
        <v>181.81818181818099</v>
      </c>
      <c r="R1101" s="2">
        <v>2262</v>
      </c>
      <c r="S1101" s="25">
        <v>1.5072062047321744E-2</v>
      </c>
      <c r="T1101" s="12">
        <v>312.121216</v>
      </c>
      <c r="U1101" s="25">
        <v>0.43984723106301721</v>
      </c>
      <c r="V1101" s="2">
        <v>718891</v>
      </c>
      <c r="W1101" s="25">
        <v>5.2999999999999999E-2</v>
      </c>
      <c r="X1101" s="2">
        <v>3981</v>
      </c>
      <c r="Y1101" s="2">
        <v>733003</v>
      </c>
      <c r="Z1101" s="25">
        <v>5.2999999999999999E-2</v>
      </c>
      <c r="AA1101" s="12">
        <v>3396.97</v>
      </c>
      <c r="AB1101" s="2">
        <v>721132</v>
      </c>
      <c r="AC1101" s="25">
        <v>5.0999999999999997E-2</v>
      </c>
      <c r="AD1101" s="12">
        <v>4201.21</v>
      </c>
      <c r="AE1101" s="25">
        <v>3.0000000000000001E-3</v>
      </c>
    </row>
    <row r="1102" spans="1:31" x14ac:dyDescent="0.3">
      <c r="A1102" t="s">
        <v>1509</v>
      </c>
      <c r="B1102" s="2">
        <v>175</v>
      </c>
      <c r="C1102" s="25">
        <v>3.9543554400632694E-3</v>
      </c>
      <c r="D1102" s="2"/>
      <c r="E1102" s="2">
        <v>157</v>
      </c>
      <c r="F1102" s="25">
        <v>3.442604977524394E-3</v>
      </c>
      <c r="G1102" s="12"/>
      <c r="H1102" s="2">
        <v>303</v>
      </c>
      <c r="I1102" s="25">
        <v>6.5297502316660544E-3</v>
      </c>
      <c r="J1102" s="12"/>
      <c r="K1102" s="25">
        <v>0.73142857142857154</v>
      </c>
      <c r="L1102" s="2">
        <v>1306</v>
      </c>
      <c r="M1102" s="25">
        <v>9.4196051843891317E-3</v>
      </c>
      <c r="N1102" s="2">
        <v>118.787878787878</v>
      </c>
      <c r="O1102" s="2">
        <v>1390</v>
      </c>
      <c r="P1102" s="25">
        <v>9.5999778993314539E-3</v>
      </c>
      <c r="Q1102" s="12">
        <v>141.81818181818099</v>
      </c>
      <c r="R1102" s="2">
        <v>2362</v>
      </c>
      <c r="S1102" s="25">
        <v>1.5738377787698477E-2</v>
      </c>
      <c r="T1102" s="12">
        <v>276.36364700000001</v>
      </c>
      <c r="U1102" s="25">
        <v>0.80857580398162332</v>
      </c>
      <c r="V1102" s="2">
        <v>668899</v>
      </c>
      <c r="W1102" s="25">
        <v>4.9000000000000002E-2</v>
      </c>
      <c r="X1102" s="2">
        <v>3035</v>
      </c>
      <c r="Y1102" s="2">
        <v>678962</v>
      </c>
      <c r="Z1102" s="25">
        <v>4.9000000000000002E-2</v>
      </c>
      <c r="AA1102" s="12">
        <v>2748.48</v>
      </c>
      <c r="AB1102" s="2">
        <v>705450</v>
      </c>
      <c r="AC1102" s="25">
        <v>0.05</v>
      </c>
      <c r="AD1102" s="12">
        <v>3537.58</v>
      </c>
      <c r="AE1102" s="25">
        <v>5.5E-2</v>
      </c>
    </row>
    <row r="1103" spans="1:31" x14ac:dyDescent="0.3">
      <c r="A1103" t="s">
        <v>1510</v>
      </c>
      <c r="B1103" s="2">
        <v>161</v>
      </c>
      <c r="C1103" s="25">
        <v>3.638007004858208E-3</v>
      </c>
      <c r="D1103" s="2"/>
      <c r="E1103" s="2">
        <v>172</v>
      </c>
      <c r="F1103" s="25">
        <v>3.7715162811095275E-3</v>
      </c>
      <c r="G1103" s="12"/>
      <c r="H1103" s="2">
        <v>342</v>
      </c>
      <c r="I1103" s="25">
        <v>7.3702131327715885E-3</v>
      </c>
      <c r="J1103" s="12"/>
      <c r="K1103" s="25">
        <v>1.1242236024844718</v>
      </c>
      <c r="L1103" s="2">
        <v>1671</v>
      </c>
      <c r="M1103" s="25">
        <v>1.2052190094268177E-2</v>
      </c>
      <c r="N1103" s="2">
        <v>140.60606060606</v>
      </c>
      <c r="O1103" s="2">
        <v>2046</v>
      </c>
      <c r="P1103" s="25">
        <v>1.4130614951102271E-2</v>
      </c>
      <c r="Q1103" s="12">
        <v>173.939393939393</v>
      </c>
      <c r="R1103" s="2">
        <v>3535</v>
      </c>
      <c r="S1103" s="25">
        <v>2.355426142231758E-2</v>
      </c>
      <c r="T1103" s="12">
        <v>388.48486300000002</v>
      </c>
      <c r="U1103" s="25">
        <v>1.1154997007779772</v>
      </c>
      <c r="V1103" s="2">
        <v>842147</v>
      </c>
      <c r="W1103" s="25">
        <v>6.2E-2</v>
      </c>
      <c r="X1103" s="2">
        <v>3464</v>
      </c>
      <c r="Y1103" s="2">
        <v>923096</v>
      </c>
      <c r="Z1103" s="25">
        <v>6.7000000000000004E-2</v>
      </c>
      <c r="AA1103" s="12">
        <v>3505.45</v>
      </c>
      <c r="AB1103" s="2">
        <v>1083247</v>
      </c>
      <c r="AC1103" s="25">
        <v>7.5999999999999998E-2</v>
      </c>
      <c r="AD1103" s="12">
        <v>4289.7</v>
      </c>
      <c r="AE1103" s="25">
        <v>0.28599999999999998</v>
      </c>
    </row>
    <row r="1104" spans="1:31" x14ac:dyDescent="0.3">
      <c r="A1104" t="s">
        <v>1511</v>
      </c>
      <c r="B1104" s="2">
        <v>6174</v>
      </c>
      <c r="C1104" s="25">
        <v>0.13950965992543216</v>
      </c>
      <c r="D1104" s="2"/>
      <c r="E1104" s="2">
        <v>6425</v>
      </c>
      <c r="F1104" s="25">
        <v>0.14088367503563207</v>
      </c>
      <c r="G1104" s="12"/>
      <c r="H1104" s="2">
        <v>5885</v>
      </c>
      <c r="I1104" s="25">
        <v>0.12682369674374502</v>
      </c>
      <c r="J1104" s="12"/>
      <c r="K1104" s="25">
        <v>-4.6809199870424312E-2</v>
      </c>
      <c r="L1104" s="2">
        <v>10056</v>
      </c>
      <c r="M1104" s="25">
        <v>7.2529517407516925E-2</v>
      </c>
      <c r="N1104" s="2">
        <v>342.42424242424198</v>
      </c>
      <c r="O1104" s="2">
        <v>10139</v>
      </c>
      <c r="P1104" s="25">
        <v>7.0024586993756563E-2</v>
      </c>
      <c r="Q1104" s="12">
        <v>309.09090909090901</v>
      </c>
      <c r="R1104" s="2">
        <v>9096</v>
      </c>
      <c r="S1104" s="25">
        <v>6.0608079744667809E-2</v>
      </c>
      <c r="T1104" s="12">
        <v>379.39395100000002</v>
      </c>
      <c r="U1104" s="25">
        <v>-9.5465393794749401E-2</v>
      </c>
      <c r="V1104" s="2">
        <v>533975</v>
      </c>
      <c r="W1104" s="25">
        <v>3.9E-2</v>
      </c>
      <c r="X1104" s="2">
        <v>2287</v>
      </c>
      <c r="Y1104" s="2">
        <v>519972</v>
      </c>
      <c r="Z1104" s="25">
        <v>3.7999999999999999E-2</v>
      </c>
      <c r="AA1104" s="12">
        <v>2653.33</v>
      </c>
      <c r="AB1104" s="2">
        <v>515666</v>
      </c>
      <c r="AC1104" s="25">
        <v>3.5999999999999997E-2</v>
      </c>
      <c r="AD1104" s="12">
        <v>3129.7</v>
      </c>
      <c r="AE1104" s="25">
        <v>-3.4000000000000002E-2</v>
      </c>
    </row>
    <row r="1105" spans="1:31" x14ac:dyDescent="0.3">
      <c r="A1105" t="s">
        <v>1512</v>
      </c>
      <c r="B1105" s="2">
        <v>91</v>
      </c>
      <c r="C1105" s="25">
        <v>2.0562648288329002E-3</v>
      </c>
      <c r="D1105" s="2"/>
      <c r="E1105" s="2">
        <v>141</v>
      </c>
      <c r="F1105" s="25">
        <v>3.0917662537002523E-3</v>
      </c>
      <c r="G1105" s="12"/>
      <c r="H1105" s="2">
        <v>137</v>
      </c>
      <c r="I1105" s="25">
        <v>2.9523953192681506E-3</v>
      </c>
      <c r="J1105" s="12"/>
      <c r="K1105" s="25">
        <v>0.50549450549450547</v>
      </c>
      <c r="L1105" s="2">
        <v>149</v>
      </c>
      <c r="M1105" s="25">
        <v>1.0746716481424049E-3</v>
      </c>
      <c r="N1105" s="2">
        <v>38.787878787878697</v>
      </c>
      <c r="O1105" s="2">
        <v>183</v>
      </c>
      <c r="P1105" s="25">
        <v>1.2638819824299684E-3</v>
      </c>
      <c r="Q1105" s="12">
        <v>40</v>
      </c>
      <c r="R1105" s="2">
        <v>163</v>
      </c>
      <c r="S1105" s="25">
        <v>1.0860946568140779E-3</v>
      </c>
      <c r="T1105" s="12">
        <v>56.363636</v>
      </c>
      <c r="U1105" s="25">
        <v>9.3959731543624164E-2</v>
      </c>
      <c r="V1105" s="2">
        <v>17070</v>
      </c>
      <c r="W1105" s="25">
        <v>1E-3</v>
      </c>
      <c r="X1105" s="2">
        <v>573</v>
      </c>
      <c r="Y1105" s="2">
        <v>15576</v>
      </c>
      <c r="Z1105" s="25">
        <v>1E-3</v>
      </c>
      <c r="AA1105" s="12">
        <v>556.36</v>
      </c>
      <c r="AB1105" s="2">
        <v>15205</v>
      </c>
      <c r="AC1105" s="25">
        <v>1E-3</v>
      </c>
      <c r="AD1105" s="12">
        <v>623.64</v>
      </c>
      <c r="AE1105" s="25">
        <v>-0.109</v>
      </c>
    </row>
    <row r="1106" spans="1:31" x14ac:dyDescent="0.3">
      <c r="A1106" s="16"/>
      <c r="B1106" s="16"/>
      <c r="C1106" s="16"/>
      <c r="D1106" s="16"/>
      <c r="E1106" s="16"/>
      <c r="F1106" s="16"/>
      <c r="G1106" s="16"/>
      <c r="H1106" s="16"/>
      <c r="I1106" s="16"/>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row>
    <row r="1107" spans="1:31" x14ac:dyDescent="0.3">
      <c r="A1107" s="103" t="s">
        <v>1879</v>
      </c>
      <c r="B1107" s="103"/>
      <c r="C1107" s="103"/>
      <c r="D1107" s="103"/>
      <c r="E1107" s="103"/>
      <c r="F1107" s="103"/>
      <c r="G1107" s="103"/>
      <c r="H1107" s="103"/>
      <c r="I1107" s="103"/>
      <c r="J1107" s="103"/>
      <c r="K1107" s="103"/>
      <c r="L1107" s="103"/>
      <c r="M1107" s="103"/>
      <c r="N1107" s="103"/>
      <c r="O1107" s="103"/>
      <c r="P1107" s="103"/>
      <c r="Q1107" s="103"/>
      <c r="R1107" s="103"/>
      <c r="S1107" s="103"/>
      <c r="T1107" s="103"/>
      <c r="U1107" s="103"/>
      <c r="V1107" s="103"/>
      <c r="W1107" s="103"/>
      <c r="X1107" s="103"/>
      <c r="Y1107" s="103"/>
      <c r="Z1107" s="103"/>
      <c r="AA1107" s="103"/>
      <c r="AB1107" s="103"/>
      <c r="AC1107" s="103"/>
      <c r="AD1107" s="103"/>
      <c r="AE1107" s="103"/>
    </row>
    <row r="1108" spans="1:31" x14ac:dyDescent="0.3">
      <c r="B1108" s="188"/>
      <c r="C1108" s="188"/>
      <c r="D1108" s="188"/>
      <c r="E1108" s="188"/>
      <c r="F1108" s="188"/>
      <c r="G1108" s="188"/>
      <c r="H1108" s="188"/>
      <c r="I1108" s="188"/>
      <c r="J1108" s="188"/>
      <c r="L1108" s="188" t="s">
        <v>1653</v>
      </c>
      <c r="M1108" s="188"/>
      <c r="N1108" s="188" t="s">
        <v>1654</v>
      </c>
      <c r="O1108" s="188" t="s">
        <v>1653</v>
      </c>
      <c r="P1108" s="188"/>
      <c r="Q1108" s="188" t="s">
        <v>1654</v>
      </c>
      <c r="R1108" s="188" t="s">
        <v>1653</v>
      </c>
      <c r="S1108" s="188"/>
      <c r="T1108" s="188" t="s">
        <v>1654</v>
      </c>
      <c r="U1108" t="s">
        <v>167</v>
      </c>
      <c r="V1108" s="188" t="s">
        <v>1653</v>
      </c>
      <c r="W1108" s="188"/>
      <c r="X1108" s="188" t="s">
        <v>1654</v>
      </c>
      <c r="Y1108" s="188" t="s">
        <v>1653</v>
      </c>
      <c r="Z1108" s="188"/>
      <c r="AA1108" s="188" t="s">
        <v>1654</v>
      </c>
      <c r="AB1108" s="188" t="s">
        <v>1653</v>
      </c>
      <c r="AC1108" s="188"/>
      <c r="AD1108" s="188" t="s">
        <v>1654</v>
      </c>
      <c r="AE1108" t="s">
        <v>167</v>
      </c>
    </row>
    <row r="1109" spans="1:31" x14ac:dyDescent="0.3">
      <c r="A1109" t="s">
        <v>169</v>
      </c>
      <c r="B1109" s="2">
        <v>38717</v>
      </c>
      <c r="C1109" s="25" t="s">
        <v>2479</v>
      </c>
      <c r="D1109" s="2"/>
      <c r="E1109" s="2">
        <v>40209</v>
      </c>
      <c r="F1109" s="25" t="s">
        <v>2479</v>
      </c>
      <c r="G1109" s="12"/>
      <c r="H1109" s="2">
        <v>40586</v>
      </c>
      <c r="I1109" s="25" t="s">
        <v>2479</v>
      </c>
      <c r="J1109" s="12"/>
      <c r="K1109" s="25">
        <v>4.8273368287832241E-2</v>
      </c>
      <c r="L1109" s="2">
        <v>126664</v>
      </c>
      <c r="M1109" s="25" t="s">
        <v>167</v>
      </c>
      <c r="N1109" s="2">
        <v>501.21212121212102</v>
      </c>
      <c r="O1109" s="2">
        <v>133570</v>
      </c>
      <c r="P1109" s="25" t="s">
        <v>167</v>
      </c>
      <c r="Q1109" s="12">
        <v>473.33333333333297</v>
      </c>
      <c r="R1109" s="2">
        <v>139044</v>
      </c>
      <c r="S1109" s="25" t="s">
        <v>167</v>
      </c>
      <c r="T1109" s="12">
        <v>480.60604899999998</v>
      </c>
      <c r="U1109" s="25">
        <v>9.7738899766310866E-2</v>
      </c>
      <c r="V1109" s="2">
        <v>12392852</v>
      </c>
      <c r="W1109" s="25" t="s">
        <v>167</v>
      </c>
      <c r="X1109" s="2">
        <v>13533</v>
      </c>
      <c r="Y1109" s="2">
        <v>12717801</v>
      </c>
      <c r="Z1109" s="25" t="s">
        <v>167</v>
      </c>
      <c r="AA1109" s="12">
        <v>11122.42</v>
      </c>
      <c r="AB1109" s="2">
        <v>13103114</v>
      </c>
      <c r="AC1109" s="25" t="s">
        <v>167</v>
      </c>
      <c r="AD1109" s="12">
        <v>11237.58</v>
      </c>
      <c r="AE1109" s="25">
        <v>5.7000000000000002E-2</v>
      </c>
    </row>
    <row r="1110" spans="1:31" x14ac:dyDescent="0.3">
      <c r="A1110" t="s">
        <v>1880</v>
      </c>
      <c r="B1110" s="2">
        <v>22280</v>
      </c>
      <c r="C1110" s="25">
        <v>0.57545780923108691</v>
      </c>
      <c r="D1110" s="2"/>
      <c r="E1110" s="2">
        <v>21925</v>
      </c>
      <c r="F1110" s="25">
        <v>0.5452759332487751</v>
      </c>
      <c r="G1110" s="12"/>
      <c r="H1110" s="2">
        <v>23528</v>
      </c>
      <c r="I1110" s="25">
        <v>0.57970728822746775</v>
      </c>
      <c r="J1110" s="12"/>
      <c r="K1110" s="25">
        <v>5.6014362657091477E-2</v>
      </c>
      <c r="L1110" s="2">
        <v>75081</v>
      </c>
      <c r="M1110" s="25">
        <v>0.59275721594138819</v>
      </c>
      <c r="N1110" s="2">
        <v>679.39393939393904</v>
      </c>
      <c r="O1110" s="2">
        <v>75685</v>
      </c>
      <c r="P1110" s="25">
        <v>0.56663172868159017</v>
      </c>
      <c r="Q1110" s="12">
        <v>752.12121212121201</v>
      </c>
      <c r="R1110" s="2">
        <v>79353</v>
      </c>
      <c r="S1110" s="25">
        <v>0.57070423750755161</v>
      </c>
      <c r="T1110" s="12">
        <v>812.72730000000001</v>
      </c>
      <c r="U1110" s="25">
        <v>5.6898549566468212E-2</v>
      </c>
      <c r="V1110" s="2">
        <v>7112050</v>
      </c>
      <c r="W1110" s="25">
        <v>0.57399999999999995</v>
      </c>
      <c r="X1110" s="2">
        <v>23474</v>
      </c>
      <c r="Y1110" s="2">
        <v>6909176</v>
      </c>
      <c r="Z1110" s="25">
        <v>0.54300000000000004</v>
      </c>
      <c r="AA1110" s="12">
        <v>22243.03</v>
      </c>
      <c r="AB1110" s="2">
        <v>7241318</v>
      </c>
      <c r="AC1110" s="25">
        <v>0.55300000000000005</v>
      </c>
      <c r="AD1110" s="12">
        <v>21643.03</v>
      </c>
      <c r="AE1110" s="25">
        <v>1.7999999999999999E-2</v>
      </c>
    </row>
    <row r="1111" spans="1:31" x14ac:dyDescent="0.3">
      <c r="A1111" t="s">
        <v>1881</v>
      </c>
      <c r="B1111" s="2">
        <v>19728</v>
      </c>
      <c r="C1111" s="25">
        <v>0.50954361133352288</v>
      </c>
      <c r="D1111" s="2"/>
      <c r="E1111" s="2">
        <v>19627</v>
      </c>
      <c r="F1111" s="25">
        <v>0.48812454923027182</v>
      </c>
      <c r="G1111" s="12"/>
      <c r="H1111" s="2">
        <v>20879</v>
      </c>
      <c r="I1111" s="25">
        <v>0.51443847632188444</v>
      </c>
      <c r="J1111" s="12"/>
      <c r="K1111" s="25">
        <v>5.834347120843475E-2</v>
      </c>
      <c r="L1111" s="2">
        <v>68570</v>
      </c>
      <c r="M1111" s="25">
        <v>0.54135350217899325</v>
      </c>
      <c r="N1111" s="2">
        <v>664.84848484848396</v>
      </c>
      <c r="O1111" s="2">
        <v>69922</v>
      </c>
      <c r="P1111" s="25">
        <v>0.52348581268248862</v>
      </c>
      <c r="Q1111" s="12">
        <v>716.36363636363603</v>
      </c>
      <c r="R1111" s="2">
        <v>73076</v>
      </c>
      <c r="S1111" s="25">
        <v>0.52556025430798881</v>
      </c>
      <c r="T1111" s="12">
        <v>853.33330000000001</v>
      </c>
      <c r="U1111" s="25">
        <v>6.5713869038938305E-2</v>
      </c>
      <c r="V1111" s="2">
        <v>5819302</v>
      </c>
      <c r="W1111" s="25">
        <v>0.47</v>
      </c>
      <c r="X1111" s="2">
        <v>19911</v>
      </c>
      <c r="Y1111" s="2">
        <v>5701979</v>
      </c>
      <c r="Z1111" s="25">
        <v>0.44800000000000001</v>
      </c>
      <c r="AA1111" s="12">
        <v>18683.64</v>
      </c>
      <c r="AB1111" s="2">
        <v>5961346</v>
      </c>
      <c r="AC1111" s="25">
        <v>0.45500000000000002</v>
      </c>
      <c r="AD1111" s="12">
        <v>18481.82</v>
      </c>
      <c r="AE1111" s="25">
        <v>2.4E-2</v>
      </c>
    </row>
    <row r="1112" spans="1:31" x14ac:dyDescent="0.3">
      <c r="A1112" t="s">
        <v>1882</v>
      </c>
      <c r="B1112" s="2">
        <v>263</v>
      </c>
      <c r="C1112" s="25">
        <v>6.7928816798822223E-3</v>
      </c>
      <c r="D1112" s="2"/>
      <c r="E1112" s="2">
        <v>261</v>
      </c>
      <c r="F1112" s="25">
        <v>6.4910840856524663E-3</v>
      </c>
      <c r="G1112" s="12"/>
      <c r="H1112" s="2">
        <v>431</v>
      </c>
      <c r="I1112" s="25">
        <v>1.0619425417631695E-2</v>
      </c>
      <c r="J1112" s="12"/>
      <c r="K1112" s="25">
        <v>0.6387832699619771</v>
      </c>
      <c r="L1112" s="2">
        <v>1308</v>
      </c>
      <c r="M1112" s="25">
        <v>1.0326533190172425E-2</v>
      </c>
      <c r="N1112" s="2">
        <v>118.181818181818</v>
      </c>
      <c r="O1112" s="2">
        <v>1306</v>
      </c>
      <c r="P1112" s="25">
        <v>9.7776446806917723E-3</v>
      </c>
      <c r="Q1112" s="12">
        <v>142.42424242424201</v>
      </c>
      <c r="R1112" s="2">
        <v>1276</v>
      </c>
      <c r="S1112" s="25">
        <v>9.176951180921147E-3</v>
      </c>
      <c r="T1112" s="12">
        <v>171.515152</v>
      </c>
      <c r="U1112" s="25">
        <v>-2.4464831804281346E-2</v>
      </c>
      <c r="V1112" s="2">
        <v>517368</v>
      </c>
      <c r="W1112" s="25">
        <v>4.2000000000000003E-2</v>
      </c>
      <c r="X1112" s="2">
        <v>3715</v>
      </c>
      <c r="Y1112" s="2">
        <v>481657</v>
      </c>
      <c r="Z1112" s="25">
        <v>3.7999999999999999E-2</v>
      </c>
      <c r="AA1112" s="12">
        <v>3538.18</v>
      </c>
      <c r="AB1112" s="2">
        <v>518190</v>
      </c>
      <c r="AC1112" s="25">
        <v>0.04</v>
      </c>
      <c r="AD1112" s="12">
        <v>3812.73</v>
      </c>
      <c r="AE1112" s="25">
        <v>2E-3</v>
      </c>
    </row>
    <row r="1113" spans="1:31" x14ac:dyDescent="0.3">
      <c r="A1113">
        <v>2</v>
      </c>
      <c r="B1113" s="2">
        <v>40</v>
      </c>
      <c r="C1113" s="25">
        <v>1.0331378980809464E-3</v>
      </c>
      <c r="D1113" s="2"/>
      <c r="E1113" s="2">
        <v>8</v>
      </c>
      <c r="F1113" s="25">
        <v>1.9896043174413689E-4</v>
      </c>
      <c r="G1113" s="12"/>
      <c r="H1113" s="2">
        <v>17</v>
      </c>
      <c r="I1113" s="25">
        <v>4.1886364756319914E-4</v>
      </c>
      <c r="J1113" s="12"/>
      <c r="K1113" s="25">
        <v>-0.57499999999999996</v>
      </c>
      <c r="L1113" s="2">
        <v>235</v>
      </c>
      <c r="M1113" s="25">
        <v>1.8553022168887765E-3</v>
      </c>
      <c r="N1113" s="2">
        <v>66.060606060606005</v>
      </c>
      <c r="O1113" s="2">
        <v>112</v>
      </c>
      <c r="P1113" s="25">
        <v>8.3851164183574157E-4</v>
      </c>
      <c r="Q1113" s="12">
        <v>35.757575757575701</v>
      </c>
      <c r="R1113" s="2">
        <v>158</v>
      </c>
      <c r="S1113" s="25">
        <v>1.1363309455999539E-3</v>
      </c>
      <c r="T1113" s="12">
        <v>53.3333321</v>
      </c>
      <c r="U1113" s="25">
        <v>-0.32765957446808508</v>
      </c>
      <c r="V1113" s="2">
        <v>51765</v>
      </c>
      <c r="W1113" s="25">
        <v>4.0000000000000001E-3</v>
      </c>
      <c r="X1113" s="2">
        <v>862</v>
      </c>
      <c r="Y1113" s="2">
        <v>48149</v>
      </c>
      <c r="Z1113" s="25">
        <v>4.0000000000000001E-3</v>
      </c>
      <c r="AA1113" s="12">
        <v>876.97</v>
      </c>
      <c r="AB1113" s="2">
        <v>52801</v>
      </c>
      <c r="AC1113" s="25">
        <v>4.0000000000000001E-3</v>
      </c>
      <c r="AD1113" s="12">
        <v>946.06</v>
      </c>
      <c r="AE1113" s="25">
        <v>0.02</v>
      </c>
    </row>
    <row r="1114" spans="1:31" x14ac:dyDescent="0.3">
      <c r="A1114" t="s">
        <v>1883</v>
      </c>
      <c r="B1114" s="2">
        <v>37</v>
      </c>
      <c r="C1114" s="25">
        <v>9.5565255572487506E-4</v>
      </c>
      <c r="D1114" s="2"/>
      <c r="E1114" s="2">
        <v>19</v>
      </c>
      <c r="F1114" s="25">
        <v>4.7253102539232512E-4</v>
      </c>
      <c r="G1114" s="12"/>
      <c r="H1114" s="2">
        <v>2</v>
      </c>
      <c r="I1114" s="25">
        <v>4.927807618390578E-5</v>
      </c>
      <c r="J1114" s="12"/>
      <c r="K1114" s="25">
        <v>-0.94594594594594594</v>
      </c>
      <c r="L1114" s="2">
        <v>136</v>
      </c>
      <c r="M1114" s="25">
        <v>1.0737068148803132E-3</v>
      </c>
      <c r="N1114" s="2">
        <v>44.2424242424242</v>
      </c>
      <c r="O1114" s="2">
        <v>112</v>
      </c>
      <c r="P1114" s="25">
        <v>8.3851164183574157E-4</v>
      </c>
      <c r="Q1114" s="12">
        <v>39.393939393939398</v>
      </c>
      <c r="R1114" s="2">
        <v>123</v>
      </c>
      <c r="S1114" s="25">
        <v>8.8461206524553381E-4</v>
      </c>
      <c r="T1114" s="12">
        <v>36.969695999999999</v>
      </c>
      <c r="U1114" s="25">
        <v>-9.5588235294117641E-2</v>
      </c>
      <c r="V1114" s="2">
        <v>82838</v>
      </c>
      <c r="W1114" s="25">
        <v>7.0000000000000001E-3</v>
      </c>
      <c r="X1114" s="2">
        <v>1015</v>
      </c>
      <c r="Y1114" s="2">
        <v>78204</v>
      </c>
      <c r="Z1114" s="25">
        <v>6.0000000000000001E-3</v>
      </c>
      <c r="AA1114" s="12">
        <v>1330.91</v>
      </c>
      <c r="AB1114" s="2">
        <v>83685</v>
      </c>
      <c r="AC1114" s="25">
        <v>6.0000000000000001E-3</v>
      </c>
      <c r="AD1114" s="12">
        <v>1305.45</v>
      </c>
      <c r="AE1114" s="25">
        <v>0.01</v>
      </c>
    </row>
    <row r="1115" spans="1:31" x14ac:dyDescent="0.3">
      <c r="A1115" t="s">
        <v>1884</v>
      </c>
      <c r="B1115" s="2">
        <v>0</v>
      </c>
      <c r="C1115" s="25">
        <v>0</v>
      </c>
      <c r="D1115" s="2"/>
      <c r="E1115" s="2">
        <v>15</v>
      </c>
      <c r="F1115" s="25">
        <v>3.7305080952025664E-4</v>
      </c>
      <c r="G1115" s="12"/>
      <c r="H1115" s="2">
        <v>14</v>
      </c>
      <c r="I1115" s="25">
        <v>3.4494653328734045E-4</v>
      </c>
      <c r="J1115" s="12"/>
      <c r="K1115" s="25" t="s">
        <v>2479</v>
      </c>
      <c r="L1115" s="2">
        <v>59</v>
      </c>
      <c r="M1115" s="25">
        <v>4.6579927998484177E-4</v>
      </c>
      <c r="N1115" s="2">
        <v>33.939393939393902</v>
      </c>
      <c r="O1115" s="2">
        <v>44</v>
      </c>
      <c r="P1115" s="25">
        <v>3.2941528786404131E-4</v>
      </c>
      <c r="Q1115" s="12">
        <v>23.636363636363601</v>
      </c>
      <c r="R1115" s="2">
        <v>70</v>
      </c>
      <c r="S1115" s="25">
        <v>5.0343776070884035E-4</v>
      </c>
      <c r="T1115" s="12">
        <v>44.848483999999999</v>
      </c>
      <c r="U1115" s="25">
        <v>0.1864406779661017</v>
      </c>
      <c r="V1115" s="2">
        <v>81354</v>
      </c>
      <c r="W1115" s="25">
        <v>7.0000000000000001E-3</v>
      </c>
      <c r="X1115" s="2">
        <v>890</v>
      </c>
      <c r="Y1115" s="2">
        <v>78086</v>
      </c>
      <c r="Z1115" s="25">
        <v>6.0000000000000001E-3</v>
      </c>
      <c r="AA1115" s="12">
        <v>1084.8499999999999</v>
      </c>
      <c r="AB1115" s="2">
        <v>78987</v>
      </c>
      <c r="AC1115" s="25">
        <v>6.0000000000000001E-3</v>
      </c>
      <c r="AD1115" s="12">
        <v>1149.0899999999999</v>
      </c>
      <c r="AE1115" s="25">
        <v>-2.9000000000000001E-2</v>
      </c>
    </row>
    <row r="1116" spans="1:31" x14ac:dyDescent="0.3">
      <c r="A1116" t="s">
        <v>1885</v>
      </c>
      <c r="B1116" s="2">
        <v>7</v>
      </c>
      <c r="C1116" s="25">
        <v>1.8079913216416561E-4</v>
      </c>
      <c r="D1116" s="2"/>
      <c r="E1116" s="2">
        <v>25</v>
      </c>
      <c r="F1116" s="25" t="s">
        <v>2479</v>
      </c>
      <c r="G1116" s="12"/>
      <c r="H1116" s="2">
        <v>0</v>
      </c>
      <c r="I1116" s="25">
        <v>0</v>
      </c>
      <c r="J1116" s="12"/>
      <c r="K1116" s="25">
        <v>-1</v>
      </c>
      <c r="L1116" s="2">
        <v>46</v>
      </c>
      <c r="M1116" s="25">
        <v>3.6316554032716478E-4</v>
      </c>
      <c r="N1116" s="2">
        <v>24.2424242424242</v>
      </c>
      <c r="O1116" s="2">
        <v>25</v>
      </c>
      <c r="P1116" s="25">
        <v>1.8716777719547802E-4</v>
      </c>
      <c r="Q1116" s="12">
        <v>18.181818181818102</v>
      </c>
      <c r="R1116" s="2">
        <v>40</v>
      </c>
      <c r="S1116" s="25">
        <v>2.8767872040505162E-4</v>
      </c>
      <c r="T1116" s="12">
        <v>32.121212</v>
      </c>
      <c r="U1116" s="25">
        <v>-0.13043478260869565</v>
      </c>
      <c r="V1116" s="2">
        <v>55491</v>
      </c>
      <c r="W1116" s="25">
        <v>4.0000000000000001E-3</v>
      </c>
      <c r="X1116" s="2">
        <v>777</v>
      </c>
      <c r="Y1116" s="2">
        <v>51716</v>
      </c>
      <c r="Z1116" s="25">
        <v>4.0000000000000001E-3</v>
      </c>
      <c r="AA1116" s="12">
        <v>1007.88</v>
      </c>
      <c r="AB1116" s="2">
        <v>55208</v>
      </c>
      <c r="AC1116" s="25">
        <v>4.0000000000000001E-3</v>
      </c>
      <c r="AD1116" s="12">
        <v>1058.79</v>
      </c>
      <c r="AE1116" s="25">
        <v>-5.0000000000000001E-3</v>
      </c>
    </row>
    <row r="1117" spans="1:31" x14ac:dyDescent="0.3">
      <c r="A1117" t="s">
        <v>1886</v>
      </c>
      <c r="B1117" s="2">
        <v>4</v>
      </c>
      <c r="C1117" s="25">
        <v>1.0331378980809464E-4</v>
      </c>
      <c r="D1117" s="2"/>
      <c r="E1117" s="2">
        <v>6</v>
      </c>
      <c r="F1117" s="25">
        <v>1.4922032380810266E-4</v>
      </c>
      <c r="G1117" s="12"/>
      <c r="H1117" s="2">
        <v>35</v>
      </c>
      <c r="I1117" s="25">
        <v>8.6236633321835118E-4</v>
      </c>
      <c r="J1117" s="12"/>
      <c r="K1117" s="25">
        <v>7.75</v>
      </c>
      <c r="L1117" s="2">
        <v>15</v>
      </c>
      <c r="M1117" s="25">
        <v>1.1842354575885808E-4</v>
      </c>
      <c r="N1117" s="2">
        <v>11.5151515151515</v>
      </c>
      <c r="O1117" s="2">
        <v>17</v>
      </c>
      <c r="P1117" s="25">
        <v>1.2727408849292507E-4</v>
      </c>
      <c r="Q1117" s="12">
        <v>9.6969696969696901</v>
      </c>
      <c r="R1117" s="2">
        <v>244</v>
      </c>
      <c r="S1117" s="25">
        <v>1.754840194470815E-3</v>
      </c>
      <c r="T1117" s="12">
        <v>106.666664</v>
      </c>
      <c r="U1117" s="25">
        <v>15.266666666666667</v>
      </c>
      <c r="V1117" s="2">
        <v>57847</v>
      </c>
      <c r="W1117" s="25">
        <v>5.0000000000000001E-3</v>
      </c>
      <c r="X1117" s="2">
        <v>833</v>
      </c>
      <c r="Y1117" s="2">
        <v>57478</v>
      </c>
      <c r="Z1117" s="25">
        <v>5.0000000000000001E-3</v>
      </c>
      <c r="AA1117" s="12">
        <v>841.21</v>
      </c>
      <c r="AB1117" s="2">
        <v>61083</v>
      </c>
      <c r="AC1117" s="25">
        <v>5.0000000000000001E-3</v>
      </c>
      <c r="AD1117" s="12">
        <v>1173.33</v>
      </c>
      <c r="AE1117" s="25">
        <v>5.6000000000000001E-2</v>
      </c>
    </row>
    <row r="1118" spans="1:31" x14ac:dyDescent="0.3">
      <c r="A1118" t="s">
        <v>1887</v>
      </c>
      <c r="B1118" s="2">
        <v>7</v>
      </c>
      <c r="C1118" s="25" t="s">
        <v>2479</v>
      </c>
      <c r="D1118" s="2"/>
      <c r="E1118" s="2">
        <v>0</v>
      </c>
      <c r="F1118" s="25">
        <v>0</v>
      </c>
      <c r="G1118" s="12"/>
      <c r="H1118" s="2">
        <v>3</v>
      </c>
      <c r="I1118" s="25">
        <v>7.3917114275858664E-5</v>
      </c>
      <c r="J1118" s="12"/>
      <c r="K1118" s="25">
        <v>-0.5714285714285714</v>
      </c>
      <c r="L1118" s="2">
        <v>7</v>
      </c>
      <c r="M1118" s="25">
        <v>5.5264321354133772E-5</v>
      </c>
      <c r="N1118" s="2">
        <v>7.2727272727272698</v>
      </c>
      <c r="O1118" s="2">
        <v>36</v>
      </c>
      <c r="P1118" s="25">
        <v>2.6952159916148838E-4</v>
      </c>
      <c r="Q1118" s="12">
        <v>16.969696969696901</v>
      </c>
      <c r="R1118" s="2">
        <v>43</v>
      </c>
      <c r="S1118" s="25">
        <v>3.0925462443543052E-4</v>
      </c>
      <c r="T1118" s="12">
        <v>26.060606</v>
      </c>
      <c r="U1118" s="25">
        <v>5.1428571428571432</v>
      </c>
      <c r="V1118" s="2">
        <v>83278</v>
      </c>
      <c r="W1118" s="25">
        <v>7.0000000000000001E-3</v>
      </c>
      <c r="X1118" s="2">
        <v>1124</v>
      </c>
      <c r="Y1118" s="2">
        <v>83450</v>
      </c>
      <c r="Z1118" s="25">
        <v>7.0000000000000001E-3</v>
      </c>
      <c r="AA1118" s="12">
        <v>1150.3</v>
      </c>
      <c r="AB1118" s="2">
        <v>94790</v>
      </c>
      <c r="AC1118" s="25">
        <v>7.0000000000000001E-3</v>
      </c>
      <c r="AD1118" s="12">
        <v>1522.42</v>
      </c>
      <c r="AE1118" s="25">
        <v>0.13800000000000001</v>
      </c>
    </row>
    <row r="1119" spans="1:31" x14ac:dyDescent="0.3">
      <c r="A1119" t="s">
        <v>1888</v>
      </c>
      <c r="B1119" s="2">
        <v>2138</v>
      </c>
      <c r="C1119" s="25">
        <v>5.5221220652426579E-2</v>
      </c>
      <c r="D1119" s="2"/>
      <c r="E1119" s="2">
        <v>1909</v>
      </c>
      <c r="F1119" s="25">
        <v>4.7476933024944663E-2</v>
      </c>
      <c r="G1119" s="12"/>
      <c r="H1119" s="2">
        <v>2052</v>
      </c>
      <c r="I1119" s="25">
        <v>5.0559306164687332E-2</v>
      </c>
      <c r="J1119" s="12"/>
      <c r="K1119" s="25">
        <v>-4.0224508886810062E-2</v>
      </c>
      <c r="L1119" s="2">
        <v>4635</v>
      </c>
      <c r="M1119" s="25">
        <v>3.6592875639487148E-2</v>
      </c>
      <c r="N1119" s="2">
        <v>220.60606060606</v>
      </c>
      <c r="O1119" s="2">
        <v>4020</v>
      </c>
      <c r="P1119" s="25">
        <v>3.0096578573032867E-2</v>
      </c>
      <c r="Q1119" s="12">
        <v>203.030303030303</v>
      </c>
      <c r="R1119" s="2">
        <v>4210</v>
      </c>
      <c r="S1119" s="25">
        <v>3.0278185322631684E-2</v>
      </c>
      <c r="T1119" s="12">
        <v>253.939392</v>
      </c>
      <c r="U1119" s="25">
        <v>-9.1693635382955774E-2</v>
      </c>
      <c r="V1119" s="2">
        <v>351863</v>
      </c>
      <c r="W1119" s="25">
        <v>2.8000000000000001E-2</v>
      </c>
      <c r="X1119" s="2">
        <v>1722</v>
      </c>
      <c r="Y1119" s="2">
        <v>319772</v>
      </c>
      <c r="Z1119" s="25">
        <v>2.5000000000000001E-2</v>
      </c>
      <c r="AA1119" s="12">
        <v>2021.21</v>
      </c>
      <c r="AB1119" s="2">
        <v>327588</v>
      </c>
      <c r="AC1119" s="25">
        <v>2.5000000000000001E-2</v>
      </c>
      <c r="AD1119" s="12">
        <v>2774.55</v>
      </c>
      <c r="AE1119" s="25">
        <v>-6.9000000000000006E-2</v>
      </c>
    </row>
    <row r="1120" spans="1:31" x14ac:dyDescent="0.3">
      <c r="A1120" t="s">
        <v>1889</v>
      </c>
      <c r="B1120" s="2">
        <v>56</v>
      </c>
      <c r="C1120" s="25">
        <v>1.4463930573133249E-3</v>
      </c>
      <c r="D1120" s="2"/>
      <c r="E1120" s="2">
        <v>55</v>
      </c>
      <c r="F1120" s="25">
        <v>1.3678529682409411E-3</v>
      </c>
      <c r="G1120" s="12"/>
      <c r="H1120" s="2">
        <v>95</v>
      </c>
      <c r="I1120" s="25">
        <v>2.3407086187355246E-3</v>
      </c>
      <c r="J1120" s="12"/>
      <c r="K1120" s="25">
        <v>0.6964285714285714</v>
      </c>
      <c r="L1120" s="2">
        <v>70</v>
      </c>
      <c r="M1120" s="25">
        <v>5.5264321354133773E-4</v>
      </c>
      <c r="N1120" s="2">
        <v>23.636363636363601</v>
      </c>
      <c r="O1120" s="2">
        <v>91</v>
      </c>
      <c r="P1120" s="25">
        <v>6.8129070899154004E-4</v>
      </c>
      <c r="Q1120" s="12">
        <v>26.060606060605998</v>
      </c>
      <c r="R1120" s="2">
        <v>113</v>
      </c>
      <c r="S1120" s="25">
        <v>8.1269238514427092E-4</v>
      </c>
      <c r="T1120" s="12">
        <v>55.151516000000001</v>
      </c>
      <c r="U1120" s="25">
        <v>0.61428571428571432</v>
      </c>
      <c r="V1120" s="2">
        <v>10944</v>
      </c>
      <c r="W1120" s="25">
        <v>1E-3</v>
      </c>
      <c r="X1120" s="2">
        <v>414</v>
      </c>
      <c r="Y1120" s="2">
        <v>8685</v>
      </c>
      <c r="Z1120" s="25">
        <v>1E-3</v>
      </c>
      <c r="AA1120" s="12">
        <v>370.3</v>
      </c>
      <c r="AB1120" s="2">
        <v>7640</v>
      </c>
      <c r="AC1120" s="25">
        <v>1E-3</v>
      </c>
      <c r="AD1120" s="12">
        <v>412.73</v>
      </c>
      <c r="AE1120" s="25">
        <v>-0.30199999999999999</v>
      </c>
    </row>
    <row r="1121" spans="1:31" x14ac:dyDescent="0.3">
      <c r="A1121" t="s">
        <v>1890</v>
      </c>
      <c r="B1121" s="2">
        <v>16437</v>
      </c>
      <c r="C1121" s="25">
        <v>0.42454219076891286</v>
      </c>
      <c r="D1121" s="2"/>
      <c r="E1121" s="2">
        <v>18284</v>
      </c>
      <c r="F1121" s="25">
        <v>0.45472406675122484</v>
      </c>
      <c r="G1121" s="12"/>
      <c r="H1121" s="2">
        <v>17058</v>
      </c>
      <c r="I1121" s="25">
        <v>0.42029271177253241</v>
      </c>
      <c r="J1121" s="12"/>
      <c r="K1121" s="25">
        <v>3.7780616900894293E-2</v>
      </c>
      <c r="L1121" s="2">
        <v>51583</v>
      </c>
      <c r="M1121" s="25">
        <v>0.40724278405861175</v>
      </c>
      <c r="N1121" s="2">
        <v>703.030303030303</v>
      </c>
      <c r="O1121" s="2">
        <v>57885</v>
      </c>
      <c r="P1121" s="25">
        <v>0.43336827131840983</v>
      </c>
      <c r="Q1121" s="12">
        <v>686.66666666666595</v>
      </c>
      <c r="R1121" s="2">
        <v>59691</v>
      </c>
      <c r="S1121" s="25">
        <v>0.42929576249244844</v>
      </c>
      <c r="T1121" s="12">
        <v>898.78790000000004</v>
      </c>
      <c r="U1121" s="25">
        <v>0.15718356822984317</v>
      </c>
      <c r="V1121" s="2">
        <v>5280802</v>
      </c>
      <c r="W1121" s="25">
        <v>0.42599999999999999</v>
      </c>
      <c r="X1121" s="2">
        <v>12172</v>
      </c>
      <c r="Y1121" s="2">
        <v>5808625</v>
      </c>
      <c r="Z1121" s="25">
        <v>0.45700000000000002</v>
      </c>
      <c r="AA1121" s="12">
        <v>12618.79</v>
      </c>
      <c r="AB1121" s="2">
        <v>5861796</v>
      </c>
      <c r="AC1121" s="25">
        <v>0.44700000000000001</v>
      </c>
      <c r="AD1121" s="12">
        <v>12320</v>
      </c>
      <c r="AE1121" s="25">
        <v>0.11</v>
      </c>
    </row>
    <row r="1122" spans="1:31" x14ac:dyDescent="0.3">
      <c r="A1122" t="s">
        <v>1881</v>
      </c>
      <c r="B1122" s="2">
        <v>10344</v>
      </c>
      <c r="C1122" s="25">
        <v>0.26716946044373274</v>
      </c>
      <c r="D1122" s="2"/>
      <c r="E1122" s="2">
        <v>11231</v>
      </c>
      <c r="F1122" s="25">
        <v>0.27931557611480018</v>
      </c>
      <c r="G1122" s="12"/>
      <c r="H1122" s="2">
        <v>10692</v>
      </c>
      <c r="I1122" s="25">
        <v>0.26344059527916031</v>
      </c>
      <c r="J1122" s="12"/>
      <c r="K1122" s="25">
        <v>3.3642691415313175E-2</v>
      </c>
      <c r="L1122" s="2">
        <v>27426</v>
      </c>
      <c r="M1122" s="25">
        <v>0.21652561106549612</v>
      </c>
      <c r="N1122" s="2">
        <v>690.30303030303003</v>
      </c>
      <c r="O1122" s="2">
        <v>32185</v>
      </c>
      <c r="P1122" s="25">
        <v>0.24095979636145842</v>
      </c>
      <c r="Q1122" s="12">
        <v>692.72727272727195</v>
      </c>
      <c r="R1122" s="2">
        <v>31704</v>
      </c>
      <c r="S1122" s="25">
        <v>0.22801415379304393</v>
      </c>
      <c r="T1122" s="12">
        <v>970.90909999999997</v>
      </c>
      <c r="U1122" s="25">
        <v>0.15598337344126012</v>
      </c>
      <c r="V1122" s="2">
        <v>1466897</v>
      </c>
      <c r="W1122" s="25">
        <v>0.11799999999999999</v>
      </c>
      <c r="X1122" s="2">
        <v>9059</v>
      </c>
      <c r="Y1122" s="2">
        <v>1747022</v>
      </c>
      <c r="Z1122" s="25">
        <v>0.13700000000000001</v>
      </c>
      <c r="AA1122" s="12">
        <v>9230.2999999999993</v>
      </c>
      <c r="AB1122" s="2">
        <v>1673204</v>
      </c>
      <c r="AC1122" s="25">
        <v>0.128</v>
      </c>
      <c r="AD1122" s="12">
        <v>9161.82</v>
      </c>
      <c r="AE1122" s="25">
        <v>0.14099999999999999</v>
      </c>
    </row>
    <row r="1123" spans="1:31" x14ac:dyDescent="0.3">
      <c r="A1123" t="s">
        <v>1882</v>
      </c>
      <c r="B1123" s="2">
        <v>525</v>
      </c>
      <c r="C1123" s="25">
        <v>1.3559934912312416E-2</v>
      </c>
      <c r="D1123" s="2"/>
      <c r="E1123" s="2">
        <v>581</v>
      </c>
      <c r="F1123" s="25">
        <v>1.4449501355417947E-2</v>
      </c>
      <c r="G1123" s="12"/>
      <c r="H1123" s="2">
        <v>690</v>
      </c>
      <c r="I1123" s="25">
        <v>1.7000936283447496E-2</v>
      </c>
      <c r="J1123" s="12"/>
      <c r="K1123" s="25">
        <v>0.31428571428571428</v>
      </c>
      <c r="L1123" s="2">
        <v>2183</v>
      </c>
      <c r="M1123" s="25">
        <v>1.7234573359439145E-2</v>
      </c>
      <c r="N1123" s="2">
        <v>204.24242424242399</v>
      </c>
      <c r="O1123" s="2">
        <v>2144</v>
      </c>
      <c r="P1123" s="25">
        <v>1.6051508572284195E-2</v>
      </c>
      <c r="Q1123" s="12">
        <v>190.30303030303</v>
      </c>
      <c r="R1123" s="2">
        <v>2591</v>
      </c>
      <c r="S1123" s="25">
        <v>1.8634389114237222E-2</v>
      </c>
      <c r="T1123" s="12">
        <v>203.636368</v>
      </c>
      <c r="U1123" s="25">
        <v>0.18689876316994961</v>
      </c>
      <c r="V1123" s="2">
        <v>365763</v>
      </c>
      <c r="W1123" s="25">
        <v>0.03</v>
      </c>
      <c r="X1123" s="2">
        <v>2847</v>
      </c>
      <c r="Y1123" s="2">
        <v>406295</v>
      </c>
      <c r="Z1123" s="25">
        <v>3.2000000000000001E-2</v>
      </c>
      <c r="AA1123" s="12">
        <v>2235.15</v>
      </c>
      <c r="AB1123" s="2">
        <v>424647</v>
      </c>
      <c r="AC1123" s="25">
        <v>3.2000000000000001E-2</v>
      </c>
      <c r="AD1123" s="12">
        <v>2916.36</v>
      </c>
      <c r="AE1123" s="25">
        <v>0.161</v>
      </c>
    </row>
    <row r="1124" spans="1:31" x14ac:dyDescent="0.3">
      <c r="A1124">
        <v>2</v>
      </c>
      <c r="B1124" s="2">
        <v>505</v>
      </c>
      <c r="C1124" s="25">
        <v>1.3043365963271948E-2</v>
      </c>
      <c r="D1124" s="2"/>
      <c r="E1124" s="2">
        <v>523</v>
      </c>
      <c r="F1124" s="25">
        <v>1.3007038225272948E-2</v>
      </c>
      <c r="G1124" s="12"/>
      <c r="H1124" s="2">
        <v>377</v>
      </c>
      <c r="I1124" s="25">
        <v>9.2889173606662389E-3</v>
      </c>
      <c r="J1124" s="12"/>
      <c r="K1124" s="25">
        <v>-0.25346534653465347</v>
      </c>
      <c r="L1124" s="2">
        <v>3595</v>
      </c>
      <c r="M1124" s="25">
        <v>2.8382176466872987E-2</v>
      </c>
      <c r="N1124" s="2">
        <v>287.27272727272702</v>
      </c>
      <c r="O1124" s="2">
        <v>3341</v>
      </c>
      <c r="P1124" s="25">
        <v>2.5013101744403684E-2</v>
      </c>
      <c r="Q1124" s="12">
        <v>257.575757575757</v>
      </c>
      <c r="R1124" s="2">
        <v>3344</v>
      </c>
      <c r="S1124" s="25">
        <v>2.4049941025862318E-2</v>
      </c>
      <c r="T1124" s="12">
        <v>402.42425500000002</v>
      </c>
      <c r="U1124" s="25">
        <v>-6.9819193324061196E-2</v>
      </c>
      <c r="V1124" s="2">
        <v>254929</v>
      </c>
      <c r="W1124" s="25">
        <v>2.1000000000000001E-2</v>
      </c>
      <c r="X1124" s="2">
        <v>2708</v>
      </c>
      <c r="Y1124" s="2">
        <v>261749</v>
      </c>
      <c r="Z1124" s="25">
        <v>2.1000000000000001E-2</v>
      </c>
      <c r="AA1124" s="12">
        <v>2546.06</v>
      </c>
      <c r="AB1124" s="2">
        <v>252831</v>
      </c>
      <c r="AC1124" s="25">
        <v>1.9E-2</v>
      </c>
      <c r="AD1124" s="12">
        <v>2669.7</v>
      </c>
      <c r="AE1124" s="25">
        <v>-8.0000000000000002E-3</v>
      </c>
    </row>
    <row r="1125" spans="1:31" x14ac:dyDescent="0.3">
      <c r="A1125" t="s">
        <v>1883</v>
      </c>
      <c r="B1125" s="2">
        <v>1008</v>
      </c>
      <c r="C1125" s="25">
        <v>2.6035075031639848E-2</v>
      </c>
      <c r="D1125" s="2"/>
      <c r="E1125" s="2">
        <v>885</v>
      </c>
      <c r="F1125" s="25">
        <v>2.2009997761695144E-2</v>
      </c>
      <c r="G1125" s="12"/>
      <c r="H1125" s="2">
        <v>1133</v>
      </c>
      <c r="I1125" s="25">
        <v>2.7916030158182614E-2</v>
      </c>
      <c r="J1125" s="12"/>
      <c r="K1125" s="25">
        <v>0.12400793650793651</v>
      </c>
      <c r="L1125" s="2">
        <v>6702</v>
      </c>
      <c r="M1125" s="25">
        <v>5.2911640245057789E-2</v>
      </c>
      <c r="N1125" s="2">
        <v>361.81818181818102</v>
      </c>
      <c r="O1125" s="2">
        <v>6810</v>
      </c>
      <c r="P1125" s="25">
        <v>5.0984502508048216E-2</v>
      </c>
      <c r="Q1125" s="12">
        <v>344.24242424242402</v>
      </c>
      <c r="R1125" s="2">
        <v>7400</v>
      </c>
      <c r="S1125" s="25">
        <v>5.3220563274934553E-2</v>
      </c>
      <c r="T1125" s="12">
        <v>461.21212800000001</v>
      </c>
      <c r="U1125" s="25">
        <v>0.10414801551775589</v>
      </c>
      <c r="V1125" s="2">
        <v>595899</v>
      </c>
      <c r="W1125" s="25">
        <v>4.8000000000000001E-2</v>
      </c>
      <c r="X1125" s="2">
        <v>3424</v>
      </c>
      <c r="Y1125" s="2">
        <v>623958</v>
      </c>
      <c r="Z1125" s="25">
        <v>4.9000000000000002E-2</v>
      </c>
      <c r="AA1125" s="12">
        <v>3112.12</v>
      </c>
      <c r="AB1125" s="2">
        <v>628042</v>
      </c>
      <c r="AC1125" s="25">
        <v>4.8000000000000001E-2</v>
      </c>
      <c r="AD1125" s="12">
        <v>3521.82</v>
      </c>
      <c r="AE1125" s="25">
        <v>5.3999999999999999E-2</v>
      </c>
    </row>
    <row r="1126" spans="1:31" x14ac:dyDescent="0.3">
      <c r="A1126" t="s">
        <v>1884</v>
      </c>
      <c r="B1126" s="2">
        <v>494</v>
      </c>
      <c r="C1126" s="25">
        <v>1.2759253041299677E-2</v>
      </c>
      <c r="D1126" s="2"/>
      <c r="E1126" s="2">
        <v>708</v>
      </c>
      <c r="F1126" s="25">
        <v>1.7607998209356115E-2</v>
      </c>
      <c r="G1126" s="12"/>
      <c r="H1126" s="2">
        <v>481</v>
      </c>
      <c r="I1126" s="25">
        <v>1.185137732222934E-2</v>
      </c>
      <c r="J1126" s="12"/>
      <c r="K1126" s="25">
        <v>-2.6315789473684181E-2</v>
      </c>
      <c r="L1126" s="2">
        <v>3387</v>
      </c>
      <c r="M1126" s="25">
        <v>2.6740036632350153E-2</v>
      </c>
      <c r="N1126" s="2">
        <v>229.09090909090901</v>
      </c>
      <c r="O1126" s="2">
        <v>3743</v>
      </c>
      <c r="P1126" s="25">
        <v>2.802275960170697E-2</v>
      </c>
      <c r="Q1126" s="12">
        <v>256.969696969697</v>
      </c>
      <c r="R1126" s="2">
        <v>3714</v>
      </c>
      <c r="S1126" s="25">
        <v>2.6710969189609045E-2</v>
      </c>
      <c r="T1126" s="12">
        <v>334.54544099999998</v>
      </c>
      <c r="U1126" s="25">
        <v>9.6545615589016823E-2</v>
      </c>
      <c r="V1126" s="2">
        <v>668699</v>
      </c>
      <c r="W1126" s="25">
        <v>5.3999999999999999E-2</v>
      </c>
      <c r="X1126" s="2">
        <v>3451</v>
      </c>
      <c r="Y1126" s="2">
        <v>699841</v>
      </c>
      <c r="Z1126" s="25">
        <v>5.5E-2</v>
      </c>
      <c r="AA1126" s="12">
        <v>3516.97</v>
      </c>
      <c r="AB1126" s="2">
        <v>692588</v>
      </c>
      <c r="AC1126" s="25">
        <v>5.2999999999999999E-2</v>
      </c>
      <c r="AD1126" s="12">
        <v>3489.7</v>
      </c>
      <c r="AE1126" s="25">
        <v>3.5999999999999997E-2</v>
      </c>
    </row>
    <row r="1127" spans="1:31" x14ac:dyDescent="0.3">
      <c r="A1127" t="s">
        <v>1885</v>
      </c>
      <c r="B1127" s="2">
        <v>159</v>
      </c>
      <c r="C1127" s="25">
        <v>4.1067231448717635E-3</v>
      </c>
      <c r="D1127" s="2"/>
      <c r="E1127" s="2">
        <v>215</v>
      </c>
      <c r="F1127" s="25">
        <v>5.3470616031236788E-3</v>
      </c>
      <c r="G1127" s="12"/>
      <c r="H1127" s="2">
        <v>156</v>
      </c>
      <c r="I1127" s="25">
        <v>3.8436899423446511E-3</v>
      </c>
      <c r="J1127" s="12"/>
      <c r="K1127" s="25">
        <v>-1.8867924528301883E-2</v>
      </c>
      <c r="L1127" s="2">
        <v>1369</v>
      </c>
      <c r="M1127" s="25">
        <v>1.0808122276258448E-2</v>
      </c>
      <c r="N1127" s="2">
        <v>159.39393939393901</v>
      </c>
      <c r="O1127" s="2">
        <v>1607</v>
      </c>
      <c r="P1127" s="25">
        <v>1.2031144718125327E-2</v>
      </c>
      <c r="Q1127" s="12">
        <v>171.51515151515099</v>
      </c>
      <c r="R1127" s="2">
        <v>2067</v>
      </c>
      <c r="S1127" s="25">
        <v>1.4865797876931043E-2</v>
      </c>
      <c r="T1127" s="12">
        <v>293.93939999999998</v>
      </c>
      <c r="U1127" s="25">
        <v>0.50986121256391526</v>
      </c>
      <c r="V1127" s="2">
        <v>586516</v>
      </c>
      <c r="W1127" s="25">
        <v>4.7E-2</v>
      </c>
      <c r="X1127" s="2">
        <v>3638</v>
      </c>
      <c r="Y1127" s="2">
        <v>617510</v>
      </c>
      <c r="Z1127" s="25">
        <v>4.9000000000000002E-2</v>
      </c>
      <c r="AA1127" s="12">
        <v>3272</v>
      </c>
      <c r="AB1127" s="2">
        <v>601604</v>
      </c>
      <c r="AC1127" s="25">
        <v>4.5999999999999999E-2</v>
      </c>
      <c r="AD1127" s="12">
        <v>3783.64</v>
      </c>
      <c r="AE1127" s="25">
        <v>2.5999999999999999E-2</v>
      </c>
    </row>
    <row r="1128" spans="1:31" x14ac:dyDescent="0.3">
      <c r="A1128" t="s">
        <v>1886</v>
      </c>
      <c r="B1128" s="2">
        <v>171</v>
      </c>
      <c r="C1128" s="25">
        <v>4.4166645142960457E-3</v>
      </c>
      <c r="D1128" s="2"/>
      <c r="E1128" s="2">
        <v>151</v>
      </c>
      <c r="F1128" s="25">
        <v>3.7553781491705836E-3</v>
      </c>
      <c r="G1128" s="12"/>
      <c r="H1128" s="2">
        <v>205</v>
      </c>
      <c r="I1128" s="25">
        <v>5.0510028088503441E-3</v>
      </c>
      <c r="J1128" s="12"/>
      <c r="K1128" s="25">
        <v>0.19883040935672525</v>
      </c>
      <c r="L1128" s="2">
        <v>1262</v>
      </c>
      <c r="M1128" s="25">
        <v>9.96336764984526E-3</v>
      </c>
      <c r="N1128" s="2">
        <v>118.181818181818</v>
      </c>
      <c r="O1128" s="2">
        <v>1335</v>
      </c>
      <c r="P1128" s="25">
        <v>9.9947593022385265E-3</v>
      </c>
      <c r="Q1128" s="12">
        <v>142.42424242424201</v>
      </c>
      <c r="R1128" s="2">
        <v>1811</v>
      </c>
      <c r="S1128" s="25">
        <v>1.3024654066338712E-2</v>
      </c>
      <c r="T1128" s="12">
        <v>209.69697600000001</v>
      </c>
      <c r="U1128" s="25">
        <v>0.43502377179080826</v>
      </c>
      <c r="V1128" s="2">
        <v>548373</v>
      </c>
      <c r="W1128" s="25">
        <v>4.3999999999999997E-2</v>
      </c>
      <c r="X1128" s="2">
        <v>3114</v>
      </c>
      <c r="Y1128" s="2">
        <v>565777</v>
      </c>
      <c r="Z1128" s="25">
        <v>4.3999999999999997E-2</v>
      </c>
      <c r="AA1128" s="12">
        <v>2640.61</v>
      </c>
      <c r="AB1128" s="2">
        <v>583662</v>
      </c>
      <c r="AC1128" s="25">
        <v>4.4999999999999998E-2</v>
      </c>
      <c r="AD1128" s="12">
        <v>3340</v>
      </c>
      <c r="AE1128" s="25">
        <v>6.4000000000000001E-2</v>
      </c>
    </row>
    <row r="1129" spans="1:31" x14ac:dyDescent="0.3">
      <c r="A1129" t="s">
        <v>1887</v>
      </c>
      <c r="B1129" s="2">
        <v>154</v>
      </c>
      <c r="C1129" s="25">
        <v>3.9775809076116452E-3</v>
      </c>
      <c r="D1129" s="2"/>
      <c r="E1129" s="2">
        <v>172</v>
      </c>
      <c r="F1129" s="25">
        <v>4.2776492824989432E-3</v>
      </c>
      <c r="G1129" s="12"/>
      <c r="H1129" s="2">
        <v>337</v>
      </c>
      <c r="I1129" s="25">
        <v>8.3033558369881248E-3</v>
      </c>
      <c r="J1129" s="12"/>
      <c r="K1129" s="25">
        <v>1.1883116883116882</v>
      </c>
      <c r="L1129" s="2">
        <v>1497</v>
      </c>
      <c r="M1129" s="25">
        <v>1.1818669866734037E-2</v>
      </c>
      <c r="N1129" s="2">
        <v>127.87878787878699</v>
      </c>
      <c r="O1129" s="2">
        <v>1823</v>
      </c>
      <c r="P1129" s="25">
        <v>1.3648274313094257E-2</v>
      </c>
      <c r="Q1129" s="12">
        <v>156.969696969696</v>
      </c>
      <c r="R1129" s="2">
        <v>3309</v>
      </c>
      <c r="S1129" s="25">
        <v>2.3798222145507898E-2</v>
      </c>
      <c r="T1129" s="12">
        <v>389.69695999999999</v>
      </c>
      <c r="U1129" s="25">
        <v>1.2104208416833668</v>
      </c>
      <c r="V1129" s="2">
        <v>677905</v>
      </c>
      <c r="W1129" s="25">
        <v>5.5E-2</v>
      </c>
      <c r="X1129" s="2">
        <v>3627</v>
      </c>
      <c r="Y1129" s="2">
        <v>754748</v>
      </c>
      <c r="Z1129" s="25">
        <v>5.8999999999999997E-2</v>
      </c>
      <c r="AA1129" s="12">
        <v>3463.64</v>
      </c>
      <c r="AB1129" s="2">
        <v>880766</v>
      </c>
      <c r="AC1129" s="25">
        <v>6.7000000000000004E-2</v>
      </c>
      <c r="AD1129" s="12">
        <v>3924.85</v>
      </c>
      <c r="AE1129" s="25">
        <v>0.29899999999999999</v>
      </c>
    </row>
    <row r="1130" spans="1:31" x14ac:dyDescent="0.3">
      <c r="A1130" t="s">
        <v>1888</v>
      </c>
      <c r="B1130" s="2">
        <v>3042</v>
      </c>
      <c r="C1130" s="25">
        <v>7.8570137149055974E-2</v>
      </c>
      <c r="D1130" s="2"/>
      <c r="E1130" s="2">
        <v>3732</v>
      </c>
      <c r="F1130" s="25">
        <v>9.2815041408639859E-2</v>
      </c>
      <c r="G1130" s="12"/>
      <c r="H1130" s="2">
        <v>2945</v>
      </c>
      <c r="I1130" s="25">
        <v>7.2561967180801268E-2</v>
      </c>
      <c r="J1130" s="12"/>
      <c r="K1130" s="25">
        <v>-3.1886916502301133E-2</v>
      </c>
      <c r="L1130" s="2">
        <v>4083</v>
      </c>
      <c r="M1130" s="25">
        <v>3.2234889155561171E-2</v>
      </c>
      <c r="N1130" s="2">
        <v>270.90909090909003</v>
      </c>
      <c r="O1130" s="2">
        <v>4805</v>
      </c>
      <c r="P1130" s="25">
        <v>3.5973646776970875E-2</v>
      </c>
      <c r="Q1130" s="12">
        <v>255.15151515151501</v>
      </c>
      <c r="R1130" s="2">
        <v>3701</v>
      </c>
      <c r="S1130" s="25">
        <v>2.6617473605477403E-2</v>
      </c>
      <c r="T1130" s="12">
        <v>260</v>
      </c>
      <c r="U1130" s="25">
        <v>-9.3558657849620377E-2</v>
      </c>
      <c r="V1130" s="2">
        <v>109695</v>
      </c>
      <c r="W1130" s="25">
        <v>8.9999999999999993E-3</v>
      </c>
      <c r="X1130" s="2">
        <v>1639</v>
      </c>
      <c r="Y1130" s="2">
        <v>124834</v>
      </c>
      <c r="Z1130" s="25">
        <v>0.01</v>
      </c>
      <c r="AA1130" s="12">
        <v>1527.88</v>
      </c>
      <c r="AB1130" s="2">
        <v>116887</v>
      </c>
      <c r="AC1130" s="25">
        <v>8.9999999999999993E-3</v>
      </c>
      <c r="AD1130" s="12">
        <v>2029.7</v>
      </c>
      <c r="AE1130" s="25">
        <v>6.6000000000000003E-2</v>
      </c>
    </row>
    <row r="1131" spans="1:31" x14ac:dyDescent="0.3">
      <c r="A1131" t="s">
        <v>1889</v>
      </c>
      <c r="B1131" s="2">
        <v>35</v>
      </c>
      <c r="C1131" s="25">
        <v>9.0399566082082806E-4</v>
      </c>
      <c r="D1131" s="2"/>
      <c r="E1131" s="2">
        <v>86</v>
      </c>
      <c r="F1131" s="25">
        <v>2.1388246412494716E-3</v>
      </c>
      <c r="G1131" s="12"/>
      <c r="H1131" s="2">
        <v>42</v>
      </c>
      <c r="I1131" s="25">
        <v>1.0348395998620215E-3</v>
      </c>
      <c r="J1131" s="12"/>
      <c r="K1131" s="174">
        <v>0.19999999999999996</v>
      </c>
      <c r="L1131" s="2">
        <v>79</v>
      </c>
      <c r="M1131" s="25">
        <v>6.2369734099665256E-4</v>
      </c>
      <c r="N1131" s="2">
        <v>32.727272727272698</v>
      </c>
      <c r="O1131" s="2">
        <v>92</v>
      </c>
      <c r="P1131" s="25">
        <v>6.8877742007935911E-4</v>
      </c>
      <c r="Q1131" s="12">
        <v>31.515151515151501</v>
      </c>
      <c r="R1131" s="2">
        <v>50</v>
      </c>
      <c r="S1131" s="25">
        <v>3.5959840050631456E-4</v>
      </c>
      <c r="T1131" s="12">
        <v>18.787877999999999</v>
      </c>
      <c r="U1131" s="25">
        <v>-0.36708860759493672</v>
      </c>
      <c r="V1131" s="2">
        <v>6126</v>
      </c>
      <c r="W1131" s="25">
        <v>0</v>
      </c>
      <c r="X1131" s="2">
        <v>402</v>
      </c>
      <c r="Y1131" s="2">
        <v>6891</v>
      </c>
      <c r="Z1131" s="25">
        <v>1E-3</v>
      </c>
      <c r="AA1131" s="12">
        <v>391.52</v>
      </c>
      <c r="AB1131" s="2">
        <v>7565</v>
      </c>
      <c r="AC1131" s="25">
        <v>1E-3</v>
      </c>
      <c r="AD1131" s="12">
        <v>468.48</v>
      </c>
      <c r="AE1131" s="25">
        <v>0.23499999999999999</v>
      </c>
    </row>
    <row r="1132" spans="1:31" x14ac:dyDescent="0.3">
      <c r="A1132" s="16"/>
      <c r="B1132" s="16"/>
      <c r="C1132" s="16"/>
      <c r="D1132" s="16"/>
      <c r="E1132" s="16"/>
      <c r="F1132" s="16"/>
      <c r="G1132" s="16"/>
      <c r="H1132" s="16"/>
      <c r="I1132" s="16"/>
      <c r="J1132" s="16"/>
      <c r="K1132" s="16"/>
      <c r="L1132" s="16"/>
      <c r="M1132" s="16"/>
      <c r="N1132" s="16"/>
      <c r="O1132" s="16"/>
      <c r="P1132" s="16"/>
      <c r="Q1132" s="16"/>
      <c r="R1132" s="16"/>
      <c r="S1132" s="16"/>
      <c r="T1132" s="16"/>
      <c r="U1132" s="16"/>
      <c r="V1132" s="16"/>
      <c r="W1132" s="16"/>
      <c r="X1132" s="16"/>
      <c r="Y1132" s="16"/>
      <c r="Z1132" s="16"/>
      <c r="AA1132" s="16"/>
      <c r="AB1132" s="16"/>
      <c r="AC1132" s="16"/>
      <c r="AD1132" s="16"/>
      <c r="AE1132" s="16"/>
    </row>
    <row r="1133" spans="1:31" x14ac:dyDescent="0.3">
      <c r="A1133" s="103" t="s">
        <v>1891</v>
      </c>
      <c r="B1133" s="103"/>
      <c r="C1133" s="103"/>
      <c r="D1133" s="103"/>
      <c r="E1133" s="103"/>
      <c r="F1133" s="103"/>
      <c r="G1133" s="103"/>
      <c r="H1133" s="103"/>
      <c r="I1133" s="103"/>
      <c r="J1133" s="103"/>
      <c r="K1133" s="103"/>
      <c r="L1133" s="103"/>
      <c r="M1133" s="103"/>
      <c r="N1133" s="103"/>
      <c r="O1133" s="103"/>
      <c r="P1133" s="103"/>
      <c r="Q1133" s="103"/>
      <c r="R1133" s="103"/>
      <c r="S1133" s="103"/>
      <c r="T1133" s="103"/>
      <c r="U1133" s="103"/>
      <c r="V1133" s="103"/>
      <c r="W1133" s="103"/>
      <c r="X1133" s="103"/>
      <c r="Y1133" s="103"/>
      <c r="Z1133" s="103"/>
      <c r="AA1133" s="103"/>
      <c r="AB1133" s="103"/>
      <c r="AC1133" s="103"/>
      <c r="AD1133" s="103"/>
      <c r="AE1133" s="103"/>
    </row>
    <row r="1134" spans="1:31" x14ac:dyDescent="0.3">
      <c r="B1134" s="188"/>
      <c r="C1134" s="188"/>
      <c r="D1134" s="188"/>
      <c r="E1134" s="188"/>
      <c r="F1134" s="188"/>
      <c r="G1134" s="188"/>
      <c r="H1134" s="188"/>
      <c r="I1134" s="188"/>
      <c r="J1134" s="188"/>
      <c r="L1134" s="188" t="s">
        <v>1653</v>
      </c>
      <c r="M1134" s="188"/>
      <c r="N1134" s="188" t="s">
        <v>1654</v>
      </c>
      <c r="O1134" s="188" t="s">
        <v>1653</v>
      </c>
      <c r="P1134" s="188"/>
      <c r="Q1134" s="188" t="s">
        <v>1654</v>
      </c>
      <c r="R1134" s="188" t="s">
        <v>1653</v>
      </c>
      <c r="S1134" s="188"/>
      <c r="T1134" s="188" t="s">
        <v>1654</v>
      </c>
      <c r="U1134" t="s">
        <v>167</v>
      </c>
      <c r="V1134" s="188" t="s">
        <v>1653</v>
      </c>
      <c r="W1134" s="188"/>
      <c r="X1134" s="188" t="s">
        <v>1654</v>
      </c>
      <c r="Y1134" s="188" t="s">
        <v>1653</v>
      </c>
      <c r="Z1134" s="188"/>
      <c r="AA1134" s="188" t="s">
        <v>1654</v>
      </c>
      <c r="AB1134" s="188" t="s">
        <v>1653</v>
      </c>
      <c r="AC1134" s="188"/>
      <c r="AD1134" s="188" t="s">
        <v>1654</v>
      </c>
      <c r="AE1134" t="s">
        <v>167</v>
      </c>
    </row>
    <row r="1135" spans="1:31" x14ac:dyDescent="0.3">
      <c r="A1135" t="s">
        <v>169</v>
      </c>
      <c r="B1135" s="2">
        <v>44255</v>
      </c>
      <c r="C1135" s="25" t="s">
        <v>2479</v>
      </c>
      <c r="D1135" s="2"/>
      <c r="E1135" s="2">
        <v>45605</v>
      </c>
      <c r="F1135" s="25" t="s">
        <v>2479</v>
      </c>
      <c r="G1135" s="12"/>
      <c r="H1135" s="2">
        <v>46403</v>
      </c>
      <c r="I1135" s="25" t="s">
        <v>2479</v>
      </c>
      <c r="J1135" s="12"/>
      <c r="K1135" s="25">
        <v>4.8536888487176633E-2</v>
      </c>
      <c r="L1135" s="2">
        <v>138647</v>
      </c>
      <c r="M1135" s="25" t="s">
        <v>167</v>
      </c>
      <c r="N1135" s="2">
        <v>231.51515151515099</v>
      </c>
      <c r="O1135" s="2">
        <v>144792</v>
      </c>
      <c r="P1135" s="25" t="s">
        <v>167</v>
      </c>
      <c r="Q1135" s="12">
        <v>103.636363636363</v>
      </c>
      <c r="R1135" s="2">
        <v>150079</v>
      </c>
      <c r="S1135" s="25" t="s">
        <v>167</v>
      </c>
      <c r="T1135" s="12">
        <v>106.060608</v>
      </c>
      <c r="U1135" s="25">
        <v>8.2454001889691084E-2</v>
      </c>
      <c r="V1135" s="2">
        <v>13552624</v>
      </c>
      <c r="W1135" s="25" t="s">
        <v>167</v>
      </c>
      <c r="X1135" s="2">
        <v>692</v>
      </c>
      <c r="Y1135" s="2">
        <v>13845790</v>
      </c>
      <c r="Z1135" s="25" t="s">
        <v>167</v>
      </c>
      <c r="AA1135" s="12">
        <v>652.12</v>
      </c>
      <c r="AB1135" s="2">
        <v>14210945</v>
      </c>
      <c r="AC1135" s="25" t="s">
        <v>167</v>
      </c>
      <c r="AD1135" s="12">
        <v>811.52</v>
      </c>
      <c r="AE1135" s="25">
        <v>4.9000000000000002E-2</v>
      </c>
    </row>
    <row r="1136" spans="1:31" x14ac:dyDescent="0.3">
      <c r="A1136" t="s">
        <v>1892</v>
      </c>
      <c r="B1136" s="2">
        <v>712</v>
      </c>
      <c r="C1136" s="25">
        <v>1.6088577561857418E-2</v>
      </c>
      <c r="D1136" s="2"/>
      <c r="E1136" s="2">
        <v>807</v>
      </c>
      <c r="F1136" s="25">
        <v>1.7695428132880171E-2</v>
      </c>
      <c r="G1136" s="12"/>
      <c r="H1136" s="2">
        <v>589</v>
      </c>
      <c r="I1136" s="25">
        <v>1.2693144839773291E-2</v>
      </c>
      <c r="J1136" s="12"/>
      <c r="K1136" s="25">
        <v>-0.172752808988764</v>
      </c>
      <c r="L1136" s="2">
        <v>2293</v>
      </c>
      <c r="M1136" s="25">
        <v>1.6538403283157949E-2</v>
      </c>
      <c r="N1136" s="2">
        <v>196.969696969697</v>
      </c>
      <c r="O1136" s="2">
        <v>2398</v>
      </c>
      <c r="P1136" s="25">
        <v>1.6561688491076854E-2</v>
      </c>
      <c r="Q1136" s="12">
        <v>210.90909090909</v>
      </c>
      <c r="R1136" s="2">
        <v>2774</v>
      </c>
      <c r="S1136" s="25">
        <v>1.8483598638050627E-2</v>
      </c>
      <c r="T1136" s="12">
        <v>258.18182400000001</v>
      </c>
      <c r="U1136" s="25">
        <v>0.20976886175316178</v>
      </c>
      <c r="V1136" s="2">
        <v>448382</v>
      </c>
      <c r="W1136" s="25">
        <v>3.3000000000000002E-2</v>
      </c>
      <c r="X1136" s="2">
        <v>3273</v>
      </c>
      <c r="Y1136" s="2">
        <v>508802</v>
      </c>
      <c r="Z1136" s="25">
        <v>3.6999999999999998E-2</v>
      </c>
      <c r="AA1136" s="12">
        <v>2592.12</v>
      </c>
      <c r="AB1136" s="2">
        <v>632774</v>
      </c>
      <c r="AC1136" s="25">
        <v>4.4999999999999998E-2</v>
      </c>
      <c r="AD1136" s="12">
        <v>4343.03</v>
      </c>
      <c r="AE1136" s="25">
        <v>0.41099999999999998</v>
      </c>
    </row>
    <row r="1137" spans="1:31" x14ac:dyDescent="0.3">
      <c r="A1137" t="s">
        <v>1893</v>
      </c>
      <c r="B1137" s="2">
        <v>2899</v>
      </c>
      <c r="C1137" s="25">
        <v>6.5506722404248083E-2</v>
      </c>
      <c r="D1137" s="2"/>
      <c r="E1137" s="2">
        <v>2960</v>
      </c>
      <c r="F1137" s="25">
        <v>6.4905163907466285E-2</v>
      </c>
      <c r="G1137" s="12"/>
      <c r="H1137" s="2">
        <v>2829</v>
      </c>
      <c r="I1137" s="25">
        <v>6.0965885826347432E-2</v>
      </c>
      <c r="J1137" s="12"/>
      <c r="K1137" s="25">
        <v>-2.4146257330113885E-2</v>
      </c>
      <c r="L1137" s="2">
        <v>8913</v>
      </c>
      <c r="M1137" s="25">
        <v>6.428555973082721E-2</v>
      </c>
      <c r="N1137" s="2">
        <v>396.36363636363598</v>
      </c>
      <c r="O1137" s="2">
        <v>8936</v>
      </c>
      <c r="P1137" s="25">
        <v>6.1716116912536603E-2</v>
      </c>
      <c r="Q1137" s="12">
        <v>377.575757575757</v>
      </c>
      <c r="R1137" s="2">
        <v>8769</v>
      </c>
      <c r="S1137" s="25">
        <v>5.8429227273635885E-2</v>
      </c>
      <c r="T1137" s="12">
        <v>400.60604899999998</v>
      </c>
      <c r="U1137" s="25">
        <v>-1.6156176371592057E-2</v>
      </c>
      <c r="V1137" s="2">
        <v>1942541</v>
      </c>
      <c r="W1137" s="25">
        <v>0.14299999999999999</v>
      </c>
      <c r="X1137" s="2">
        <v>4981</v>
      </c>
      <c r="Y1137" s="2">
        <v>1938660</v>
      </c>
      <c r="Z1137" s="25">
        <v>0.14000000000000001</v>
      </c>
      <c r="AA1137" s="12">
        <v>5904.24</v>
      </c>
      <c r="AB1137" s="2">
        <v>1895357</v>
      </c>
      <c r="AC1137" s="25">
        <v>0.13300000000000001</v>
      </c>
      <c r="AD1137" s="12">
        <v>5594.55</v>
      </c>
      <c r="AE1137" s="25">
        <v>-2.4E-2</v>
      </c>
    </row>
    <row r="1138" spans="1:31" x14ac:dyDescent="0.3">
      <c r="A1138" t="s">
        <v>1894</v>
      </c>
      <c r="B1138" s="2">
        <v>12908</v>
      </c>
      <c r="C1138" s="25">
        <v>0.29167325725906679</v>
      </c>
      <c r="D1138" s="2"/>
      <c r="E1138" s="2">
        <v>11750</v>
      </c>
      <c r="F1138" s="25">
        <v>0.25764718780835433</v>
      </c>
      <c r="G1138" s="12"/>
      <c r="H1138" s="2">
        <v>12968</v>
      </c>
      <c r="I1138" s="25">
        <v>0.27946468978298816</v>
      </c>
      <c r="J1138" s="12"/>
      <c r="K1138" s="25">
        <v>4.6482801363496584E-3</v>
      </c>
      <c r="L1138" s="2">
        <v>36340</v>
      </c>
      <c r="M1138" s="25">
        <v>0.26210448116439589</v>
      </c>
      <c r="N1138" s="2">
        <v>663.030303030303</v>
      </c>
      <c r="O1138" s="2">
        <v>34775</v>
      </c>
      <c r="P1138" s="25">
        <v>0.24017210895629593</v>
      </c>
      <c r="Q1138" s="12">
        <v>676.969696969697</v>
      </c>
      <c r="R1138" s="2">
        <v>38028</v>
      </c>
      <c r="S1138" s="25">
        <v>0.25338654975046476</v>
      </c>
      <c r="T1138" s="12">
        <v>910.30304000000001</v>
      </c>
      <c r="U1138" s="25">
        <v>4.6450192625206381E-2</v>
      </c>
      <c r="V1138" s="2">
        <v>3859470</v>
      </c>
      <c r="W1138" s="25">
        <v>0.28499999999999998</v>
      </c>
      <c r="X1138" s="2">
        <v>7264</v>
      </c>
      <c r="Y1138" s="2">
        <v>3870870</v>
      </c>
      <c r="Z1138" s="25">
        <v>0.28000000000000003</v>
      </c>
      <c r="AA1138" s="12">
        <v>6450.91</v>
      </c>
      <c r="AB1138" s="2">
        <v>3881570</v>
      </c>
      <c r="AC1138" s="25">
        <v>0.27300000000000002</v>
      </c>
      <c r="AD1138" s="12">
        <v>7690.3</v>
      </c>
      <c r="AE1138" s="25">
        <v>6.0000000000000001E-3</v>
      </c>
    </row>
    <row r="1139" spans="1:31" x14ac:dyDescent="0.3">
      <c r="A1139" t="s">
        <v>1895</v>
      </c>
      <c r="B1139" s="2">
        <v>21142</v>
      </c>
      <c r="C1139" s="25">
        <v>0.47773132979324368</v>
      </c>
      <c r="D1139" s="2"/>
      <c r="E1139" s="2">
        <v>22569</v>
      </c>
      <c r="F1139" s="25">
        <v>0.49487994737419144</v>
      </c>
      <c r="G1139" s="12"/>
      <c r="H1139" s="2">
        <v>21539</v>
      </c>
      <c r="I1139" s="25">
        <v>0.46417257504902698</v>
      </c>
      <c r="J1139" s="12"/>
      <c r="K1139" s="25">
        <v>1.8777788288714348E-2</v>
      </c>
      <c r="L1139" s="2">
        <v>68205</v>
      </c>
      <c r="M1139" s="25">
        <v>0.49193275007753501</v>
      </c>
      <c r="N1139" s="2">
        <v>684.84848484848396</v>
      </c>
      <c r="O1139" s="2">
        <v>72251</v>
      </c>
      <c r="P1139" s="25">
        <v>0.49899856345654459</v>
      </c>
      <c r="Q1139" s="12">
        <v>775.75757575757495</v>
      </c>
      <c r="R1139" s="2">
        <v>71002</v>
      </c>
      <c r="S1139" s="25">
        <v>0.47309750198228934</v>
      </c>
      <c r="T1139" s="12">
        <v>966.66669999999999</v>
      </c>
      <c r="U1139" s="25">
        <v>4.1008723700608457E-2</v>
      </c>
      <c r="V1139" s="2">
        <v>4542846</v>
      </c>
      <c r="W1139" s="25">
        <v>0.33500000000000002</v>
      </c>
      <c r="X1139" s="2">
        <v>7242</v>
      </c>
      <c r="Y1139" s="2">
        <v>4626151</v>
      </c>
      <c r="Z1139" s="25">
        <v>0.33400000000000002</v>
      </c>
      <c r="AA1139" s="12">
        <v>6089.09</v>
      </c>
      <c r="AB1139" s="2">
        <v>4730505</v>
      </c>
      <c r="AC1139" s="25">
        <v>0.33300000000000002</v>
      </c>
      <c r="AD1139" s="12">
        <v>8087.88</v>
      </c>
      <c r="AE1139" s="25">
        <v>4.1000000000000002E-2</v>
      </c>
    </row>
    <row r="1140" spans="1:31" x14ac:dyDescent="0.3">
      <c r="A1140" t="s">
        <v>1896</v>
      </c>
      <c r="B1140" s="2">
        <v>5621</v>
      </c>
      <c r="C1140" s="25">
        <v>0.12701389673483221</v>
      </c>
      <c r="D1140" s="2"/>
      <c r="E1140" s="2">
        <v>6439</v>
      </c>
      <c r="F1140" s="25">
        <v>0.1411906589189782</v>
      </c>
      <c r="G1140" s="12"/>
      <c r="H1140" s="2">
        <v>7677</v>
      </c>
      <c r="I1140" s="25">
        <v>0.16544188953300434</v>
      </c>
      <c r="J1140" s="12"/>
      <c r="K1140" s="25">
        <v>0.36577121508628352</v>
      </c>
      <c r="L1140" s="2">
        <v>19928</v>
      </c>
      <c r="M1140" s="25">
        <v>0.14373192351799896</v>
      </c>
      <c r="N1140" s="2">
        <v>504.24242424242402</v>
      </c>
      <c r="O1140" s="2">
        <v>22818</v>
      </c>
      <c r="P1140" s="25">
        <v>0.15759157964528428</v>
      </c>
      <c r="Q1140" s="12">
        <v>650.90909090909099</v>
      </c>
      <c r="R1140" s="2">
        <v>26686</v>
      </c>
      <c r="S1140" s="25">
        <v>0.17781301847693548</v>
      </c>
      <c r="T1140" s="12">
        <v>770.30304000000001</v>
      </c>
      <c r="U1140" s="25">
        <v>0.33912083500602169</v>
      </c>
      <c r="V1140" s="2">
        <v>2205509</v>
      </c>
      <c r="W1140" s="25">
        <v>0.16300000000000001</v>
      </c>
      <c r="X1140" s="2">
        <v>5642</v>
      </c>
      <c r="Y1140" s="2">
        <v>2307505</v>
      </c>
      <c r="Z1140" s="25">
        <v>0.16700000000000001</v>
      </c>
      <c r="AA1140" s="12">
        <v>5868.48</v>
      </c>
      <c r="AB1140" s="2">
        <v>2453546</v>
      </c>
      <c r="AC1140" s="25">
        <v>0.17299999999999999</v>
      </c>
      <c r="AD1140" s="12">
        <v>6084.24</v>
      </c>
      <c r="AE1140" s="25">
        <v>0.112</v>
      </c>
    </row>
    <row r="1141" spans="1:31" x14ac:dyDescent="0.3">
      <c r="A1141" t="s">
        <v>1897</v>
      </c>
      <c r="B1141" s="2">
        <v>973</v>
      </c>
      <c r="C1141" s="25">
        <v>2.1986216246751778E-2</v>
      </c>
      <c r="D1141" s="2"/>
      <c r="E1141" s="2">
        <v>1080</v>
      </c>
      <c r="F1141" s="25">
        <v>2.3681613858129592E-2</v>
      </c>
      <c r="G1141" s="12"/>
      <c r="H1141" s="2">
        <v>801</v>
      </c>
      <c r="I1141" s="25">
        <v>1.7261814968859771E-2</v>
      </c>
      <c r="J1141" s="12"/>
      <c r="K1141" s="25">
        <v>-0.17677286742034948</v>
      </c>
      <c r="L1141" s="2">
        <v>2968</v>
      </c>
      <c r="M1141" s="25">
        <v>2.1406882226084948E-2</v>
      </c>
      <c r="N1141" s="2">
        <v>199.39393939393901</v>
      </c>
      <c r="O1141" s="2">
        <v>3614</v>
      </c>
      <c r="P1141" s="25">
        <v>2.4959942538261781E-2</v>
      </c>
      <c r="Q1141" s="12">
        <v>310.90909090909003</v>
      </c>
      <c r="R1141" s="2">
        <v>2820</v>
      </c>
      <c r="S1141" s="25">
        <v>1.8790103878623926E-2</v>
      </c>
      <c r="T1141" s="12">
        <v>255.75756799999999</v>
      </c>
      <c r="U1141" s="25">
        <v>-4.9865229110512131E-2</v>
      </c>
      <c r="V1141" s="2">
        <v>553876</v>
      </c>
      <c r="W1141" s="25">
        <v>4.1000000000000002E-2</v>
      </c>
      <c r="X1141" s="2">
        <v>2733</v>
      </c>
      <c r="Y1141" s="2">
        <v>593802</v>
      </c>
      <c r="Z1141" s="25">
        <v>4.2999999999999997E-2</v>
      </c>
      <c r="AA1141" s="12">
        <v>2593.33</v>
      </c>
      <c r="AB1141" s="2">
        <v>617193</v>
      </c>
      <c r="AC1141" s="25">
        <v>4.2999999999999997E-2</v>
      </c>
      <c r="AD1141" s="12">
        <v>3153.94</v>
      </c>
      <c r="AE1141" s="25">
        <v>0.114</v>
      </c>
    </row>
    <row r="1142" spans="1:31" x14ac:dyDescent="0.3">
      <c r="A1142" s="16"/>
      <c r="B1142" s="16"/>
      <c r="C1142" s="16"/>
      <c r="D1142" s="16"/>
      <c r="E1142" s="16"/>
      <c r="F1142" s="16"/>
      <c r="G1142" s="16"/>
      <c r="H1142" s="16"/>
      <c r="I1142" s="16"/>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row>
    <row r="1143" spans="1:31" x14ac:dyDescent="0.3">
      <c r="A1143" s="103" t="s">
        <v>1898</v>
      </c>
      <c r="B1143" s="103"/>
      <c r="C1143" s="103"/>
      <c r="D1143" s="103"/>
      <c r="E1143" s="103"/>
      <c r="F1143" s="103"/>
      <c r="G1143" s="103"/>
      <c r="H1143" s="103"/>
      <c r="I1143" s="103"/>
      <c r="J1143" s="103"/>
      <c r="K1143" s="103"/>
      <c r="L1143" s="103"/>
      <c r="M1143" s="103"/>
      <c r="N1143" s="103"/>
      <c r="O1143" s="103"/>
      <c r="P1143" s="103"/>
      <c r="Q1143" s="103"/>
      <c r="R1143" s="103"/>
      <c r="S1143" s="103"/>
      <c r="T1143" s="103"/>
      <c r="U1143" s="103"/>
      <c r="V1143" s="103"/>
      <c r="W1143" s="103"/>
      <c r="X1143" s="103"/>
      <c r="Y1143" s="103"/>
      <c r="Z1143" s="103"/>
      <c r="AA1143" s="103"/>
      <c r="AB1143" s="103"/>
      <c r="AC1143" s="103"/>
      <c r="AD1143" s="103"/>
      <c r="AE1143" s="103"/>
    </row>
    <row r="1144" spans="1:31" x14ac:dyDescent="0.3">
      <c r="B1144" s="188"/>
      <c r="C1144" s="188"/>
      <c r="D1144" s="188"/>
      <c r="E1144" s="188"/>
      <c r="F1144" s="188"/>
      <c r="G1144" s="188"/>
      <c r="H1144" s="188"/>
      <c r="I1144" s="188"/>
      <c r="J1144" s="188"/>
      <c r="L1144" s="188" t="s">
        <v>1653</v>
      </c>
      <c r="M1144" s="188"/>
      <c r="N1144" s="188" t="s">
        <v>1654</v>
      </c>
      <c r="O1144" s="188" t="s">
        <v>1653</v>
      </c>
      <c r="P1144" s="188"/>
      <c r="Q1144" s="188" t="s">
        <v>1654</v>
      </c>
      <c r="R1144" s="188" t="s">
        <v>1653</v>
      </c>
      <c r="S1144" s="188"/>
      <c r="T1144" s="188" t="s">
        <v>1654</v>
      </c>
      <c r="U1144" t="s">
        <v>167</v>
      </c>
      <c r="V1144" s="188" t="s">
        <v>1653</v>
      </c>
      <c r="W1144" s="188"/>
      <c r="X1144" s="188" t="s">
        <v>1654</v>
      </c>
      <c r="Y1144" s="188" t="s">
        <v>1653</v>
      </c>
      <c r="Z1144" s="188"/>
      <c r="AA1144" s="188" t="s">
        <v>1654</v>
      </c>
      <c r="AB1144" s="188" t="s">
        <v>1653</v>
      </c>
      <c r="AC1144" s="188"/>
      <c r="AD1144" s="188" t="s">
        <v>1654</v>
      </c>
      <c r="AE1144" t="s">
        <v>167</v>
      </c>
    </row>
    <row r="1145" spans="1:31" x14ac:dyDescent="0.3">
      <c r="A1145" t="s">
        <v>169</v>
      </c>
      <c r="B1145" s="2">
        <v>38717</v>
      </c>
      <c r="C1145" s="25" t="s">
        <v>2479</v>
      </c>
      <c r="D1145" s="2"/>
      <c r="E1145" s="2">
        <v>40209</v>
      </c>
      <c r="F1145" s="25" t="s">
        <v>2479</v>
      </c>
      <c r="G1145" s="12"/>
      <c r="H1145" s="2">
        <v>40586</v>
      </c>
      <c r="I1145" s="25" t="s">
        <v>2479</v>
      </c>
      <c r="J1145" s="12"/>
      <c r="K1145" s="25">
        <v>4.8273368287832241E-2</v>
      </c>
      <c r="L1145" s="2">
        <v>126664</v>
      </c>
      <c r="M1145" s="25" t="s">
        <v>167</v>
      </c>
      <c r="N1145" s="2">
        <v>501.21212121212102</v>
      </c>
      <c r="O1145" s="2">
        <v>133570</v>
      </c>
      <c r="P1145" s="25" t="s">
        <v>167</v>
      </c>
      <c r="Q1145" s="12">
        <v>473.33333333333297</v>
      </c>
      <c r="R1145" s="2">
        <v>139044</v>
      </c>
      <c r="S1145" s="25" t="s">
        <v>167</v>
      </c>
      <c r="T1145" s="12">
        <v>480.60604899999998</v>
      </c>
      <c r="U1145" s="25">
        <v>9.7738899766310866E-2</v>
      </c>
      <c r="V1145" s="2">
        <v>12392852</v>
      </c>
      <c r="W1145" s="25" t="s">
        <v>167</v>
      </c>
      <c r="X1145" s="2">
        <v>13533</v>
      </c>
      <c r="Y1145" s="2">
        <v>12717801</v>
      </c>
      <c r="Z1145" s="25" t="s">
        <v>167</v>
      </c>
      <c r="AA1145" s="12">
        <v>11122.42</v>
      </c>
      <c r="AB1145" s="2">
        <v>13103114</v>
      </c>
      <c r="AC1145" s="25" t="s">
        <v>167</v>
      </c>
      <c r="AD1145" s="12">
        <v>11237.58</v>
      </c>
      <c r="AE1145" s="25">
        <v>5.7000000000000002E-2</v>
      </c>
    </row>
    <row r="1146" spans="1:31" x14ac:dyDescent="0.3">
      <c r="A1146" t="s">
        <v>1540</v>
      </c>
      <c r="B1146" s="2">
        <v>22280</v>
      </c>
      <c r="C1146" s="25">
        <v>0.57545780923108691</v>
      </c>
      <c r="D1146" s="2"/>
      <c r="E1146" s="2">
        <v>21925</v>
      </c>
      <c r="F1146" s="25">
        <v>0.5452759332487751</v>
      </c>
      <c r="G1146" s="12"/>
      <c r="H1146" s="2">
        <v>23528</v>
      </c>
      <c r="I1146" s="25">
        <v>0.57970728822746775</v>
      </c>
      <c r="J1146" s="12"/>
      <c r="K1146" s="25">
        <v>5.6014362657091477E-2</v>
      </c>
      <c r="L1146" s="2">
        <v>75081</v>
      </c>
      <c r="M1146" s="25">
        <v>0.59275721594138819</v>
      </c>
      <c r="N1146" s="2">
        <v>679.39393939393904</v>
      </c>
      <c r="O1146" s="2">
        <v>75685</v>
      </c>
      <c r="P1146" s="25">
        <v>0.56663172868159017</v>
      </c>
      <c r="Q1146" s="12">
        <v>752.12121212121201</v>
      </c>
      <c r="R1146" s="2">
        <v>79353</v>
      </c>
      <c r="S1146" s="25">
        <v>0.57070423750755161</v>
      </c>
      <c r="T1146" s="12">
        <v>812.72730000000001</v>
      </c>
      <c r="U1146" s="25">
        <v>5.6898549566468212E-2</v>
      </c>
      <c r="V1146" s="2">
        <v>7112050</v>
      </c>
      <c r="W1146" s="25">
        <v>0.57399999999999995</v>
      </c>
      <c r="X1146" s="2">
        <v>23474</v>
      </c>
      <c r="Y1146" s="2">
        <v>6909176</v>
      </c>
      <c r="Z1146" s="25">
        <v>0.54300000000000004</v>
      </c>
      <c r="AA1146" s="12">
        <v>22243.03</v>
      </c>
      <c r="AB1146" s="2">
        <v>7241318</v>
      </c>
      <c r="AC1146" s="25">
        <v>0.55300000000000005</v>
      </c>
      <c r="AD1146" s="12">
        <v>21643.03</v>
      </c>
      <c r="AE1146" s="25">
        <v>1.7999999999999999E-2</v>
      </c>
    </row>
    <row r="1147" spans="1:31" x14ac:dyDescent="0.3">
      <c r="A1147" t="s">
        <v>1899</v>
      </c>
      <c r="B1147" s="2">
        <v>107</v>
      </c>
      <c r="C1147" s="25">
        <v>2.7636438773665324E-3</v>
      </c>
      <c r="D1147" s="2"/>
      <c r="E1147" s="2">
        <v>134</v>
      </c>
      <c r="F1147" s="25">
        <v>3.3325872317142929E-3</v>
      </c>
      <c r="G1147" s="12"/>
      <c r="H1147" s="2">
        <v>192</v>
      </c>
      <c r="I1147" s="25">
        <v>4.7306953136549545E-3</v>
      </c>
      <c r="J1147" s="12"/>
      <c r="K1147" s="25">
        <v>0.79439252336448596</v>
      </c>
      <c r="L1147" s="2">
        <v>294</v>
      </c>
      <c r="M1147" s="25">
        <v>2.3211014968736185E-3</v>
      </c>
      <c r="N1147" s="2">
        <v>58.787878787878803</v>
      </c>
      <c r="O1147" s="2">
        <v>613</v>
      </c>
      <c r="P1147" s="25">
        <v>4.5893538968331208E-3</v>
      </c>
      <c r="Q1147" s="12">
        <v>92.727272727272705</v>
      </c>
      <c r="R1147" s="2">
        <v>565</v>
      </c>
      <c r="S1147" s="25">
        <v>4.0634619257213546E-3</v>
      </c>
      <c r="T1147" s="12">
        <v>99.393936199999999</v>
      </c>
      <c r="U1147" s="25">
        <v>0.92176870748299322</v>
      </c>
      <c r="V1147" s="2">
        <v>29450</v>
      </c>
      <c r="W1147" s="25">
        <v>2E-3</v>
      </c>
      <c r="X1147" s="2">
        <v>766</v>
      </c>
      <c r="Y1147" s="2">
        <v>38794</v>
      </c>
      <c r="Z1147" s="25">
        <v>3.0000000000000001E-3</v>
      </c>
      <c r="AA1147" s="12">
        <v>963.64</v>
      </c>
      <c r="AB1147" s="2">
        <v>50963</v>
      </c>
      <c r="AC1147" s="25">
        <v>4.0000000000000001E-3</v>
      </c>
      <c r="AD1147" s="12">
        <v>1111.52</v>
      </c>
      <c r="AE1147" s="25">
        <v>0.73</v>
      </c>
    </row>
    <row r="1148" spans="1:31" x14ac:dyDescent="0.3">
      <c r="A1148" t="s">
        <v>1900</v>
      </c>
      <c r="B1148" s="2">
        <v>456</v>
      </c>
      <c r="C1148" s="25">
        <v>1.1777772038122789E-2</v>
      </c>
      <c r="D1148" s="2"/>
      <c r="E1148" s="2">
        <v>621</v>
      </c>
      <c r="F1148" s="25">
        <v>1.5444303514138625E-2</v>
      </c>
      <c r="G1148" s="12"/>
      <c r="H1148" s="2">
        <v>425</v>
      </c>
      <c r="I1148" s="25">
        <v>1.0471591189079978E-2</v>
      </c>
      <c r="J1148" s="12"/>
      <c r="K1148" s="25">
        <v>-6.7982456140350922E-2</v>
      </c>
      <c r="L1148" s="2">
        <v>991</v>
      </c>
      <c r="M1148" s="25">
        <v>7.8238489231352241E-3</v>
      </c>
      <c r="N1148" s="2">
        <v>112.72727272727199</v>
      </c>
      <c r="O1148" s="2">
        <v>1020</v>
      </c>
      <c r="P1148" s="25">
        <v>7.6364453095755036E-3</v>
      </c>
      <c r="Q1148" s="12">
        <v>113.333333333333</v>
      </c>
      <c r="R1148" s="2">
        <v>1164</v>
      </c>
      <c r="S1148" s="25">
        <v>8.3714507637870032E-3</v>
      </c>
      <c r="T1148" s="12">
        <v>185.454544</v>
      </c>
      <c r="U1148" s="25">
        <v>0.17457114026236126</v>
      </c>
      <c r="V1148" s="2">
        <v>196639</v>
      </c>
      <c r="W1148" s="25">
        <v>1.6E-2</v>
      </c>
      <c r="X1148" s="2">
        <v>1782</v>
      </c>
      <c r="Y1148" s="2">
        <v>179572</v>
      </c>
      <c r="Z1148" s="25">
        <v>1.4E-2</v>
      </c>
      <c r="AA1148" s="12">
        <v>1906.06</v>
      </c>
      <c r="AB1148" s="2">
        <v>173846</v>
      </c>
      <c r="AC1148" s="25">
        <v>1.2999999999999999E-2</v>
      </c>
      <c r="AD1148" s="12">
        <v>2121.21</v>
      </c>
      <c r="AE1148" s="25">
        <v>-0.11600000000000001</v>
      </c>
    </row>
    <row r="1149" spans="1:31" x14ac:dyDescent="0.3">
      <c r="A1149" t="s">
        <v>1901</v>
      </c>
      <c r="B1149" s="2">
        <v>3901</v>
      </c>
      <c r="C1149" s="25">
        <v>0.10075677351034426</v>
      </c>
      <c r="D1149" s="2"/>
      <c r="E1149" s="2">
        <v>3636</v>
      </c>
      <c r="F1149" s="25">
        <v>9.0427516227710211E-2</v>
      </c>
      <c r="G1149" s="12"/>
      <c r="H1149" s="2">
        <v>4111</v>
      </c>
      <c r="I1149" s="25">
        <v>0.10129108559601833</v>
      </c>
      <c r="J1149" s="12"/>
      <c r="K1149" s="25">
        <v>5.3832350679313024E-2</v>
      </c>
      <c r="L1149" s="2">
        <v>10344</v>
      </c>
      <c r="M1149" s="25">
        <v>8.1664877155308527E-2</v>
      </c>
      <c r="N1149" s="2">
        <v>391.51515151515099</v>
      </c>
      <c r="O1149" s="2">
        <v>9335</v>
      </c>
      <c r="P1149" s="25">
        <v>6.9888448004791492E-2</v>
      </c>
      <c r="Q1149" s="12">
        <v>356.36363636363598</v>
      </c>
      <c r="R1149" s="2">
        <v>10111</v>
      </c>
      <c r="S1149" s="25">
        <v>7.2717988550386928E-2</v>
      </c>
      <c r="T1149" s="12">
        <v>377.57574499999998</v>
      </c>
      <c r="U1149" s="25">
        <v>-2.2525135344160865E-2</v>
      </c>
      <c r="V1149" s="2">
        <v>1388341</v>
      </c>
      <c r="W1149" s="25">
        <v>0.112</v>
      </c>
      <c r="X1149" s="2">
        <v>6544</v>
      </c>
      <c r="Y1149" s="2">
        <v>1274372</v>
      </c>
      <c r="Z1149" s="25">
        <v>0.1</v>
      </c>
      <c r="AA1149" s="12">
        <v>5088.4799999999996</v>
      </c>
      <c r="AB1149" s="2">
        <v>1307148</v>
      </c>
      <c r="AC1149" s="25">
        <v>0.1</v>
      </c>
      <c r="AD1149" s="12">
        <v>5666.06</v>
      </c>
      <c r="AE1149" s="25">
        <v>-5.8000000000000003E-2</v>
      </c>
    </row>
    <row r="1150" spans="1:31" x14ac:dyDescent="0.3">
      <c r="A1150" t="s">
        <v>1902</v>
      </c>
      <c r="B1150" s="2">
        <v>12811</v>
      </c>
      <c r="C1150" s="25">
        <v>0.33088824030787523</v>
      </c>
      <c r="D1150" s="2"/>
      <c r="E1150" s="2">
        <v>12452</v>
      </c>
      <c r="F1150" s="25">
        <v>0.30968191200974904</v>
      </c>
      <c r="G1150" s="12"/>
      <c r="H1150" s="2">
        <v>12601</v>
      </c>
      <c r="I1150" s="25">
        <v>0.31047651899669837</v>
      </c>
      <c r="J1150" s="12"/>
      <c r="K1150" s="25">
        <v>-1.6392162984934844E-2</v>
      </c>
      <c r="L1150" s="2">
        <v>45317</v>
      </c>
      <c r="M1150" s="25">
        <v>0.35777332154361147</v>
      </c>
      <c r="N1150" s="2">
        <v>640</v>
      </c>
      <c r="O1150" s="2">
        <v>45241</v>
      </c>
      <c r="P1150" s="25">
        <v>0.33870629632402488</v>
      </c>
      <c r="Q1150" s="12">
        <v>820</v>
      </c>
      <c r="R1150" s="2">
        <v>44751</v>
      </c>
      <c r="S1150" s="25">
        <v>0.32184776042116164</v>
      </c>
      <c r="T1150" s="12">
        <v>827.27269999999999</v>
      </c>
      <c r="U1150" s="25">
        <v>-1.2489794116998037E-2</v>
      </c>
      <c r="V1150" s="2">
        <v>3222396</v>
      </c>
      <c r="W1150" s="25">
        <v>0.26</v>
      </c>
      <c r="X1150" s="2">
        <v>13042</v>
      </c>
      <c r="Y1150" s="2">
        <v>3104001</v>
      </c>
      <c r="Z1150" s="25">
        <v>0.24399999999999999</v>
      </c>
      <c r="AA1150" s="12">
        <v>11451.52</v>
      </c>
      <c r="AB1150" s="2">
        <v>3228533</v>
      </c>
      <c r="AC1150" s="25">
        <v>0.246</v>
      </c>
      <c r="AD1150" s="12">
        <v>12627.27</v>
      </c>
      <c r="AE1150" s="25">
        <v>2E-3</v>
      </c>
    </row>
    <row r="1151" spans="1:31" x14ac:dyDescent="0.3">
      <c r="A1151" t="s">
        <v>1903</v>
      </c>
      <c r="B1151" s="2">
        <v>4274</v>
      </c>
      <c r="C1151" s="25">
        <v>0.11039078440994916</v>
      </c>
      <c r="D1151" s="2"/>
      <c r="E1151" s="2">
        <v>4440</v>
      </c>
      <c r="F1151" s="25">
        <v>0.11042303961799597</v>
      </c>
      <c r="G1151" s="12"/>
      <c r="H1151" s="2">
        <v>5506</v>
      </c>
      <c r="I1151" s="25">
        <v>0.13566254373429265</v>
      </c>
      <c r="J1151" s="12"/>
      <c r="K1151" s="25">
        <v>0.28825456247075332</v>
      </c>
      <c r="L1151" s="2">
        <v>15684</v>
      </c>
      <c r="M1151" s="25">
        <v>0.123823659445462</v>
      </c>
      <c r="N1151" s="2">
        <v>446.666666666666</v>
      </c>
      <c r="O1151" s="2">
        <v>16678</v>
      </c>
      <c r="P1151" s="25">
        <v>0.1248633675226473</v>
      </c>
      <c r="Q1151" s="12">
        <v>544.84848484848396</v>
      </c>
      <c r="R1151" s="2">
        <v>20441</v>
      </c>
      <c r="S1151" s="25">
        <v>0.14701101809499151</v>
      </c>
      <c r="T1151" s="12">
        <v>676.36364700000001</v>
      </c>
      <c r="U1151" s="25">
        <v>0.30330272889568988</v>
      </c>
      <c r="V1151" s="2">
        <v>1809849</v>
      </c>
      <c r="W1151" s="25">
        <v>0.14599999999999999</v>
      </c>
      <c r="X1151" s="2">
        <v>7102</v>
      </c>
      <c r="Y1151" s="2">
        <v>1827020</v>
      </c>
      <c r="Z1151" s="25">
        <v>0.14399999999999999</v>
      </c>
      <c r="AA1151" s="12">
        <v>7585.45</v>
      </c>
      <c r="AB1151" s="2">
        <v>1964487</v>
      </c>
      <c r="AC1151" s="25">
        <v>0.15</v>
      </c>
      <c r="AD1151" s="12">
        <v>7834.55</v>
      </c>
      <c r="AE1151" s="25">
        <v>8.5000000000000006E-2</v>
      </c>
    </row>
    <row r="1152" spans="1:31" x14ac:dyDescent="0.3">
      <c r="A1152" t="s">
        <v>1904</v>
      </c>
      <c r="B1152" s="2">
        <v>731</v>
      </c>
      <c r="C1152" s="25">
        <v>1.8880595087429286E-2</v>
      </c>
      <c r="D1152" s="2"/>
      <c r="E1152" s="2">
        <v>642</v>
      </c>
      <c r="F1152" s="25">
        <v>1.5966574647466984E-2</v>
      </c>
      <c r="G1152" s="12"/>
      <c r="H1152" s="2">
        <v>693</v>
      </c>
      <c r="I1152" s="25">
        <v>1.7074853397723352E-2</v>
      </c>
      <c r="J1152" s="12"/>
      <c r="K1152" s="25">
        <v>-5.1983584131326976E-2</v>
      </c>
      <c r="L1152" s="2">
        <v>2451</v>
      </c>
      <c r="M1152" s="25">
        <v>1.9350407376997409E-2</v>
      </c>
      <c r="N1152" s="2">
        <v>212.72727272727201</v>
      </c>
      <c r="O1152" s="2">
        <v>2798</v>
      </c>
      <c r="P1152" s="25">
        <v>2.0947817623717901E-2</v>
      </c>
      <c r="Q1152" s="12">
        <v>268.48484848484799</v>
      </c>
      <c r="R1152" s="2">
        <v>2321</v>
      </c>
      <c r="S1152" s="25">
        <v>1.669255775150312E-2</v>
      </c>
      <c r="T1152" s="12">
        <v>237.57576</v>
      </c>
      <c r="U1152" s="25">
        <v>-5.3039575683394534E-2</v>
      </c>
      <c r="V1152" s="2">
        <v>465375</v>
      </c>
      <c r="W1152" s="25">
        <v>3.7999999999999999E-2</v>
      </c>
      <c r="X1152" s="2">
        <v>2554</v>
      </c>
      <c r="Y1152" s="2">
        <v>485417</v>
      </c>
      <c r="Z1152" s="25">
        <v>3.7999999999999999E-2</v>
      </c>
      <c r="AA1152" s="12">
        <v>2209.6999999999998</v>
      </c>
      <c r="AB1152" s="2">
        <v>516341</v>
      </c>
      <c r="AC1152" s="25">
        <v>3.9E-2</v>
      </c>
      <c r="AD1152" s="12">
        <v>2941.21</v>
      </c>
      <c r="AE1152" s="25">
        <v>0.11</v>
      </c>
    </row>
    <row r="1153" spans="1:31" x14ac:dyDescent="0.3">
      <c r="A1153" t="s">
        <v>1543</v>
      </c>
      <c r="B1153" s="2">
        <v>16437</v>
      </c>
      <c r="C1153" s="25">
        <v>0.42454219076891286</v>
      </c>
      <c r="D1153" s="2"/>
      <c r="E1153" s="2">
        <v>18284</v>
      </c>
      <c r="F1153" s="25">
        <v>0.45472406675122484</v>
      </c>
      <c r="G1153" s="12"/>
      <c r="H1153" s="2">
        <v>17058</v>
      </c>
      <c r="I1153" s="25">
        <v>0.42029271177253241</v>
      </c>
      <c r="J1153" s="12"/>
      <c r="K1153" s="25">
        <v>3.7780616900894293E-2</v>
      </c>
      <c r="L1153" s="2">
        <v>51583</v>
      </c>
      <c r="M1153" s="25">
        <v>0.40724278405861175</v>
      </c>
      <c r="N1153" s="2">
        <v>703.030303030303</v>
      </c>
      <c r="O1153" s="2">
        <v>57885</v>
      </c>
      <c r="P1153" s="25">
        <v>0.43336827131840983</v>
      </c>
      <c r="Q1153" s="12">
        <v>686.66666666666595</v>
      </c>
      <c r="R1153" s="2">
        <v>59691</v>
      </c>
      <c r="S1153" s="25">
        <v>0.42929576249244844</v>
      </c>
      <c r="T1153" s="12">
        <v>898.78790000000004</v>
      </c>
      <c r="U1153" s="25">
        <v>0.15718356822984317</v>
      </c>
      <c r="V1153" s="2">
        <v>5280802</v>
      </c>
      <c r="W1153" s="25">
        <v>0.42599999999999999</v>
      </c>
      <c r="X1153" s="2">
        <v>12172</v>
      </c>
      <c r="Y1153" s="2">
        <v>5808625</v>
      </c>
      <c r="Z1153" s="25">
        <v>0.45700000000000002</v>
      </c>
      <c r="AA1153" s="12">
        <v>12618.79</v>
      </c>
      <c r="AB1153" s="2">
        <v>5861796</v>
      </c>
      <c r="AC1153" s="25">
        <v>0.44700000000000001</v>
      </c>
      <c r="AD1153" s="12">
        <v>12320</v>
      </c>
      <c r="AE1153" s="25">
        <v>0.11</v>
      </c>
    </row>
    <row r="1154" spans="1:31" x14ac:dyDescent="0.3">
      <c r="A1154" t="s">
        <v>1899</v>
      </c>
      <c r="B1154" s="2">
        <v>379</v>
      </c>
      <c r="C1154" s="25">
        <v>9.7889815843169633E-3</v>
      </c>
      <c r="D1154" s="2"/>
      <c r="E1154" s="2">
        <v>423</v>
      </c>
      <c r="F1154" s="25">
        <v>1.0520032828471238E-2</v>
      </c>
      <c r="G1154" s="12"/>
      <c r="H1154" s="2">
        <v>250</v>
      </c>
      <c r="I1154" s="25">
        <v>6.1597595229882229E-3</v>
      </c>
      <c r="J1154" s="12"/>
      <c r="K1154" s="25">
        <v>-0.34036939313984171</v>
      </c>
      <c r="L1154" s="2">
        <v>1289</v>
      </c>
      <c r="M1154" s="25">
        <v>1.0176530032211204E-2</v>
      </c>
      <c r="N1154" s="2">
        <v>149.69696969696901</v>
      </c>
      <c r="O1154" s="2">
        <v>1339</v>
      </c>
      <c r="P1154" s="25">
        <v>1.0024706146589802E-2</v>
      </c>
      <c r="Q1154" s="12">
        <v>164.24242424242399</v>
      </c>
      <c r="R1154" s="2">
        <v>1757</v>
      </c>
      <c r="S1154" s="25">
        <v>1.2636287793791893E-2</v>
      </c>
      <c r="T1154" s="12">
        <v>209.090912</v>
      </c>
      <c r="U1154" s="25">
        <v>0.36307214895267648</v>
      </c>
      <c r="V1154" s="2">
        <v>342212</v>
      </c>
      <c r="W1154" s="25">
        <v>2.8000000000000001E-2</v>
      </c>
      <c r="X1154" s="2">
        <v>2748</v>
      </c>
      <c r="Y1154" s="2">
        <v>387742</v>
      </c>
      <c r="Z1154" s="25">
        <v>0.03</v>
      </c>
      <c r="AA1154" s="12">
        <v>2329.6999999999998</v>
      </c>
      <c r="AB1154" s="2">
        <v>496503</v>
      </c>
      <c r="AC1154" s="25">
        <v>3.7999999999999999E-2</v>
      </c>
      <c r="AD1154" s="12">
        <v>3657.58</v>
      </c>
      <c r="AE1154" s="25">
        <v>0.45100000000000001</v>
      </c>
    </row>
    <row r="1155" spans="1:31" x14ac:dyDescent="0.3">
      <c r="A1155" t="s">
        <v>1900</v>
      </c>
      <c r="B1155" s="2">
        <v>1808</v>
      </c>
      <c r="C1155" s="25">
        <v>4.6697832993258775E-2</v>
      </c>
      <c r="D1155" s="2"/>
      <c r="E1155" s="2">
        <v>1645</v>
      </c>
      <c r="F1155" s="25">
        <v>4.0911238777388149E-2</v>
      </c>
      <c r="G1155" s="12"/>
      <c r="H1155" s="2">
        <v>1563</v>
      </c>
      <c r="I1155" s="25">
        <v>3.851081653772237E-2</v>
      </c>
      <c r="J1155" s="12"/>
      <c r="K1155" s="25">
        <v>-0.13550884955752207</v>
      </c>
      <c r="L1155" s="2">
        <v>6761</v>
      </c>
      <c r="M1155" s="25">
        <v>5.3377439525042633E-2</v>
      </c>
      <c r="N1155" s="2">
        <v>358.18181818181802</v>
      </c>
      <c r="O1155" s="2">
        <v>6645</v>
      </c>
      <c r="P1155" s="25">
        <v>4.974919517855806E-2</v>
      </c>
      <c r="Q1155" s="12">
        <v>340.60606060606</v>
      </c>
      <c r="R1155" s="2">
        <v>6298</v>
      </c>
      <c r="S1155" s="25">
        <v>4.529501452777538E-2</v>
      </c>
      <c r="T1155" s="12">
        <v>349.09089999999998</v>
      </c>
      <c r="U1155" s="25">
        <v>-6.848099393580831E-2</v>
      </c>
      <c r="V1155" s="2">
        <v>1535827</v>
      </c>
      <c r="W1155" s="25">
        <v>0.124</v>
      </c>
      <c r="X1155" s="2">
        <v>5158</v>
      </c>
      <c r="Y1155" s="2">
        <v>1557738</v>
      </c>
      <c r="Z1155" s="25">
        <v>0.122</v>
      </c>
      <c r="AA1155" s="12">
        <v>4964.24</v>
      </c>
      <c r="AB1155" s="2">
        <v>1512885</v>
      </c>
      <c r="AC1155" s="25">
        <v>0.115</v>
      </c>
      <c r="AD1155" s="12">
        <v>5321.82</v>
      </c>
      <c r="AE1155" s="25">
        <v>-1.4999999999999999E-2</v>
      </c>
    </row>
    <row r="1156" spans="1:31" x14ac:dyDescent="0.3">
      <c r="A1156" t="s">
        <v>1901</v>
      </c>
      <c r="B1156" s="2">
        <v>6684</v>
      </c>
      <c r="C1156" s="25">
        <v>0.17263734276932607</v>
      </c>
      <c r="D1156" s="2"/>
      <c r="E1156" s="2">
        <v>6384</v>
      </c>
      <c r="F1156" s="25">
        <v>0.15877042453182125</v>
      </c>
      <c r="G1156" s="12"/>
      <c r="H1156" s="2">
        <v>6378</v>
      </c>
      <c r="I1156" s="25">
        <v>0.15714778495047554</v>
      </c>
      <c r="J1156" s="12"/>
      <c r="K1156" s="25">
        <v>-4.5780969479353728E-2</v>
      </c>
      <c r="L1156" s="2">
        <v>21871</v>
      </c>
      <c r="M1156" s="25">
        <v>0.17266942461946566</v>
      </c>
      <c r="N1156" s="2">
        <v>586.66666666666595</v>
      </c>
      <c r="O1156" s="2">
        <v>21539</v>
      </c>
      <c r="P1156" s="25">
        <v>0.16125627012053606</v>
      </c>
      <c r="Q1156" s="12">
        <v>557.57575757575705</v>
      </c>
      <c r="R1156" s="2">
        <v>23756</v>
      </c>
      <c r="S1156" s="25">
        <v>0.17085239204856018</v>
      </c>
      <c r="T1156" s="12">
        <v>780.60609999999997</v>
      </c>
      <c r="U1156" s="25">
        <v>8.6187188514471214E-2</v>
      </c>
      <c r="V1156" s="2">
        <v>2071371</v>
      </c>
      <c r="W1156" s="25">
        <v>0.16700000000000001</v>
      </c>
      <c r="X1156" s="2">
        <v>6778</v>
      </c>
      <c r="Y1156" s="2">
        <v>2217726</v>
      </c>
      <c r="Z1156" s="25">
        <v>0.17399999999999999</v>
      </c>
      <c r="AA1156" s="12">
        <v>6436.97</v>
      </c>
      <c r="AB1156" s="2">
        <v>2220822</v>
      </c>
      <c r="AC1156" s="25">
        <v>0.16900000000000001</v>
      </c>
      <c r="AD1156" s="12">
        <v>7001.21</v>
      </c>
      <c r="AE1156" s="25">
        <v>7.1999999999999995E-2</v>
      </c>
    </row>
    <row r="1157" spans="1:31" x14ac:dyDescent="0.3">
      <c r="A1157" t="s">
        <v>1902</v>
      </c>
      <c r="B1157" s="2">
        <v>6272</v>
      </c>
      <c r="C1157" s="25">
        <v>0.16199602241909239</v>
      </c>
      <c r="D1157" s="2"/>
      <c r="E1157" s="2">
        <v>7990</v>
      </c>
      <c r="F1157" s="25">
        <v>0.1987117312044567</v>
      </c>
      <c r="G1157" s="12"/>
      <c r="H1157" s="2">
        <v>7115</v>
      </c>
      <c r="I1157" s="25">
        <v>0.17530675602424481</v>
      </c>
      <c r="J1157" s="12"/>
      <c r="K1157" s="25">
        <v>0.13440688775510212</v>
      </c>
      <c r="L1157" s="2">
        <v>18118</v>
      </c>
      <c r="M1157" s="25">
        <v>0.14303985347059939</v>
      </c>
      <c r="N1157" s="2">
        <v>494.54545454545399</v>
      </c>
      <c r="O1157" s="2">
        <v>22595</v>
      </c>
      <c r="P1157" s="25">
        <v>0.16916223702927305</v>
      </c>
      <c r="Q1157" s="12">
        <v>532.12121212121201</v>
      </c>
      <c r="R1157" s="2">
        <v>22343</v>
      </c>
      <c r="S1157" s="25">
        <v>0.16069014125025172</v>
      </c>
      <c r="T1157" s="12">
        <v>718.78790000000004</v>
      </c>
      <c r="U1157" s="25">
        <v>0.23319350921735291</v>
      </c>
      <c r="V1157" s="2">
        <v>996943</v>
      </c>
      <c r="W1157" s="25">
        <v>0.08</v>
      </c>
      <c r="X1157" s="2">
        <v>6158</v>
      </c>
      <c r="Y1157" s="2">
        <v>1200869</v>
      </c>
      <c r="Z1157" s="25">
        <v>9.4E-2</v>
      </c>
      <c r="AA1157" s="12">
        <v>6071.52</v>
      </c>
      <c r="AB1157" s="2">
        <v>1189552</v>
      </c>
      <c r="AC1157" s="25">
        <v>9.0999999999999998E-2</v>
      </c>
      <c r="AD1157" s="12">
        <v>6604.24</v>
      </c>
      <c r="AE1157" s="25">
        <v>0.193</v>
      </c>
    </row>
    <row r="1158" spans="1:31" x14ac:dyDescent="0.3">
      <c r="A1158" t="s">
        <v>1903</v>
      </c>
      <c r="B1158" s="2">
        <v>1119</v>
      </c>
      <c r="C1158" s="25">
        <v>2.8902032698814473E-2</v>
      </c>
      <c r="D1158" s="2"/>
      <c r="E1158" s="2">
        <v>1577</v>
      </c>
      <c r="F1158" s="25">
        <v>3.9220075107562986E-2</v>
      </c>
      <c r="G1158" s="12"/>
      <c r="H1158" s="2">
        <v>1669</v>
      </c>
      <c r="I1158" s="25">
        <v>4.1122554575469372E-2</v>
      </c>
      <c r="J1158" s="12"/>
      <c r="K1158" s="25">
        <v>0.49151027703306527</v>
      </c>
      <c r="L1158" s="2">
        <v>3159</v>
      </c>
      <c r="M1158" s="25">
        <v>2.4939998736815513E-2</v>
      </c>
      <c r="N1158" s="2">
        <v>249.69696969696901</v>
      </c>
      <c r="O1158" s="2">
        <v>5218</v>
      </c>
      <c r="P1158" s="25">
        <v>3.9065658456240174E-2</v>
      </c>
      <c r="Q1158" s="12">
        <v>386.06060606060601</v>
      </c>
      <c r="R1158" s="2">
        <v>5092</v>
      </c>
      <c r="S1158" s="25">
        <v>3.662150110756307E-2</v>
      </c>
      <c r="T1158" s="12">
        <v>389.09089999999998</v>
      </c>
      <c r="U1158" s="25">
        <v>0.61190250079138964</v>
      </c>
      <c r="V1158" s="2">
        <v>277400</v>
      </c>
      <c r="W1158" s="25">
        <v>2.1999999999999999E-2</v>
      </c>
      <c r="X1158" s="2">
        <v>3325</v>
      </c>
      <c r="Y1158" s="2">
        <v>367373</v>
      </c>
      <c r="Z1158" s="25">
        <v>2.9000000000000001E-2</v>
      </c>
      <c r="AA1158" s="12">
        <v>3108.48</v>
      </c>
      <c r="AB1158" s="2">
        <v>372132</v>
      </c>
      <c r="AC1158" s="25">
        <v>2.8000000000000001E-2</v>
      </c>
      <c r="AD1158" s="12">
        <v>3953.33</v>
      </c>
      <c r="AE1158" s="25">
        <v>0.34100000000000003</v>
      </c>
    </row>
    <row r="1159" spans="1:31" x14ac:dyDescent="0.3">
      <c r="A1159" t="s">
        <v>1904</v>
      </c>
      <c r="B1159" s="2">
        <v>175</v>
      </c>
      <c r="C1159" s="25">
        <v>4.5199783041041403E-3</v>
      </c>
      <c r="D1159" s="2"/>
      <c r="E1159" s="2">
        <v>265</v>
      </c>
      <c r="F1159" s="25">
        <v>6.5905643015245347E-3</v>
      </c>
      <c r="G1159" s="12"/>
      <c r="H1159" s="2">
        <v>83</v>
      </c>
      <c r="I1159" s="25">
        <v>2.0450401616320898E-3</v>
      </c>
      <c r="J1159" s="12"/>
      <c r="K1159" s="25">
        <v>-0.52571428571428569</v>
      </c>
      <c r="L1159" s="2">
        <v>385</v>
      </c>
      <c r="M1159" s="25">
        <v>3.0395376744773574E-3</v>
      </c>
      <c r="N1159" s="2">
        <v>80</v>
      </c>
      <c r="O1159" s="2">
        <v>549</v>
      </c>
      <c r="P1159" s="25">
        <v>4.1102043872126978E-3</v>
      </c>
      <c r="Q1159" s="12">
        <v>98.181818181818201</v>
      </c>
      <c r="R1159" s="2">
        <v>445</v>
      </c>
      <c r="S1159" s="25">
        <v>3.2004257645061995E-3</v>
      </c>
      <c r="T1159" s="12">
        <v>109.696968</v>
      </c>
      <c r="U1159" s="25">
        <v>0.15584415584415584</v>
      </c>
      <c r="V1159" s="2">
        <v>57049</v>
      </c>
      <c r="W1159" s="25">
        <v>5.0000000000000001E-3</v>
      </c>
      <c r="X1159" s="2">
        <v>1238</v>
      </c>
      <c r="Y1159" s="2">
        <v>77177</v>
      </c>
      <c r="Z1159" s="25">
        <v>6.0000000000000001E-3</v>
      </c>
      <c r="AA1159" s="12">
        <v>1406.06</v>
      </c>
      <c r="AB1159" s="2">
        <v>69902</v>
      </c>
      <c r="AC1159" s="25">
        <v>5.0000000000000001E-3</v>
      </c>
      <c r="AD1159" s="12">
        <v>1383.03</v>
      </c>
      <c r="AE1159" s="25">
        <v>0.22500000000000001</v>
      </c>
    </row>
    <row r="1160" spans="1:31" x14ac:dyDescent="0.3">
      <c r="A1160" s="16"/>
      <c r="B1160" s="16"/>
      <c r="C1160" s="16"/>
      <c r="D1160" s="16"/>
      <c r="E1160" s="16"/>
      <c r="F1160" s="16"/>
      <c r="G1160" s="16"/>
      <c r="H1160" s="16"/>
      <c r="I1160" s="16"/>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row>
    <row r="1161" spans="1:31" x14ac:dyDescent="0.3">
      <c r="A1161" s="103" t="s">
        <v>1905</v>
      </c>
      <c r="B1161" s="103"/>
      <c r="C1161" s="103"/>
      <c r="D1161" s="103"/>
      <c r="E1161" s="103"/>
      <c r="F1161" s="103"/>
      <c r="G1161" s="103"/>
      <c r="H1161" s="103"/>
      <c r="I1161" s="103"/>
      <c r="J1161" s="103"/>
      <c r="K1161" s="103"/>
      <c r="L1161" s="103"/>
      <c r="M1161" s="103"/>
      <c r="N1161" s="103"/>
      <c r="O1161" s="103"/>
      <c r="P1161" s="103"/>
      <c r="Q1161" s="103"/>
      <c r="R1161" s="103"/>
      <c r="S1161" s="103"/>
      <c r="T1161" s="103"/>
      <c r="U1161" s="103"/>
      <c r="V1161" s="103"/>
      <c r="W1161" s="103"/>
      <c r="X1161" s="103"/>
      <c r="Y1161" s="103"/>
      <c r="Z1161" s="103"/>
      <c r="AA1161" s="103"/>
      <c r="AB1161" s="103"/>
      <c r="AC1161" s="103"/>
      <c r="AD1161" s="103"/>
      <c r="AE1161" s="103"/>
    </row>
    <row r="1162" spans="1:31" x14ac:dyDescent="0.3">
      <c r="B1162" s="188"/>
      <c r="C1162" s="188"/>
      <c r="D1162" s="188"/>
      <c r="E1162" s="188"/>
      <c r="F1162" s="188"/>
      <c r="G1162" s="188"/>
      <c r="H1162" s="188"/>
      <c r="I1162" s="188"/>
      <c r="J1162" s="188"/>
      <c r="L1162" s="188" t="s">
        <v>1653</v>
      </c>
      <c r="M1162" s="188"/>
      <c r="N1162" s="188" t="s">
        <v>1654</v>
      </c>
      <c r="O1162" s="188" t="s">
        <v>1653</v>
      </c>
      <c r="P1162" s="188"/>
      <c r="Q1162" s="188" t="s">
        <v>1654</v>
      </c>
      <c r="R1162" s="188" t="s">
        <v>1653</v>
      </c>
      <c r="S1162" s="188"/>
      <c r="T1162" s="188" t="s">
        <v>1654</v>
      </c>
      <c r="U1162" t="s">
        <v>167</v>
      </c>
      <c r="V1162" s="188" t="s">
        <v>1653</v>
      </c>
      <c r="W1162" s="188"/>
      <c r="X1162" s="188" t="s">
        <v>1654</v>
      </c>
      <c r="Y1162" s="188" t="s">
        <v>1653</v>
      </c>
      <c r="Z1162" s="188"/>
      <c r="AA1162" s="188" t="s">
        <v>1654</v>
      </c>
      <c r="AB1162" s="188" t="s">
        <v>1653</v>
      </c>
      <c r="AC1162" s="188"/>
      <c r="AD1162" s="188" t="s">
        <v>1654</v>
      </c>
      <c r="AE1162" t="s">
        <v>167</v>
      </c>
    </row>
    <row r="1163" spans="1:31" x14ac:dyDescent="0.3">
      <c r="A1163" t="s">
        <v>169</v>
      </c>
      <c r="B1163" s="2">
        <v>38717</v>
      </c>
      <c r="C1163" s="25" t="s">
        <v>2479</v>
      </c>
      <c r="D1163" s="2"/>
      <c r="E1163" s="2">
        <v>40209</v>
      </c>
      <c r="F1163" s="25" t="s">
        <v>2479</v>
      </c>
      <c r="G1163" s="12"/>
      <c r="H1163" s="2">
        <v>40586</v>
      </c>
      <c r="I1163" s="25" t="s">
        <v>2479</v>
      </c>
      <c r="J1163" s="12"/>
      <c r="K1163" s="25">
        <v>4.8273368287832241E-2</v>
      </c>
      <c r="L1163" s="2">
        <v>126664</v>
      </c>
      <c r="M1163" s="25" t="s">
        <v>167</v>
      </c>
      <c r="N1163" s="2">
        <v>501.21212121212102</v>
      </c>
      <c r="O1163" s="2">
        <v>133570</v>
      </c>
      <c r="P1163" s="25" t="s">
        <v>167</v>
      </c>
      <c r="Q1163" s="12">
        <v>473.33333333333297</v>
      </c>
      <c r="R1163" s="2">
        <v>139044</v>
      </c>
      <c r="S1163" s="25" t="s">
        <v>167</v>
      </c>
      <c r="T1163" s="12">
        <v>480.60604899999998</v>
      </c>
      <c r="U1163" s="25">
        <v>9.7738899766310866E-2</v>
      </c>
      <c r="V1163" s="2">
        <v>12392852</v>
      </c>
      <c r="W1163" s="25" t="s">
        <v>167</v>
      </c>
      <c r="X1163" s="2">
        <v>13533</v>
      </c>
      <c r="Y1163" s="2">
        <v>12717801</v>
      </c>
      <c r="Z1163" s="25" t="s">
        <v>167</v>
      </c>
      <c r="AA1163" s="12">
        <v>11122.42</v>
      </c>
      <c r="AB1163" s="2">
        <v>13103114</v>
      </c>
      <c r="AC1163" s="25" t="s">
        <v>167</v>
      </c>
      <c r="AD1163" s="12">
        <v>11237.58</v>
      </c>
      <c r="AE1163" s="25">
        <v>5.7000000000000002E-2</v>
      </c>
    </row>
    <row r="1164" spans="1:31" x14ac:dyDescent="0.3">
      <c r="A1164" t="s">
        <v>1540</v>
      </c>
      <c r="B1164" s="2">
        <v>22280</v>
      </c>
      <c r="C1164" s="25">
        <v>0.57545780923108691</v>
      </c>
      <c r="D1164" s="2"/>
      <c r="E1164" s="2">
        <v>21925</v>
      </c>
      <c r="F1164" s="25">
        <v>0.5452759332487751</v>
      </c>
      <c r="G1164" s="12"/>
      <c r="H1164" s="2">
        <v>23528</v>
      </c>
      <c r="I1164" s="25">
        <v>0.57970728822746775</v>
      </c>
      <c r="J1164" s="12"/>
      <c r="K1164" s="25">
        <v>5.6014362657091477E-2</v>
      </c>
      <c r="L1164" s="2">
        <v>75081</v>
      </c>
      <c r="M1164" s="25">
        <v>0.59275721594138819</v>
      </c>
      <c r="N1164" s="2">
        <v>679.39393939393904</v>
      </c>
      <c r="O1164" s="2">
        <v>75685</v>
      </c>
      <c r="P1164" s="25">
        <v>0.56663172868159017</v>
      </c>
      <c r="Q1164" s="12">
        <v>752.12121212121201</v>
      </c>
      <c r="R1164" s="2">
        <v>79353</v>
      </c>
      <c r="S1164" s="25">
        <v>0.57070423750755161</v>
      </c>
      <c r="T1164" s="12">
        <v>812.72730000000001</v>
      </c>
      <c r="U1164" s="25">
        <v>5.6898549566468212E-2</v>
      </c>
      <c r="V1164" s="2">
        <v>7112050</v>
      </c>
      <c r="W1164" s="25">
        <v>0.57399999999999995</v>
      </c>
      <c r="X1164" s="2">
        <v>23474</v>
      </c>
      <c r="Y1164" s="2">
        <v>6909176</v>
      </c>
      <c r="Z1164" s="25">
        <v>0.54300000000000004</v>
      </c>
      <c r="AA1164" s="12">
        <v>22243.03</v>
      </c>
      <c r="AB1164" s="2">
        <v>7241318</v>
      </c>
      <c r="AC1164" s="25">
        <v>0.55300000000000005</v>
      </c>
      <c r="AD1164" s="12">
        <v>21643.03</v>
      </c>
      <c r="AE1164" s="25">
        <v>1.7999999999999999E-2</v>
      </c>
    </row>
    <row r="1165" spans="1:31" x14ac:dyDescent="0.3">
      <c r="A1165" t="s">
        <v>1541</v>
      </c>
      <c r="B1165" s="2">
        <v>22202</v>
      </c>
      <c r="C1165" s="25">
        <v>0.57344319032982927</v>
      </c>
      <c r="D1165" s="2"/>
      <c r="E1165" s="2">
        <v>21785</v>
      </c>
      <c r="F1165" s="25">
        <v>0.54179412569325291</v>
      </c>
      <c r="G1165" s="12"/>
      <c r="H1165" s="2">
        <v>23501</v>
      </c>
      <c r="I1165" s="25">
        <v>0.57904203419898492</v>
      </c>
      <c r="J1165" s="12"/>
      <c r="K1165" s="25">
        <v>5.8508242500675545E-2</v>
      </c>
      <c r="L1165" s="2">
        <v>74736</v>
      </c>
      <c r="M1165" s="25">
        <v>0.5900334743889345</v>
      </c>
      <c r="N1165" s="2">
        <v>672.12121212121201</v>
      </c>
      <c r="O1165" s="2">
        <v>75461</v>
      </c>
      <c r="P1165" s="25">
        <v>0.5649547053979187</v>
      </c>
      <c r="Q1165" s="12">
        <v>745.45454545454504</v>
      </c>
      <c r="R1165" s="2">
        <v>79215</v>
      </c>
      <c r="S1165" s="25">
        <v>0.56971174592215412</v>
      </c>
      <c r="T1165" s="12">
        <v>820.60609999999997</v>
      </c>
      <c r="U1165" s="25">
        <v>5.9930956968529223E-2</v>
      </c>
      <c r="V1165" s="2">
        <v>7086862</v>
      </c>
      <c r="W1165" s="25">
        <v>0.57199999999999995</v>
      </c>
      <c r="X1165" s="2">
        <v>23659</v>
      </c>
      <c r="Y1165" s="2">
        <v>6891817</v>
      </c>
      <c r="Z1165" s="25">
        <v>0.54200000000000004</v>
      </c>
      <c r="AA1165" s="12">
        <v>22298.79</v>
      </c>
      <c r="AB1165" s="2">
        <v>7223884</v>
      </c>
      <c r="AC1165" s="25">
        <v>0.55100000000000005</v>
      </c>
      <c r="AD1165" s="12">
        <v>21727.27</v>
      </c>
      <c r="AE1165" s="25">
        <v>1.9E-2</v>
      </c>
    </row>
    <row r="1166" spans="1:31" x14ac:dyDescent="0.3">
      <c r="A1166" t="s">
        <v>1906</v>
      </c>
      <c r="B1166" s="2">
        <v>78</v>
      </c>
      <c r="C1166" s="25">
        <v>2.0146189012578454E-3</v>
      </c>
      <c r="D1166" s="2"/>
      <c r="E1166" s="2">
        <v>140</v>
      </c>
      <c r="F1166" s="25">
        <v>3.4818075555223954E-3</v>
      </c>
      <c r="G1166" s="12"/>
      <c r="H1166" s="2">
        <v>27</v>
      </c>
      <c r="I1166" s="25">
        <v>6.65254028482728E-4</v>
      </c>
      <c r="J1166" s="12"/>
      <c r="K1166" s="25">
        <v>-0.65384615384615385</v>
      </c>
      <c r="L1166" s="2">
        <v>345</v>
      </c>
      <c r="M1166" s="25">
        <v>2.723741552453736E-3</v>
      </c>
      <c r="N1166" s="2">
        <v>90.303030303030297</v>
      </c>
      <c r="O1166" s="2">
        <v>224</v>
      </c>
      <c r="P1166" s="25">
        <v>1.6770232836714831E-3</v>
      </c>
      <c r="Q1166" s="12">
        <v>58.181818181818201</v>
      </c>
      <c r="R1166" s="2">
        <v>138</v>
      </c>
      <c r="S1166" s="25">
        <v>9.9249158539742809E-4</v>
      </c>
      <c r="T1166" s="12">
        <v>47.272728000000001</v>
      </c>
      <c r="U1166" s="25">
        <v>-0.6</v>
      </c>
      <c r="V1166" s="2">
        <v>25188</v>
      </c>
      <c r="W1166" s="25">
        <v>2E-3</v>
      </c>
      <c r="X1166" s="2">
        <v>713</v>
      </c>
      <c r="Y1166" s="2">
        <v>17359</v>
      </c>
      <c r="Z1166" s="25">
        <v>1E-3</v>
      </c>
      <c r="AA1166" s="12">
        <v>538.79</v>
      </c>
      <c r="AB1166" s="2">
        <v>17434</v>
      </c>
      <c r="AC1166" s="25">
        <v>1E-3</v>
      </c>
      <c r="AD1166" s="12">
        <v>604.24</v>
      </c>
      <c r="AE1166" s="25">
        <v>-0.308</v>
      </c>
    </row>
    <row r="1167" spans="1:31" x14ac:dyDescent="0.3">
      <c r="A1167" t="s">
        <v>1543</v>
      </c>
      <c r="B1167" s="2">
        <v>16437</v>
      </c>
      <c r="C1167" s="25">
        <v>0.42454219076891286</v>
      </c>
      <c r="D1167" s="2"/>
      <c r="E1167" s="2">
        <v>18284</v>
      </c>
      <c r="F1167" s="25">
        <v>0.45472406675122484</v>
      </c>
      <c r="G1167" s="12"/>
      <c r="H1167" s="2">
        <v>17058</v>
      </c>
      <c r="I1167" s="25">
        <v>0.42029271177253241</v>
      </c>
      <c r="J1167" s="12"/>
      <c r="K1167" s="25">
        <v>3.7780616900894293E-2</v>
      </c>
      <c r="L1167" s="2">
        <v>51583</v>
      </c>
      <c r="M1167" s="25">
        <v>0.40724278405861175</v>
      </c>
      <c r="N1167" s="2">
        <v>703.030303030303</v>
      </c>
      <c r="O1167" s="2">
        <v>57885</v>
      </c>
      <c r="P1167" s="25">
        <v>0.43336827131840983</v>
      </c>
      <c r="Q1167" s="12">
        <v>686.66666666666595</v>
      </c>
      <c r="R1167" s="2">
        <v>59691</v>
      </c>
      <c r="S1167" s="25">
        <v>0.42929576249244844</v>
      </c>
      <c r="T1167" s="12">
        <v>898.78790000000004</v>
      </c>
      <c r="U1167" s="25">
        <v>0.15718356822984317</v>
      </c>
      <c r="V1167" s="2">
        <v>5280802</v>
      </c>
      <c r="W1167" s="25">
        <v>0.42599999999999999</v>
      </c>
      <c r="X1167" s="2">
        <v>12172</v>
      </c>
      <c r="Y1167" s="2">
        <v>5808625</v>
      </c>
      <c r="Z1167" s="25">
        <v>0.45700000000000002</v>
      </c>
      <c r="AA1167" s="12">
        <v>12618.79</v>
      </c>
      <c r="AB1167" s="2">
        <v>5861796</v>
      </c>
      <c r="AC1167" s="25">
        <v>0.44700000000000001</v>
      </c>
      <c r="AD1167" s="12">
        <v>12320</v>
      </c>
      <c r="AE1167" s="25">
        <v>0.11</v>
      </c>
    </row>
    <row r="1168" spans="1:31" x14ac:dyDescent="0.3">
      <c r="A1168" t="s">
        <v>1541</v>
      </c>
      <c r="B1168" s="2">
        <v>16176</v>
      </c>
      <c r="C1168" s="25">
        <v>0.41780096598393457</v>
      </c>
      <c r="D1168" s="2"/>
      <c r="E1168" s="2">
        <v>18181</v>
      </c>
      <c r="F1168" s="25">
        <v>0.45216245119251908</v>
      </c>
      <c r="G1168" s="12"/>
      <c r="H1168" s="2">
        <v>16980</v>
      </c>
      <c r="I1168" s="25">
        <v>0.4183708668013601</v>
      </c>
      <c r="J1168" s="12"/>
      <c r="K1168" s="25">
        <v>4.9703264094955513E-2</v>
      </c>
      <c r="L1168" s="2">
        <v>51048</v>
      </c>
      <c r="M1168" s="25">
        <v>0.4030190109265458</v>
      </c>
      <c r="N1168" s="2">
        <v>707.87878787878697</v>
      </c>
      <c r="O1168" s="2">
        <v>57646</v>
      </c>
      <c r="P1168" s="25">
        <v>0.43157894736842106</v>
      </c>
      <c r="Q1168" s="12">
        <v>683.030303030303</v>
      </c>
      <c r="R1168" s="2">
        <v>59348</v>
      </c>
      <c r="S1168" s="25">
        <v>0.42682891746497509</v>
      </c>
      <c r="T1168" s="12">
        <v>893.93939999999998</v>
      </c>
      <c r="U1168" s="25">
        <v>0.16259207020843128</v>
      </c>
      <c r="V1168" s="2">
        <v>5238563</v>
      </c>
      <c r="W1168" s="25">
        <v>0.42299999999999999</v>
      </c>
      <c r="X1168" s="2">
        <v>11860</v>
      </c>
      <c r="Y1168" s="2">
        <v>5767022</v>
      </c>
      <c r="Z1168" s="25">
        <v>0.45300000000000001</v>
      </c>
      <c r="AA1168" s="12">
        <v>12421.21</v>
      </c>
      <c r="AB1168" s="2">
        <v>5824888</v>
      </c>
      <c r="AC1168" s="25">
        <v>0.44500000000000001</v>
      </c>
      <c r="AD1168" s="12">
        <v>12224.85</v>
      </c>
      <c r="AE1168" s="25">
        <v>0.112</v>
      </c>
    </row>
    <row r="1169" spans="1:31" x14ac:dyDescent="0.3">
      <c r="A1169" t="s">
        <v>1906</v>
      </c>
      <c r="B1169" s="2">
        <v>261</v>
      </c>
      <c r="C1169" s="25">
        <v>6.741224784978175E-3</v>
      </c>
      <c r="D1169" s="2"/>
      <c r="E1169" s="2">
        <v>103</v>
      </c>
      <c r="F1169" s="25">
        <v>2.5616155587057624E-3</v>
      </c>
      <c r="G1169" s="12"/>
      <c r="H1169" s="2">
        <v>78</v>
      </c>
      <c r="I1169" s="25">
        <v>1.9218449711723255E-3</v>
      </c>
      <c r="J1169" s="12"/>
      <c r="K1169" s="25">
        <v>-0.70114942528735624</v>
      </c>
      <c r="L1169" s="2">
        <v>535</v>
      </c>
      <c r="M1169" s="25">
        <v>4.2237731320659382E-3</v>
      </c>
      <c r="N1169" s="2">
        <v>107.272727272727</v>
      </c>
      <c r="O1169" s="2">
        <v>239</v>
      </c>
      <c r="P1169" s="25">
        <v>1.7893239499887699E-3</v>
      </c>
      <c r="Q1169" s="12">
        <v>57.5757575757575</v>
      </c>
      <c r="R1169" s="2">
        <v>343</v>
      </c>
      <c r="S1169" s="25">
        <v>2.466845027473318E-3</v>
      </c>
      <c r="T1169" s="12">
        <v>129.69697600000001</v>
      </c>
      <c r="U1169" s="25">
        <v>-0.35887850467289717</v>
      </c>
      <c r="V1169" s="2">
        <v>42239</v>
      </c>
      <c r="W1169" s="25">
        <v>3.0000000000000001E-3</v>
      </c>
      <c r="X1169" s="2">
        <v>997</v>
      </c>
      <c r="Y1169" s="2">
        <v>41603</v>
      </c>
      <c r="Z1169" s="25">
        <v>3.0000000000000001E-3</v>
      </c>
      <c r="AA1169" s="12">
        <v>1109.7</v>
      </c>
      <c r="AB1169" s="2">
        <v>36908</v>
      </c>
      <c r="AC1169" s="25">
        <v>3.0000000000000001E-3</v>
      </c>
      <c r="AD1169" s="12">
        <v>1088.48</v>
      </c>
      <c r="AE1169" s="25">
        <v>-0.126</v>
      </c>
    </row>
    <row r="1170" spans="1:31" x14ac:dyDescent="0.3">
      <c r="A1170" s="16"/>
      <c r="B1170" s="16"/>
      <c r="C1170" s="16"/>
      <c r="D1170" s="16"/>
      <c r="E1170" s="16"/>
      <c r="F1170" s="16"/>
      <c r="G1170" s="16"/>
      <c r="H1170" s="16"/>
      <c r="I1170" s="16"/>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row>
    <row r="1171" spans="1:31" x14ac:dyDescent="0.3">
      <c r="A1171" s="103" t="s">
        <v>1907</v>
      </c>
      <c r="B1171" s="103"/>
      <c r="C1171" s="103"/>
      <c r="D1171" s="103"/>
      <c r="E1171" s="103"/>
      <c r="F1171" s="103"/>
      <c r="G1171" s="103"/>
      <c r="H1171" s="103"/>
      <c r="I1171" s="103"/>
      <c r="J1171" s="103"/>
      <c r="K1171" s="103"/>
      <c r="L1171" s="103"/>
      <c r="M1171" s="103"/>
      <c r="N1171" s="103"/>
      <c r="O1171" s="103"/>
      <c r="P1171" s="103"/>
      <c r="Q1171" s="103"/>
      <c r="R1171" s="103"/>
      <c r="S1171" s="103"/>
      <c r="T1171" s="103"/>
      <c r="U1171" s="103"/>
      <c r="V1171" s="103"/>
      <c r="W1171" s="103"/>
      <c r="X1171" s="103"/>
      <c r="Y1171" s="103"/>
      <c r="Z1171" s="103"/>
      <c r="AA1171" s="103"/>
      <c r="AB1171" s="103"/>
      <c r="AC1171" s="103"/>
      <c r="AD1171" s="103"/>
      <c r="AE1171" s="103"/>
    </row>
    <row r="1172" spans="1:31" x14ac:dyDescent="0.3">
      <c r="B1172" s="188"/>
      <c r="C1172" s="188"/>
      <c r="D1172" s="188"/>
      <c r="E1172" s="188"/>
      <c r="F1172" s="188"/>
      <c r="G1172" s="188"/>
      <c r="H1172" s="188"/>
      <c r="I1172" s="188"/>
      <c r="J1172" s="188"/>
      <c r="L1172" s="188" t="s">
        <v>1653</v>
      </c>
      <c r="M1172" s="188"/>
      <c r="N1172" s="188" t="s">
        <v>1654</v>
      </c>
      <c r="O1172" s="188" t="s">
        <v>1653</v>
      </c>
      <c r="P1172" s="188"/>
      <c r="Q1172" s="188" t="s">
        <v>1654</v>
      </c>
      <c r="R1172" s="188" t="s">
        <v>1653</v>
      </c>
      <c r="S1172" s="188"/>
      <c r="T1172" s="188" t="s">
        <v>1654</v>
      </c>
      <c r="U1172" t="s">
        <v>167</v>
      </c>
      <c r="V1172" s="188" t="s">
        <v>1653</v>
      </c>
      <c r="W1172" s="188"/>
      <c r="X1172" s="188" t="s">
        <v>1654</v>
      </c>
      <c r="Y1172" s="188" t="s">
        <v>1653</v>
      </c>
      <c r="Z1172" s="188"/>
      <c r="AA1172" s="188" t="s">
        <v>1654</v>
      </c>
      <c r="AB1172" s="188" t="s">
        <v>1653</v>
      </c>
      <c r="AC1172" s="188"/>
      <c r="AD1172" s="188" t="s">
        <v>1654</v>
      </c>
      <c r="AE1172" t="s">
        <v>167</v>
      </c>
    </row>
    <row r="1173" spans="1:31" x14ac:dyDescent="0.3">
      <c r="A1173" t="s">
        <v>169</v>
      </c>
      <c r="B1173" s="2">
        <v>38717</v>
      </c>
      <c r="C1173" s="25" t="s">
        <v>2479</v>
      </c>
      <c r="D1173" s="2"/>
      <c r="E1173" s="2">
        <v>40209</v>
      </c>
      <c r="F1173" s="25" t="s">
        <v>2479</v>
      </c>
      <c r="G1173" s="12"/>
      <c r="H1173" s="2">
        <v>40586</v>
      </c>
      <c r="I1173" s="25" t="s">
        <v>2479</v>
      </c>
      <c r="J1173" s="12"/>
      <c r="K1173" s="25">
        <v>4.8273368287832241E-2</v>
      </c>
      <c r="L1173" s="2">
        <v>126664</v>
      </c>
      <c r="M1173" s="25" t="s">
        <v>167</v>
      </c>
      <c r="N1173" s="2">
        <v>501.21212121212102</v>
      </c>
      <c r="O1173" s="2">
        <v>133570</v>
      </c>
      <c r="P1173" s="25" t="s">
        <v>167</v>
      </c>
      <c r="Q1173" s="12">
        <v>473.33333333333297</v>
      </c>
      <c r="R1173" s="2">
        <v>139044</v>
      </c>
      <c r="S1173" s="25" t="s">
        <v>167</v>
      </c>
      <c r="T1173" s="12">
        <v>480.60604899999998</v>
      </c>
      <c r="U1173" s="25">
        <v>9.7738899766310866E-2</v>
      </c>
      <c r="V1173" s="2">
        <v>12392852</v>
      </c>
      <c r="W1173" s="25" t="s">
        <v>167</v>
      </c>
      <c r="X1173" s="2">
        <v>13533</v>
      </c>
      <c r="Y1173" s="2">
        <v>12717801</v>
      </c>
      <c r="Z1173" s="25" t="s">
        <v>167</v>
      </c>
      <c r="AA1173" s="12">
        <v>11122.42</v>
      </c>
      <c r="AB1173" s="2">
        <v>13103114</v>
      </c>
      <c r="AC1173" s="25" t="s">
        <v>167</v>
      </c>
      <c r="AD1173" s="12">
        <v>11237.58</v>
      </c>
      <c r="AE1173" s="25">
        <v>5.7000000000000002E-2</v>
      </c>
    </row>
    <row r="1174" spans="1:31" x14ac:dyDescent="0.3">
      <c r="A1174" t="s">
        <v>1540</v>
      </c>
      <c r="B1174" s="2">
        <v>22280</v>
      </c>
      <c r="C1174" s="25">
        <v>0.57545780923108691</v>
      </c>
      <c r="D1174" s="2"/>
      <c r="E1174" s="2">
        <v>21925</v>
      </c>
      <c r="F1174" s="25">
        <v>0.5452759332487751</v>
      </c>
      <c r="G1174" s="12"/>
      <c r="H1174" s="2">
        <v>23528</v>
      </c>
      <c r="I1174" s="25">
        <v>0.57970728822746775</v>
      </c>
      <c r="J1174" s="12"/>
      <c r="K1174" s="25">
        <v>5.6014362657091477E-2</v>
      </c>
      <c r="L1174" s="2">
        <v>75081</v>
      </c>
      <c r="M1174" s="25">
        <v>0.59275721594138819</v>
      </c>
      <c r="N1174" s="2">
        <v>679.39393939393904</v>
      </c>
      <c r="O1174" s="2">
        <v>75685</v>
      </c>
      <c r="P1174" s="25">
        <v>0.56663172868159017</v>
      </c>
      <c r="Q1174" s="12">
        <v>752.12121212121201</v>
      </c>
      <c r="R1174" s="2">
        <v>79353</v>
      </c>
      <c r="S1174" s="25">
        <v>0.57070423750755161</v>
      </c>
      <c r="T1174" s="12">
        <v>812.72730000000001</v>
      </c>
      <c r="U1174" s="25">
        <v>5.6898549566468212E-2</v>
      </c>
      <c r="V1174" s="2">
        <v>7112050</v>
      </c>
      <c r="W1174" s="25">
        <v>0.57399999999999995</v>
      </c>
      <c r="X1174" s="2">
        <v>23474</v>
      </c>
      <c r="Y1174" s="2">
        <v>6909176</v>
      </c>
      <c r="Z1174" s="25">
        <v>0.54300000000000004</v>
      </c>
      <c r="AA1174" s="12">
        <v>22243.03</v>
      </c>
      <c r="AB1174" s="2">
        <v>7241318</v>
      </c>
      <c r="AC1174" s="25">
        <v>0.55300000000000005</v>
      </c>
      <c r="AD1174" s="12">
        <v>21643.03</v>
      </c>
      <c r="AE1174" s="25">
        <v>1.7999999999999999E-2</v>
      </c>
    </row>
    <row r="1175" spans="1:31" x14ac:dyDescent="0.3">
      <c r="A1175" t="s">
        <v>1546</v>
      </c>
      <c r="B1175" s="2">
        <v>22188</v>
      </c>
      <c r="C1175" s="25">
        <v>0.57308159206550069</v>
      </c>
      <c r="D1175" s="2"/>
      <c r="E1175" s="2">
        <v>21767</v>
      </c>
      <c r="F1175" s="25">
        <v>0.54134646472182824</v>
      </c>
      <c r="G1175" s="12"/>
      <c r="H1175" s="2">
        <v>23405</v>
      </c>
      <c r="I1175" s="25">
        <v>0.57667668654215765</v>
      </c>
      <c r="J1175" s="12"/>
      <c r="K1175" s="25">
        <v>5.4849468180998784E-2</v>
      </c>
      <c r="L1175" s="2">
        <v>74718</v>
      </c>
      <c r="M1175" s="25">
        <v>0.58989136613402382</v>
      </c>
      <c r="N1175" s="2">
        <v>689.69696969696895</v>
      </c>
      <c r="O1175" s="2">
        <v>75372</v>
      </c>
      <c r="P1175" s="25">
        <v>0.56428838811110282</v>
      </c>
      <c r="Q1175" s="12">
        <v>739.39393939393904</v>
      </c>
      <c r="R1175" s="2">
        <v>79072</v>
      </c>
      <c r="S1175" s="25">
        <v>0.56868329449670607</v>
      </c>
      <c r="T1175" s="12">
        <v>811.51513699999998</v>
      </c>
      <c r="U1175" s="25">
        <v>5.8272437699081879E-2</v>
      </c>
      <c r="V1175" s="2">
        <v>7085493</v>
      </c>
      <c r="W1175" s="25">
        <v>0.57199999999999995</v>
      </c>
      <c r="X1175" s="2">
        <v>23679</v>
      </c>
      <c r="Y1175" s="2">
        <v>6885838</v>
      </c>
      <c r="Z1175" s="25">
        <v>0.54100000000000004</v>
      </c>
      <c r="AA1175" s="12">
        <v>22268.48</v>
      </c>
      <c r="AB1175" s="2">
        <v>7217842</v>
      </c>
      <c r="AC1175" s="25">
        <v>0.55100000000000005</v>
      </c>
      <c r="AD1175" s="12">
        <v>21667.27</v>
      </c>
      <c r="AE1175" s="25">
        <v>1.9E-2</v>
      </c>
    </row>
    <row r="1176" spans="1:31" x14ac:dyDescent="0.3">
      <c r="A1176" t="s">
        <v>1908</v>
      </c>
      <c r="B1176" s="2">
        <v>92</v>
      </c>
      <c r="C1176" s="25">
        <v>2.3762171655861766E-3</v>
      </c>
      <c r="D1176" s="2"/>
      <c r="E1176" s="2">
        <v>158</v>
      </c>
      <c r="F1176" s="25">
        <v>3.9294685269467035E-3</v>
      </c>
      <c r="G1176" s="12"/>
      <c r="H1176" s="2">
        <v>123</v>
      </c>
      <c r="I1176" s="25">
        <v>3.0306016853102057E-3</v>
      </c>
      <c r="J1176" s="12"/>
      <c r="K1176" s="25">
        <v>0.33695652173913038</v>
      </c>
      <c r="L1176" s="2">
        <v>363</v>
      </c>
      <c r="M1176" s="25">
        <v>2.8658498073643656E-3</v>
      </c>
      <c r="N1176" s="2">
        <v>93.3333333333333</v>
      </c>
      <c r="O1176" s="2">
        <v>313</v>
      </c>
      <c r="P1176" s="25">
        <v>2.3433405704873849E-3</v>
      </c>
      <c r="Q1176" s="12">
        <v>75.151515151515099</v>
      </c>
      <c r="R1176" s="2">
        <v>281</v>
      </c>
      <c r="S1176" s="25">
        <v>2.0209430108454876E-3</v>
      </c>
      <c r="T1176" s="12">
        <v>73.939390000000003</v>
      </c>
      <c r="U1176" s="25">
        <v>-0.22589531680440772</v>
      </c>
      <c r="V1176" s="2">
        <v>26557</v>
      </c>
      <c r="W1176" s="25">
        <v>2E-3</v>
      </c>
      <c r="X1176" s="2">
        <v>687</v>
      </c>
      <c r="Y1176" s="2">
        <v>23338</v>
      </c>
      <c r="Z1176" s="25">
        <v>2E-3</v>
      </c>
      <c r="AA1176" s="12">
        <v>574.54999999999995</v>
      </c>
      <c r="AB1176" s="2">
        <v>23476</v>
      </c>
      <c r="AC1176" s="25">
        <v>2E-3</v>
      </c>
      <c r="AD1176" s="12">
        <v>617.58000000000004</v>
      </c>
      <c r="AE1176" s="25">
        <v>-0.11600000000000001</v>
      </c>
    </row>
    <row r="1177" spans="1:31" x14ac:dyDescent="0.3">
      <c r="A1177" t="s">
        <v>1543</v>
      </c>
      <c r="B1177" s="2">
        <v>16437</v>
      </c>
      <c r="C1177" s="25">
        <v>0.42454219076891286</v>
      </c>
      <c r="D1177" s="2"/>
      <c r="E1177" s="2">
        <v>18284</v>
      </c>
      <c r="F1177" s="25">
        <v>0.45472406675122484</v>
      </c>
      <c r="G1177" s="12"/>
      <c r="H1177" s="2">
        <v>17058</v>
      </c>
      <c r="I1177" s="25">
        <v>0.42029271177253241</v>
      </c>
      <c r="J1177" s="12"/>
      <c r="K1177" s="25">
        <v>3.7780616900894293E-2</v>
      </c>
      <c r="L1177" s="2">
        <v>51583</v>
      </c>
      <c r="M1177" s="25">
        <v>0.40724278405861175</v>
      </c>
      <c r="N1177" s="2">
        <v>703.030303030303</v>
      </c>
      <c r="O1177" s="2">
        <v>57885</v>
      </c>
      <c r="P1177" s="25">
        <v>0.43336827131840983</v>
      </c>
      <c r="Q1177" s="12">
        <v>686.66666666666595</v>
      </c>
      <c r="R1177" s="2">
        <v>59691</v>
      </c>
      <c r="S1177" s="25">
        <v>0.42929576249244844</v>
      </c>
      <c r="T1177" s="12">
        <v>898.78790000000004</v>
      </c>
      <c r="U1177" s="25">
        <v>0.15718356822984317</v>
      </c>
      <c r="V1177" s="2">
        <v>5280802</v>
      </c>
      <c r="W1177" s="25">
        <v>0.42599999999999999</v>
      </c>
      <c r="X1177" s="2">
        <v>12172</v>
      </c>
      <c r="Y1177" s="2">
        <v>5808625</v>
      </c>
      <c r="Z1177" s="25">
        <v>0.45700000000000002</v>
      </c>
      <c r="AA1177" s="12">
        <v>12618.79</v>
      </c>
      <c r="AB1177" s="2">
        <v>5861796</v>
      </c>
      <c r="AC1177" s="25">
        <v>0.44700000000000001</v>
      </c>
      <c r="AD1177" s="12">
        <v>12320</v>
      </c>
      <c r="AE1177" s="25">
        <v>0.11</v>
      </c>
    </row>
    <row r="1178" spans="1:31" x14ac:dyDescent="0.3">
      <c r="A1178" t="s">
        <v>1546</v>
      </c>
      <c r="B1178" s="2">
        <v>16204</v>
      </c>
      <c r="C1178" s="25">
        <v>0.41852416251259139</v>
      </c>
      <c r="D1178" s="2"/>
      <c r="E1178" s="2">
        <v>18174</v>
      </c>
      <c r="F1178" s="25">
        <v>0.45198836081474297</v>
      </c>
      <c r="G1178" s="12"/>
      <c r="H1178" s="2">
        <v>16992</v>
      </c>
      <c r="I1178" s="25">
        <v>0.41866653525846353</v>
      </c>
      <c r="J1178" s="12"/>
      <c r="K1178" s="25">
        <v>4.8629967909158189E-2</v>
      </c>
      <c r="L1178" s="2">
        <v>50738</v>
      </c>
      <c r="M1178" s="25">
        <v>0.40057159098086276</v>
      </c>
      <c r="N1178" s="2">
        <v>725.45454545454504</v>
      </c>
      <c r="O1178" s="2">
        <v>57272</v>
      </c>
      <c r="P1178" s="25">
        <v>0.4287789174215767</v>
      </c>
      <c r="Q1178" s="12">
        <v>694.54545454545405</v>
      </c>
      <c r="R1178" s="2">
        <v>59001</v>
      </c>
      <c r="S1178" s="25">
        <v>0.42433330456546131</v>
      </c>
      <c r="T1178" s="12">
        <v>893.93939999999998</v>
      </c>
      <c r="U1178" s="25">
        <v>0.16285624186999881</v>
      </c>
      <c r="V1178" s="2">
        <v>5174935</v>
      </c>
      <c r="W1178" s="25">
        <v>0.41799999999999998</v>
      </c>
      <c r="X1178" s="2">
        <v>12088</v>
      </c>
      <c r="Y1178" s="2">
        <v>5681057</v>
      </c>
      <c r="Z1178" s="25">
        <v>0.44700000000000001</v>
      </c>
      <c r="AA1178" s="12">
        <v>12652.73</v>
      </c>
      <c r="AB1178" s="2">
        <v>5733612</v>
      </c>
      <c r="AC1178" s="25">
        <v>0.438</v>
      </c>
      <c r="AD1178" s="12">
        <v>12460</v>
      </c>
      <c r="AE1178" s="25">
        <v>0.108</v>
      </c>
    </row>
    <row r="1179" spans="1:31" x14ac:dyDescent="0.3">
      <c r="A1179" t="s">
        <v>1908</v>
      </c>
      <c r="B1179" s="2">
        <v>233</v>
      </c>
      <c r="C1179" s="25">
        <v>6.0180282563215125E-3</v>
      </c>
      <c r="D1179" s="2"/>
      <c r="E1179" s="2">
        <v>110</v>
      </c>
      <c r="F1179" s="25">
        <v>2.7357059364818822E-3</v>
      </c>
      <c r="G1179" s="12"/>
      <c r="H1179" s="2">
        <v>66</v>
      </c>
      <c r="I1179" s="25">
        <v>1.6261765140688908E-3</v>
      </c>
      <c r="J1179" s="12"/>
      <c r="K1179" s="25">
        <v>-0.71673819742489275</v>
      </c>
      <c r="L1179" s="2">
        <v>845</v>
      </c>
      <c r="M1179" s="25">
        <v>6.6711930777490049E-3</v>
      </c>
      <c r="N1179" s="2">
        <v>123.636363636363</v>
      </c>
      <c r="O1179" s="2">
        <v>613</v>
      </c>
      <c r="P1179" s="25">
        <v>4.5893538968331208E-3</v>
      </c>
      <c r="Q1179" s="12">
        <v>90.909090909090907</v>
      </c>
      <c r="R1179" s="2">
        <v>690</v>
      </c>
      <c r="S1179" s="25">
        <v>4.9624579269871407E-3</v>
      </c>
      <c r="T1179" s="12">
        <v>140</v>
      </c>
      <c r="U1179" s="25">
        <v>-0.18343195266272189</v>
      </c>
      <c r="V1179" s="2">
        <v>105867</v>
      </c>
      <c r="W1179" s="25">
        <v>8.9999999999999993E-3</v>
      </c>
      <c r="X1179" s="2">
        <v>1419</v>
      </c>
      <c r="Y1179" s="2">
        <v>127568</v>
      </c>
      <c r="Z1179" s="25">
        <v>0.01</v>
      </c>
      <c r="AA1179" s="12">
        <v>1398.79</v>
      </c>
      <c r="AB1179" s="2">
        <v>128184</v>
      </c>
      <c r="AC1179" s="25">
        <v>0.01</v>
      </c>
      <c r="AD1179" s="12">
        <v>2016.36</v>
      </c>
      <c r="AE1179" s="25">
        <v>0.21099999999999999</v>
      </c>
    </row>
    <row r="1180" spans="1:31" x14ac:dyDescent="0.3">
      <c r="A1180" s="16"/>
      <c r="B1180" s="16"/>
      <c r="C1180" s="16"/>
      <c r="D1180" s="16"/>
      <c r="E1180" s="16"/>
      <c r="F1180" s="16"/>
      <c r="G1180" s="16"/>
      <c r="H1180" s="16"/>
      <c r="I1180" s="16"/>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row>
    <row r="1181" spans="1:31" x14ac:dyDescent="0.3">
      <c r="A1181" s="103" t="s">
        <v>1909</v>
      </c>
      <c r="B1181" s="103"/>
      <c r="C1181" s="103"/>
      <c r="D1181" s="103"/>
      <c r="E1181" s="103"/>
      <c r="F1181" s="103"/>
      <c r="G1181" s="103"/>
      <c r="H1181" s="103"/>
      <c r="I1181" s="103"/>
      <c r="J1181" s="103"/>
      <c r="K1181" s="103"/>
      <c r="L1181" s="103"/>
      <c r="M1181" s="103"/>
      <c r="N1181" s="103"/>
      <c r="O1181" s="103"/>
      <c r="P1181" s="103"/>
      <c r="Q1181" s="103"/>
      <c r="R1181" s="103"/>
      <c r="S1181" s="103"/>
      <c r="T1181" s="103"/>
      <c r="U1181" s="103"/>
      <c r="V1181" s="103"/>
      <c r="W1181" s="103"/>
      <c r="X1181" s="103"/>
      <c r="Y1181" s="103"/>
      <c r="Z1181" s="103"/>
      <c r="AA1181" s="103"/>
      <c r="AB1181" s="103"/>
      <c r="AC1181" s="103"/>
      <c r="AD1181" s="103"/>
      <c r="AE1181" s="103"/>
    </row>
    <row r="1182" spans="1:31" x14ac:dyDescent="0.3">
      <c r="B1182" s="188"/>
      <c r="C1182" s="188"/>
      <c r="D1182" s="188"/>
      <c r="E1182" s="188"/>
      <c r="F1182" s="188"/>
      <c r="G1182" s="188"/>
      <c r="H1182" s="188"/>
      <c r="I1182" s="188"/>
      <c r="J1182" s="188"/>
      <c r="L1182" s="188" t="s">
        <v>1653</v>
      </c>
      <c r="M1182" s="188"/>
      <c r="N1182" s="188" t="s">
        <v>1654</v>
      </c>
      <c r="O1182" s="188" t="s">
        <v>1653</v>
      </c>
      <c r="P1182" s="188"/>
      <c r="Q1182" s="188" t="s">
        <v>1654</v>
      </c>
      <c r="R1182" s="188" t="s">
        <v>1653</v>
      </c>
      <c r="S1182" s="188"/>
      <c r="T1182" s="188" t="s">
        <v>1654</v>
      </c>
      <c r="U1182" t="s">
        <v>167</v>
      </c>
      <c r="V1182" s="188" t="s">
        <v>1653</v>
      </c>
      <c r="W1182" s="188"/>
      <c r="X1182" s="188" t="s">
        <v>1654</v>
      </c>
      <c r="Y1182" s="188" t="s">
        <v>1653</v>
      </c>
      <c r="Z1182" s="188"/>
      <c r="AA1182" s="188" t="s">
        <v>1654</v>
      </c>
      <c r="AB1182" s="188" t="s">
        <v>1653</v>
      </c>
      <c r="AC1182" s="188"/>
      <c r="AD1182" s="188" t="s">
        <v>1654</v>
      </c>
      <c r="AE1182" t="s">
        <v>167</v>
      </c>
    </row>
    <row r="1183" spans="1:31" x14ac:dyDescent="0.3">
      <c r="A1183" t="s">
        <v>1392</v>
      </c>
      <c r="B1183" s="2" t="e">
        <v>#N/A</v>
      </c>
      <c r="C1183" s="25" t="e">
        <v>#N/A</v>
      </c>
      <c r="D1183" s="2"/>
      <c r="E1183" s="2" t="e">
        <v>#N/A</v>
      </c>
      <c r="F1183" s="25" t="e">
        <v>#N/A</v>
      </c>
      <c r="G1183" s="12"/>
      <c r="H1183" s="2" t="e">
        <v>#N/A</v>
      </c>
      <c r="I1183" s="25" t="e">
        <v>#N/A</v>
      </c>
      <c r="J1183" s="12"/>
      <c r="K1183" s="25" t="e">
        <v>#N/A</v>
      </c>
      <c r="L1183" s="2">
        <v>755</v>
      </c>
      <c r="M1183" s="25" t="s">
        <v>167</v>
      </c>
      <c r="N1183" s="2">
        <v>9.0909090909090899</v>
      </c>
      <c r="O1183" s="2">
        <v>830</v>
      </c>
      <c r="P1183" s="25" t="s">
        <v>167</v>
      </c>
      <c r="Q1183" s="12">
        <v>6.0606060606060597</v>
      </c>
      <c r="R1183" s="2">
        <v>974</v>
      </c>
      <c r="S1183" s="25" t="s">
        <v>167</v>
      </c>
      <c r="T1183" s="12">
        <v>11.515152</v>
      </c>
      <c r="U1183" s="25">
        <v>0.29006622516556291</v>
      </c>
      <c r="V1183" s="2">
        <v>1147</v>
      </c>
      <c r="W1183" s="25" t="s">
        <v>167</v>
      </c>
      <c r="X1183" s="2">
        <v>1</v>
      </c>
      <c r="Y1183" s="2">
        <v>1255</v>
      </c>
      <c r="Z1183" s="25" t="s">
        <v>167</v>
      </c>
      <c r="AA1183" s="12">
        <v>1</v>
      </c>
      <c r="AB1183" s="2">
        <v>1586</v>
      </c>
      <c r="AC1183" s="25" t="s">
        <v>167</v>
      </c>
      <c r="AD1183" s="12">
        <v>2.42</v>
      </c>
      <c r="AE1183" s="25">
        <v>0.38300000000000001</v>
      </c>
    </row>
    <row r="1184" spans="1:31" x14ac:dyDescent="0.3">
      <c r="A1184" s="16"/>
      <c r="B1184" s="16"/>
      <c r="C1184" s="16"/>
      <c r="D1184" s="16"/>
      <c r="E1184" s="16"/>
      <c r="F1184" s="16"/>
      <c r="G1184" s="16"/>
      <c r="H1184" s="16"/>
      <c r="I1184" s="16"/>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row>
    <row r="1185" spans="1:31" x14ac:dyDescent="0.3">
      <c r="A1185" s="103" t="s">
        <v>1910</v>
      </c>
      <c r="B1185" s="103"/>
      <c r="C1185" s="103"/>
      <c r="D1185" s="103"/>
      <c r="E1185" s="103"/>
      <c r="F1185" s="103"/>
      <c r="G1185" s="103"/>
      <c r="H1185" s="103"/>
      <c r="I1185" s="103"/>
      <c r="J1185" s="103"/>
      <c r="K1185" s="103"/>
      <c r="L1185" s="103"/>
      <c r="M1185" s="103"/>
      <c r="N1185" s="103"/>
      <c r="O1185" s="103"/>
      <c r="P1185" s="103"/>
      <c r="Q1185" s="103"/>
      <c r="R1185" s="103"/>
      <c r="S1185" s="103"/>
      <c r="T1185" s="103"/>
      <c r="U1185" s="103"/>
      <c r="V1185" s="103"/>
      <c r="W1185" s="103"/>
      <c r="X1185" s="103"/>
      <c r="Y1185" s="103"/>
      <c r="Z1185" s="103"/>
      <c r="AA1185" s="103"/>
      <c r="AB1185" s="103"/>
      <c r="AC1185" s="103"/>
      <c r="AD1185" s="103"/>
      <c r="AE1185" s="103"/>
    </row>
    <row r="1186" spans="1:31" x14ac:dyDescent="0.3">
      <c r="B1186" s="188"/>
      <c r="C1186" s="188"/>
      <c r="D1186" s="188"/>
      <c r="E1186" s="188"/>
      <c r="F1186" s="188"/>
      <c r="G1186" s="188"/>
      <c r="H1186" s="188"/>
      <c r="I1186" s="188"/>
      <c r="J1186" s="188"/>
      <c r="L1186" s="188" t="s">
        <v>1653</v>
      </c>
      <c r="M1186" s="188"/>
      <c r="N1186" s="188" t="s">
        <v>1654</v>
      </c>
      <c r="O1186" s="188" t="s">
        <v>1653</v>
      </c>
      <c r="P1186" s="188"/>
      <c r="Q1186" s="188" t="s">
        <v>1654</v>
      </c>
      <c r="R1186" s="188" t="s">
        <v>1653</v>
      </c>
      <c r="S1186" s="188"/>
      <c r="T1186" s="188" t="s">
        <v>1654</v>
      </c>
      <c r="U1186" t="s">
        <v>167</v>
      </c>
      <c r="V1186" s="188" t="s">
        <v>1653</v>
      </c>
      <c r="W1186" s="188"/>
      <c r="X1186" s="188" t="s">
        <v>1654</v>
      </c>
      <c r="Y1186" s="188" t="s">
        <v>1653</v>
      </c>
      <c r="Z1186" s="188"/>
      <c r="AA1186" s="188" t="s">
        <v>1654</v>
      </c>
      <c r="AB1186" s="188" t="s">
        <v>1653</v>
      </c>
      <c r="AC1186" s="188"/>
      <c r="AD1186" s="188" t="s">
        <v>1654</v>
      </c>
      <c r="AE1186" t="s">
        <v>167</v>
      </c>
    </row>
    <row r="1187" spans="1:31" x14ac:dyDescent="0.3">
      <c r="A1187" t="s">
        <v>169</v>
      </c>
      <c r="B1187" s="2">
        <v>16437</v>
      </c>
      <c r="C1187" s="25" t="s">
        <v>2479</v>
      </c>
      <c r="D1187" s="2"/>
      <c r="E1187" s="2">
        <v>18284</v>
      </c>
      <c r="F1187" s="25" t="s">
        <v>2479</v>
      </c>
      <c r="G1187" s="12"/>
      <c r="H1187" s="2">
        <v>17058</v>
      </c>
      <c r="I1187" s="25" t="s">
        <v>2479</v>
      </c>
      <c r="J1187" s="12"/>
      <c r="K1187" s="25">
        <v>3.7780616900894293E-2</v>
      </c>
      <c r="L1187" s="2">
        <v>51583</v>
      </c>
      <c r="M1187" s="25" t="s">
        <v>167</v>
      </c>
      <c r="N1187" s="2">
        <v>703.030303030303</v>
      </c>
      <c r="O1187" s="2">
        <v>57885</v>
      </c>
      <c r="P1187" s="25" t="s">
        <v>167</v>
      </c>
      <c r="Q1187" s="12">
        <v>686.66666666666595</v>
      </c>
      <c r="R1187" s="2">
        <v>59691</v>
      </c>
      <c r="S1187" s="25" t="s">
        <v>167</v>
      </c>
      <c r="T1187" s="12">
        <v>898.78790000000004</v>
      </c>
      <c r="U1187" s="25">
        <v>0.15718356822984317</v>
      </c>
      <c r="V1187" s="2">
        <v>5280802</v>
      </c>
      <c r="W1187" s="25" t="s">
        <v>167</v>
      </c>
      <c r="X1187" s="2">
        <v>12172</v>
      </c>
      <c r="Y1187" s="2">
        <v>5808625</v>
      </c>
      <c r="Z1187" s="25" t="s">
        <v>167</v>
      </c>
      <c r="AA1187" s="12">
        <v>12618.79</v>
      </c>
      <c r="AB1187" s="2">
        <v>5861796</v>
      </c>
      <c r="AC1187" s="25" t="s">
        <v>167</v>
      </c>
      <c r="AD1187" s="12">
        <v>12320</v>
      </c>
      <c r="AE1187" s="25">
        <v>0.11</v>
      </c>
    </row>
    <row r="1188" spans="1:31" x14ac:dyDescent="0.3">
      <c r="A1188" t="s">
        <v>1911</v>
      </c>
      <c r="B1188" s="2">
        <v>891</v>
      </c>
      <c r="C1188" s="25">
        <v>5.4206972075196203E-2</v>
      </c>
      <c r="D1188" s="2"/>
      <c r="E1188" s="2">
        <v>635</v>
      </c>
      <c r="F1188" s="25">
        <v>3.472981842047692E-2</v>
      </c>
      <c r="G1188" s="12"/>
      <c r="H1188" s="2">
        <v>563</v>
      </c>
      <c r="I1188" s="25">
        <v>3.300504162269903E-2</v>
      </c>
      <c r="J1188" s="12"/>
      <c r="K1188" s="25">
        <v>-0.36812570145903478</v>
      </c>
      <c r="L1188" s="2">
        <v>2235</v>
      </c>
      <c r="M1188" s="25">
        <v>4.3328228292266832E-2</v>
      </c>
      <c r="N1188" s="2">
        <v>239.39393939393901</v>
      </c>
      <c r="O1188" s="2">
        <v>1722</v>
      </c>
      <c r="P1188" s="25">
        <v>2.9748639543923296E-2</v>
      </c>
      <c r="Q1188" s="12">
        <v>178.18181818181799</v>
      </c>
      <c r="R1188" s="2">
        <v>2206</v>
      </c>
      <c r="S1188" s="25">
        <v>3.6956995191904977E-2</v>
      </c>
      <c r="T1188" s="12">
        <v>286.06060000000002</v>
      </c>
      <c r="U1188" s="25">
        <v>-1.2975391498881432E-2</v>
      </c>
      <c r="V1188" s="2">
        <v>137667</v>
      </c>
      <c r="W1188" s="25">
        <v>2.5999999999999999E-2</v>
      </c>
      <c r="X1188" s="2">
        <v>1501</v>
      </c>
      <c r="Y1188" s="2">
        <v>145724</v>
      </c>
      <c r="Z1188" s="25">
        <v>2.5000000000000001E-2</v>
      </c>
      <c r="AA1188" s="12">
        <v>1878.18</v>
      </c>
      <c r="AB1188" s="2">
        <v>180015</v>
      </c>
      <c r="AC1188" s="25">
        <v>3.1E-2</v>
      </c>
      <c r="AD1188" s="12">
        <v>2093.33</v>
      </c>
      <c r="AE1188" s="25">
        <v>0.308</v>
      </c>
    </row>
    <row r="1189" spans="1:31" x14ac:dyDescent="0.3">
      <c r="A1189" t="s">
        <v>1912</v>
      </c>
      <c r="B1189" s="2">
        <v>1672</v>
      </c>
      <c r="C1189" s="25">
        <v>0.10172172537567688</v>
      </c>
      <c r="D1189" s="2"/>
      <c r="E1189" s="2">
        <v>999</v>
      </c>
      <c r="F1189" s="25">
        <v>5.4637934806388101E-2</v>
      </c>
      <c r="G1189" s="12"/>
      <c r="H1189" s="2">
        <v>1429</v>
      </c>
      <c r="I1189" s="25">
        <v>8.3773009731504242E-2</v>
      </c>
      <c r="J1189" s="12"/>
      <c r="K1189" s="25">
        <v>-0.14533492822966509</v>
      </c>
      <c r="L1189" s="2">
        <v>3765</v>
      </c>
      <c r="M1189" s="25">
        <v>7.2989163096368964E-2</v>
      </c>
      <c r="N1189" s="2">
        <v>265.45454545454498</v>
      </c>
      <c r="O1189" s="2">
        <v>3371</v>
      </c>
      <c r="P1189" s="25">
        <v>5.8236157899283061E-2</v>
      </c>
      <c r="Q1189" s="12">
        <v>257.575757575757</v>
      </c>
      <c r="R1189" s="2">
        <v>5743</v>
      </c>
      <c r="S1189" s="25">
        <v>9.6212159286994683E-2</v>
      </c>
      <c r="T1189" s="12">
        <v>498.18182400000001</v>
      </c>
      <c r="U1189" s="25">
        <v>0.52536520584329349</v>
      </c>
      <c r="V1189" s="2">
        <v>348072</v>
      </c>
      <c r="W1189" s="25">
        <v>6.6000000000000003E-2</v>
      </c>
      <c r="X1189" s="2">
        <v>2884</v>
      </c>
      <c r="Y1189" s="2">
        <v>349440</v>
      </c>
      <c r="Z1189" s="25">
        <v>0.06</v>
      </c>
      <c r="AA1189" s="12">
        <v>2356.9699999999998</v>
      </c>
      <c r="AB1189" s="2">
        <v>412602</v>
      </c>
      <c r="AC1189" s="25">
        <v>7.0000000000000007E-2</v>
      </c>
      <c r="AD1189" s="12">
        <v>3298.79</v>
      </c>
      <c r="AE1189" s="25">
        <v>0.185</v>
      </c>
    </row>
    <row r="1190" spans="1:31" x14ac:dyDescent="0.3">
      <c r="A1190" t="s">
        <v>1913</v>
      </c>
      <c r="B1190" s="2">
        <v>1592</v>
      </c>
      <c r="C1190" s="25">
        <v>9.6854657175883679E-2</v>
      </c>
      <c r="D1190" s="2"/>
      <c r="E1190" s="2">
        <v>1742</v>
      </c>
      <c r="F1190" s="25">
        <v>9.527455698971779E-2</v>
      </c>
      <c r="G1190" s="12"/>
      <c r="H1190" s="2">
        <v>1536</v>
      </c>
      <c r="I1190" s="25">
        <v>9.0045726345409777E-2</v>
      </c>
      <c r="J1190" s="12"/>
      <c r="K1190" s="25">
        <v>-3.5175879396984966E-2</v>
      </c>
      <c r="L1190" s="2">
        <v>5585</v>
      </c>
      <c r="M1190" s="25">
        <v>0.10827210515092181</v>
      </c>
      <c r="N1190" s="2">
        <v>296.969696969697</v>
      </c>
      <c r="O1190" s="2">
        <v>6004</v>
      </c>
      <c r="P1190" s="25">
        <v>0.10372289885117042</v>
      </c>
      <c r="Q1190" s="12">
        <v>361.81818181818102</v>
      </c>
      <c r="R1190" s="2">
        <v>6161</v>
      </c>
      <c r="S1190" s="25">
        <v>0.10321489001692047</v>
      </c>
      <c r="T1190" s="12">
        <v>549.09090000000003</v>
      </c>
      <c r="U1190" s="25">
        <v>0.10313339301700984</v>
      </c>
      <c r="V1190" s="2">
        <v>558976</v>
      </c>
      <c r="W1190" s="25">
        <v>0.106</v>
      </c>
      <c r="X1190" s="2">
        <v>3489</v>
      </c>
      <c r="Y1190" s="2">
        <v>580316</v>
      </c>
      <c r="Z1190" s="25">
        <v>0.1</v>
      </c>
      <c r="AA1190" s="12">
        <v>3012.73</v>
      </c>
      <c r="AB1190" s="2">
        <v>637465</v>
      </c>
      <c r="AC1190" s="25">
        <v>0.109</v>
      </c>
      <c r="AD1190" s="12">
        <v>4066.67</v>
      </c>
      <c r="AE1190" s="25">
        <v>0.14000000000000001</v>
      </c>
    </row>
    <row r="1191" spans="1:31" x14ac:dyDescent="0.3">
      <c r="A1191" t="s">
        <v>1914</v>
      </c>
      <c r="B1191" s="2">
        <v>1842</v>
      </c>
      <c r="C1191" s="25">
        <v>0.11206424530023727</v>
      </c>
      <c r="D1191" s="2"/>
      <c r="E1191" s="2">
        <v>1934</v>
      </c>
      <c r="F1191" s="25">
        <v>0.1057755414570116</v>
      </c>
      <c r="G1191" s="12"/>
      <c r="H1191" s="2">
        <v>1829</v>
      </c>
      <c r="I1191" s="25">
        <v>0.10722241763395474</v>
      </c>
      <c r="J1191" s="12"/>
      <c r="K1191" s="25">
        <v>-7.0575461454940314E-3</v>
      </c>
      <c r="L1191" s="2">
        <v>6400</v>
      </c>
      <c r="M1191" s="25">
        <v>0.12407188414787818</v>
      </c>
      <c r="N1191" s="2">
        <v>358.18181818181802</v>
      </c>
      <c r="O1191" s="2">
        <v>6753</v>
      </c>
      <c r="P1191" s="25">
        <v>0.11666234775848665</v>
      </c>
      <c r="Q1191" s="12">
        <v>398.78787878787801</v>
      </c>
      <c r="R1191" s="2">
        <v>6743</v>
      </c>
      <c r="S1191" s="25">
        <v>0.11296510361696067</v>
      </c>
      <c r="T1191" s="12">
        <v>490.30304000000001</v>
      </c>
      <c r="U1191" s="25">
        <v>5.3593750000000002E-2</v>
      </c>
      <c r="V1191" s="2">
        <v>615756</v>
      </c>
      <c r="W1191" s="25">
        <v>0.11700000000000001</v>
      </c>
      <c r="X1191" s="2">
        <v>3930</v>
      </c>
      <c r="Y1191" s="2">
        <v>664131</v>
      </c>
      <c r="Z1191" s="25">
        <v>0.114</v>
      </c>
      <c r="AA1191" s="12">
        <v>3710.91</v>
      </c>
      <c r="AB1191" s="2">
        <v>681447</v>
      </c>
      <c r="AC1191" s="25">
        <v>0.11600000000000001</v>
      </c>
      <c r="AD1191" s="12">
        <v>4318.18</v>
      </c>
      <c r="AE1191" s="25">
        <v>0.107</v>
      </c>
    </row>
    <row r="1192" spans="1:31" x14ac:dyDescent="0.3">
      <c r="A1192" t="s">
        <v>1915</v>
      </c>
      <c r="B1192" s="2">
        <v>1520</v>
      </c>
      <c r="C1192" s="25">
        <v>9.2474295796069847E-2</v>
      </c>
      <c r="D1192" s="2"/>
      <c r="E1192" s="2">
        <v>1599</v>
      </c>
      <c r="F1192" s="25">
        <v>8.7453511266681216E-2</v>
      </c>
      <c r="G1192" s="12"/>
      <c r="H1192" s="2">
        <v>1163</v>
      </c>
      <c r="I1192" s="25">
        <v>6.8179153476374724E-2</v>
      </c>
      <c r="J1192" s="12"/>
      <c r="K1192" s="25">
        <v>-0.23486842105263162</v>
      </c>
      <c r="L1192" s="2">
        <v>5190</v>
      </c>
      <c r="M1192" s="25">
        <v>0.10061454355116996</v>
      </c>
      <c r="N1192" s="2">
        <v>311.51515151515099</v>
      </c>
      <c r="O1192" s="2">
        <v>5718</v>
      </c>
      <c r="P1192" s="25">
        <v>9.8782067893236583E-2</v>
      </c>
      <c r="Q1192" s="12">
        <v>341.81818181818102</v>
      </c>
      <c r="R1192" s="2">
        <v>5740</v>
      </c>
      <c r="S1192" s="25">
        <v>9.6161900454004787E-2</v>
      </c>
      <c r="T1192" s="12">
        <v>482.42425500000002</v>
      </c>
      <c r="U1192" s="25">
        <v>0.10597302504816955</v>
      </c>
      <c r="V1192" s="2">
        <v>596289</v>
      </c>
      <c r="W1192" s="25">
        <v>0.113</v>
      </c>
      <c r="X1192" s="2">
        <v>3273</v>
      </c>
      <c r="Y1192" s="2">
        <v>633399</v>
      </c>
      <c r="Z1192" s="25">
        <v>0.109</v>
      </c>
      <c r="AA1192" s="12">
        <v>3134.55</v>
      </c>
      <c r="AB1192" s="2">
        <v>642154</v>
      </c>
      <c r="AC1192" s="25">
        <v>0.11</v>
      </c>
      <c r="AD1192" s="12">
        <v>4150.3</v>
      </c>
      <c r="AE1192" s="25">
        <v>7.6999999999999999E-2</v>
      </c>
    </row>
    <row r="1193" spans="1:31" x14ac:dyDescent="0.3">
      <c r="A1193" t="s">
        <v>1916</v>
      </c>
      <c r="B1193" s="2">
        <v>1067</v>
      </c>
      <c r="C1193" s="25">
        <v>6.4914522114741163E-2</v>
      </c>
      <c r="D1193" s="2"/>
      <c r="E1193" s="2">
        <v>1287</v>
      </c>
      <c r="F1193" s="25">
        <v>7.0389411507328817E-2</v>
      </c>
      <c r="G1193" s="12"/>
      <c r="H1193" s="2">
        <v>1011</v>
      </c>
      <c r="I1193" s="25">
        <v>5.9268378473443573E-2</v>
      </c>
      <c r="J1193" s="12"/>
      <c r="K1193" s="25">
        <v>-5.2483598875351478E-2</v>
      </c>
      <c r="L1193" s="2">
        <v>4076</v>
      </c>
      <c r="M1193" s="25">
        <v>7.901828121667992E-2</v>
      </c>
      <c r="N1193" s="2">
        <v>271.51515151515099</v>
      </c>
      <c r="O1193" s="2">
        <v>5008</v>
      </c>
      <c r="P1193" s="25">
        <v>8.6516368662002241E-2</v>
      </c>
      <c r="Q1193" s="12">
        <v>300</v>
      </c>
      <c r="R1193" s="2">
        <v>4326</v>
      </c>
      <c r="S1193" s="25">
        <v>7.2473237171432878E-2</v>
      </c>
      <c r="T1193" s="12">
        <v>284.84848</v>
      </c>
      <c r="U1193" s="25">
        <v>6.1334641805691856E-2</v>
      </c>
      <c r="V1193" s="2">
        <v>474176</v>
      </c>
      <c r="W1193" s="25">
        <v>0.09</v>
      </c>
      <c r="X1193" s="2">
        <v>3405</v>
      </c>
      <c r="Y1193" s="2">
        <v>518354</v>
      </c>
      <c r="Z1193" s="25">
        <v>8.8999999999999996E-2</v>
      </c>
      <c r="AA1193" s="12">
        <v>3138.18</v>
      </c>
      <c r="AB1193" s="2">
        <v>527570</v>
      </c>
      <c r="AC1193" s="25">
        <v>0.09</v>
      </c>
      <c r="AD1193" s="12">
        <v>3543.03</v>
      </c>
      <c r="AE1193" s="25">
        <v>0.113</v>
      </c>
    </row>
    <row r="1194" spans="1:31" x14ac:dyDescent="0.3">
      <c r="A1194" t="s">
        <v>1917</v>
      </c>
      <c r="B1194" s="2">
        <v>869</v>
      </c>
      <c r="C1194" s="25">
        <v>5.2868528320253086E-2</v>
      </c>
      <c r="D1194" s="2"/>
      <c r="E1194" s="2">
        <v>1330</v>
      </c>
      <c r="F1194" s="25">
        <v>7.2741194486983157E-2</v>
      </c>
      <c r="G1194" s="12"/>
      <c r="H1194" s="2">
        <v>802</v>
      </c>
      <c r="I1194" s="25">
        <v>4.7016062844413176E-2</v>
      </c>
      <c r="J1194" s="12"/>
      <c r="K1194" s="25">
        <v>-7.7100115074798636E-2</v>
      </c>
      <c r="L1194" s="2">
        <v>3590</v>
      </c>
      <c r="M1194" s="25">
        <v>6.9596572514200414E-2</v>
      </c>
      <c r="N1194" s="2">
        <v>232.12121212121201</v>
      </c>
      <c r="O1194" s="2">
        <v>3706</v>
      </c>
      <c r="P1194" s="25">
        <v>6.4023494860499269E-2</v>
      </c>
      <c r="Q1194" s="12">
        <v>274.54545454545399</v>
      </c>
      <c r="R1194" s="2">
        <v>3348</v>
      </c>
      <c r="S1194" s="25">
        <v>5.6088857616726141E-2</v>
      </c>
      <c r="T1194" s="12">
        <v>315.15152</v>
      </c>
      <c r="U1194" s="25">
        <v>-6.740947075208914E-2</v>
      </c>
      <c r="V1194" s="2">
        <v>366825</v>
      </c>
      <c r="W1194" s="25">
        <v>6.9000000000000006E-2</v>
      </c>
      <c r="X1194" s="2">
        <v>2589</v>
      </c>
      <c r="Y1194" s="2">
        <v>401252</v>
      </c>
      <c r="Z1194" s="25">
        <v>6.9000000000000006E-2</v>
      </c>
      <c r="AA1194" s="12">
        <v>2491.52</v>
      </c>
      <c r="AB1194" s="2">
        <v>393050</v>
      </c>
      <c r="AC1194" s="25">
        <v>6.7000000000000004E-2</v>
      </c>
      <c r="AD1194" s="12">
        <v>3168.48</v>
      </c>
      <c r="AE1194" s="25">
        <v>7.0999999999999994E-2</v>
      </c>
    </row>
    <row r="1195" spans="1:31" x14ac:dyDescent="0.3">
      <c r="A1195" t="s">
        <v>1918</v>
      </c>
      <c r="B1195" s="2">
        <v>1531</v>
      </c>
      <c r="C1195" s="25">
        <v>9.3143517673541398E-2</v>
      </c>
      <c r="D1195" s="2"/>
      <c r="E1195" s="2">
        <v>1937</v>
      </c>
      <c r="F1195" s="25">
        <v>0.10593961933931306</v>
      </c>
      <c r="G1195" s="12"/>
      <c r="H1195" s="2">
        <v>1801</v>
      </c>
      <c r="I1195" s="25">
        <v>0.10558095908078322</v>
      </c>
      <c r="J1195" s="12"/>
      <c r="K1195" s="25">
        <v>0.17635532331809278</v>
      </c>
      <c r="L1195" s="2">
        <v>4842</v>
      </c>
      <c r="M1195" s="25">
        <v>9.3868134850629087E-2</v>
      </c>
      <c r="N1195" s="2">
        <v>300</v>
      </c>
      <c r="O1195" s="2">
        <v>5890</v>
      </c>
      <c r="P1195" s="25">
        <v>0.10175347672108491</v>
      </c>
      <c r="Q1195" s="12">
        <v>383.030303030303</v>
      </c>
      <c r="R1195" s="2">
        <v>6698</v>
      </c>
      <c r="S1195" s="25">
        <v>0.11221122112211221</v>
      </c>
      <c r="T1195" s="12">
        <v>501.21212800000001</v>
      </c>
      <c r="U1195" s="25">
        <v>0.38331268071045022</v>
      </c>
      <c r="V1195" s="2">
        <v>516545</v>
      </c>
      <c r="W1195" s="25">
        <v>9.8000000000000004E-2</v>
      </c>
      <c r="X1195" s="2">
        <v>2723</v>
      </c>
      <c r="Y1195" s="2">
        <v>573327</v>
      </c>
      <c r="Z1195" s="25">
        <v>9.9000000000000005E-2</v>
      </c>
      <c r="AA1195" s="12">
        <v>3223.03</v>
      </c>
      <c r="AB1195" s="2">
        <v>560287</v>
      </c>
      <c r="AC1195" s="25">
        <v>9.6000000000000002E-2</v>
      </c>
      <c r="AD1195" s="12">
        <v>4178.18</v>
      </c>
      <c r="AE1195" s="25">
        <v>8.5000000000000006E-2</v>
      </c>
    </row>
    <row r="1196" spans="1:31" x14ac:dyDescent="0.3">
      <c r="A1196" t="s">
        <v>1919</v>
      </c>
      <c r="B1196" s="2">
        <v>3169</v>
      </c>
      <c r="C1196" s="25">
        <v>0.19279673906430614</v>
      </c>
      <c r="D1196" s="2"/>
      <c r="E1196" s="2">
        <v>4666</v>
      </c>
      <c r="F1196" s="25">
        <v>0.25519579960621308</v>
      </c>
      <c r="G1196" s="12"/>
      <c r="H1196" s="2">
        <v>4597</v>
      </c>
      <c r="I1196" s="25">
        <v>0.26949232031891196</v>
      </c>
      <c r="J1196" s="12"/>
      <c r="K1196" s="25">
        <v>0.4506153360681604</v>
      </c>
      <c r="L1196" s="2">
        <v>12234</v>
      </c>
      <c r="M1196" s="25">
        <v>0.23717116104142838</v>
      </c>
      <c r="N1196" s="2">
        <v>366.06060606060601</v>
      </c>
      <c r="O1196" s="2">
        <v>15517</v>
      </c>
      <c r="P1196" s="25">
        <v>0.26806599291699057</v>
      </c>
      <c r="Q1196" s="12">
        <v>437.575757575757</v>
      </c>
      <c r="R1196" s="2">
        <v>14522</v>
      </c>
      <c r="S1196" s="25">
        <v>0.24328625755976613</v>
      </c>
      <c r="T1196" s="12">
        <v>593.93939999999998</v>
      </c>
      <c r="U1196" s="25">
        <v>0.18701978093836849</v>
      </c>
      <c r="V1196" s="2">
        <v>1410971</v>
      </c>
      <c r="W1196" s="25">
        <v>0.26700000000000002</v>
      </c>
      <c r="X1196" s="2">
        <v>6235</v>
      </c>
      <c r="Y1196" s="2">
        <v>1640889</v>
      </c>
      <c r="Z1196" s="25">
        <v>0.28199999999999997</v>
      </c>
      <c r="AA1196" s="12">
        <v>6580</v>
      </c>
      <c r="AB1196" s="2">
        <v>1538328</v>
      </c>
      <c r="AC1196" s="25">
        <v>0.26200000000000001</v>
      </c>
      <c r="AD1196" s="12">
        <v>7956.36</v>
      </c>
      <c r="AE1196" s="25">
        <v>0.09</v>
      </c>
    </row>
    <row r="1197" spans="1:31" x14ac:dyDescent="0.3">
      <c r="A1197" t="s">
        <v>1920</v>
      </c>
      <c r="B1197" s="2">
        <v>2284</v>
      </c>
      <c r="C1197" s="25">
        <v>0.13895479710409447</v>
      </c>
      <c r="D1197" s="2"/>
      <c r="E1197" s="2">
        <v>2155</v>
      </c>
      <c r="F1197" s="25">
        <v>0.11786261211988625</v>
      </c>
      <c r="G1197" s="12"/>
      <c r="H1197" s="2">
        <v>2327</v>
      </c>
      <c r="I1197" s="25">
        <v>0.13641693047250558</v>
      </c>
      <c r="J1197" s="12"/>
      <c r="K1197" s="25">
        <v>1.8826619964973812E-2</v>
      </c>
      <c r="L1197" s="2">
        <v>3666</v>
      </c>
      <c r="M1197" s="25">
        <v>7.1069926138456474E-2</v>
      </c>
      <c r="N1197" s="2">
        <v>204.84848484848399</v>
      </c>
      <c r="O1197" s="2">
        <v>4196</v>
      </c>
      <c r="P1197" s="25">
        <v>7.2488554893322968E-2</v>
      </c>
      <c r="Q1197" s="12">
        <v>256.969696969697</v>
      </c>
      <c r="R1197" s="2">
        <v>4204</v>
      </c>
      <c r="S1197" s="25">
        <v>7.0429377963177026E-2</v>
      </c>
      <c r="T1197" s="12">
        <v>317.57574499999998</v>
      </c>
      <c r="U1197" s="25">
        <v>0.14675395526459356</v>
      </c>
      <c r="V1197" s="2">
        <v>255525</v>
      </c>
      <c r="W1197" s="25">
        <v>4.8000000000000001E-2</v>
      </c>
      <c r="X1197" s="2">
        <v>2196</v>
      </c>
      <c r="Y1197" s="2">
        <v>301793</v>
      </c>
      <c r="Z1197" s="25">
        <v>5.1999999999999998E-2</v>
      </c>
      <c r="AA1197" s="12">
        <v>2050.3000000000002</v>
      </c>
      <c r="AB1197" s="2">
        <v>288878</v>
      </c>
      <c r="AC1197" s="25">
        <v>4.9000000000000002E-2</v>
      </c>
      <c r="AD1197" s="12">
        <v>2983.03</v>
      </c>
      <c r="AE1197" s="25">
        <v>0.13100000000000001</v>
      </c>
    </row>
    <row r="1198" spans="1:31" x14ac:dyDescent="0.3">
      <c r="A1198" s="16"/>
      <c r="B1198" s="16"/>
      <c r="C1198" s="16"/>
      <c r="D1198" s="16"/>
      <c r="E1198" s="16"/>
      <c r="F1198" s="16"/>
      <c r="G1198" s="16"/>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row>
    <row r="1199" spans="1:31" x14ac:dyDescent="0.3">
      <c r="A1199" s="103" t="s">
        <v>1921</v>
      </c>
      <c r="B1199" s="103"/>
      <c r="C1199" s="103"/>
      <c r="D1199" s="103"/>
      <c r="E1199" s="103"/>
      <c r="F1199" s="103"/>
      <c r="G1199" s="103"/>
      <c r="H1199" s="103"/>
      <c r="I1199" s="103"/>
      <c r="J1199" s="103"/>
      <c r="K1199" s="103"/>
      <c r="L1199" s="103"/>
      <c r="M1199" s="103"/>
      <c r="N1199" s="103"/>
      <c r="O1199" s="103"/>
      <c r="P1199" s="103"/>
      <c r="Q1199" s="103"/>
      <c r="R1199" s="103"/>
      <c r="S1199" s="103"/>
      <c r="T1199" s="103"/>
      <c r="U1199" s="103"/>
      <c r="V1199" s="103"/>
      <c r="W1199" s="103"/>
      <c r="X1199" s="103"/>
      <c r="Y1199" s="103"/>
      <c r="Z1199" s="103"/>
      <c r="AA1199" s="103"/>
      <c r="AB1199" s="103"/>
      <c r="AC1199" s="103"/>
      <c r="AD1199" s="103"/>
      <c r="AE1199" s="103"/>
    </row>
    <row r="1200" spans="1:31" x14ac:dyDescent="0.3">
      <c r="B1200" s="188"/>
      <c r="C1200" s="188"/>
      <c r="D1200" s="188"/>
      <c r="E1200" s="188"/>
      <c r="F1200" s="188"/>
      <c r="G1200" s="188"/>
      <c r="H1200" s="188"/>
      <c r="I1200" s="188"/>
      <c r="J1200" s="188"/>
      <c r="L1200" s="188" t="s">
        <v>1653</v>
      </c>
      <c r="M1200" s="188"/>
      <c r="N1200" s="188" t="s">
        <v>1654</v>
      </c>
      <c r="O1200" s="188" t="s">
        <v>1653</v>
      </c>
      <c r="P1200" s="188"/>
      <c r="Q1200" s="188" t="s">
        <v>1654</v>
      </c>
      <c r="R1200" s="188" t="s">
        <v>1653</v>
      </c>
      <c r="S1200" s="188"/>
      <c r="T1200" s="188" t="s">
        <v>1654</v>
      </c>
      <c r="U1200" t="s">
        <v>167</v>
      </c>
      <c r="V1200" s="188" t="s">
        <v>1653</v>
      </c>
      <c r="W1200" s="188"/>
      <c r="X1200" s="188" t="s">
        <v>1654</v>
      </c>
      <c r="Y1200" s="188" t="s">
        <v>1653</v>
      </c>
      <c r="Z1200" s="188"/>
      <c r="AA1200" s="188" t="s">
        <v>1654</v>
      </c>
      <c r="AB1200" s="188" t="s">
        <v>1653</v>
      </c>
      <c r="AC1200" s="188"/>
      <c r="AD1200" s="188" t="s">
        <v>1654</v>
      </c>
      <c r="AE1200" t="s">
        <v>167</v>
      </c>
    </row>
    <row r="1201" spans="1:31" x14ac:dyDescent="0.3">
      <c r="A1201" t="s">
        <v>1922</v>
      </c>
      <c r="B1201" s="26" t="e">
        <v>#N/A</v>
      </c>
      <c r="C1201" s="25" t="e">
        <v>#N/A</v>
      </c>
      <c r="D1201" s="26"/>
      <c r="E1201" s="12" t="e">
        <v>#N/A</v>
      </c>
      <c r="F1201" s="25" t="e">
        <v>#N/A</v>
      </c>
      <c r="G1201" s="12"/>
      <c r="H1201" s="12" t="e">
        <v>#N/A</v>
      </c>
      <c r="I1201" s="25" t="e">
        <v>#N/A</v>
      </c>
      <c r="J1201" s="12"/>
      <c r="K1201" s="25" t="e">
        <v>#N/A</v>
      </c>
      <c r="L1201" s="26">
        <v>0.31</v>
      </c>
      <c r="M1201" s="25" t="s">
        <v>167</v>
      </c>
      <c r="N1201" s="26">
        <v>5.4545454545453995E-3</v>
      </c>
      <c r="O1201" s="12">
        <v>33.299999999999997</v>
      </c>
      <c r="P1201" s="25" t="s">
        <v>167</v>
      </c>
      <c r="Q1201" s="12">
        <v>0.54545454545453997</v>
      </c>
      <c r="R1201" s="12">
        <v>31.3</v>
      </c>
      <c r="S1201" s="25" t="s">
        <v>167</v>
      </c>
      <c r="T1201" s="12">
        <v>0.84848489999999999</v>
      </c>
      <c r="U1201" s="25">
        <v>9.6774193548387327E-3</v>
      </c>
      <c r="V1201" s="26">
        <v>0.33</v>
      </c>
      <c r="W1201" s="25" t="s">
        <v>167</v>
      </c>
      <c r="X1201" s="26">
        <v>0</v>
      </c>
      <c r="Y1201" s="12">
        <v>34</v>
      </c>
      <c r="Z1201" s="25" t="s">
        <v>167</v>
      </c>
      <c r="AA1201" s="12">
        <v>0.12</v>
      </c>
      <c r="AB1201" s="12">
        <v>32.200000000000003</v>
      </c>
      <c r="AC1201" s="25" t="s">
        <v>167</v>
      </c>
      <c r="AD1201" s="12">
        <v>0.06</v>
      </c>
      <c r="AE1201" s="25">
        <v>-1.4999999999999999E-2</v>
      </c>
    </row>
    <row r="1202" spans="1:31" x14ac:dyDescent="0.3">
      <c r="A1202" s="16"/>
      <c r="B1202" s="16"/>
      <c r="C1202" s="16"/>
      <c r="D1202" s="16"/>
      <c r="E1202" s="16"/>
      <c r="F1202" s="16"/>
      <c r="G1202" s="16"/>
      <c r="H1202" s="16"/>
      <c r="I1202" s="16"/>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row>
    <row r="1203" spans="1:31" x14ac:dyDescent="0.3">
      <c r="A1203" s="103" t="s">
        <v>1923</v>
      </c>
      <c r="B1203" s="103"/>
      <c r="C1203" s="103"/>
      <c r="D1203" s="103"/>
      <c r="E1203" s="103"/>
      <c r="F1203" s="103"/>
      <c r="G1203" s="103"/>
      <c r="H1203" s="103"/>
      <c r="I1203" s="103"/>
      <c r="J1203" s="103"/>
      <c r="K1203" s="103"/>
      <c r="L1203" s="103"/>
      <c r="M1203" s="103"/>
      <c r="N1203" s="103"/>
      <c r="O1203" s="103"/>
      <c r="P1203" s="103"/>
      <c r="Q1203" s="103"/>
      <c r="R1203" s="103"/>
      <c r="S1203" s="103"/>
      <c r="T1203" s="103"/>
      <c r="U1203" s="103"/>
      <c r="V1203" s="103"/>
      <c r="W1203" s="103"/>
      <c r="X1203" s="103"/>
      <c r="Y1203" s="103"/>
      <c r="Z1203" s="103"/>
      <c r="AA1203" s="103"/>
      <c r="AB1203" s="103"/>
      <c r="AC1203" s="103"/>
      <c r="AD1203" s="103"/>
      <c r="AE1203" s="103"/>
    </row>
    <row r="1204" spans="1:31" x14ac:dyDescent="0.3">
      <c r="B1204" s="188"/>
      <c r="C1204" s="188"/>
      <c r="D1204" s="188"/>
      <c r="E1204" s="188"/>
      <c r="F1204" s="188"/>
      <c r="G1204" s="188"/>
      <c r="H1204" s="188"/>
      <c r="I1204" s="188"/>
      <c r="J1204" s="188"/>
      <c r="L1204" s="188" t="s">
        <v>1653</v>
      </c>
      <c r="M1204" s="188"/>
      <c r="N1204" s="188" t="s">
        <v>1654</v>
      </c>
      <c r="O1204" s="188" t="s">
        <v>1653</v>
      </c>
      <c r="P1204" s="188"/>
      <c r="Q1204" s="188" t="s">
        <v>1654</v>
      </c>
      <c r="R1204" s="188" t="s">
        <v>1653</v>
      </c>
      <c r="S1204" s="188"/>
      <c r="T1204" s="188" t="s">
        <v>1654</v>
      </c>
      <c r="U1204" t="s">
        <v>167</v>
      </c>
      <c r="V1204" s="188" t="s">
        <v>1653</v>
      </c>
      <c r="W1204" s="188"/>
      <c r="X1204" s="188" t="s">
        <v>1654</v>
      </c>
      <c r="Y1204" s="188" t="s">
        <v>1653</v>
      </c>
      <c r="Z1204" s="188"/>
      <c r="AA1204" s="188" t="s">
        <v>1654</v>
      </c>
      <c r="AB1204" s="188" t="s">
        <v>1653</v>
      </c>
      <c r="AC1204" s="188"/>
      <c r="AD1204" s="188" t="s">
        <v>1654</v>
      </c>
      <c r="AE1204" t="s">
        <v>167</v>
      </c>
    </row>
    <row r="1205" spans="1:31" x14ac:dyDescent="0.3">
      <c r="A1205" t="s">
        <v>1645</v>
      </c>
      <c r="B1205" s="13" t="e">
        <v>#N/A</v>
      </c>
      <c r="C1205" s="25" t="e">
        <v>#N/A</v>
      </c>
      <c r="D1205" s="13"/>
      <c r="E1205" s="2" t="e">
        <v>#N/A</v>
      </c>
      <c r="F1205" s="25" t="e">
        <v>#N/A</v>
      </c>
      <c r="G1205" s="12"/>
      <c r="H1205" s="2" t="e">
        <v>#N/A</v>
      </c>
      <c r="I1205" s="25" t="e">
        <v>#N/A</v>
      </c>
      <c r="J1205" s="12"/>
      <c r="K1205" s="25" t="e">
        <v>#N/A</v>
      </c>
      <c r="L1205" s="13">
        <v>211200</v>
      </c>
      <c r="M1205" s="25" t="s">
        <v>167</v>
      </c>
      <c r="N1205" s="13">
        <v>1767.87878787878</v>
      </c>
      <c r="O1205" s="2">
        <v>162700</v>
      </c>
      <c r="P1205" s="25" t="s">
        <v>167</v>
      </c>
      <c r="Q1205" s="12">
        <v>1231.5151515151499</v>
      </c>
      <c r="R1205" s="2">
        <v>223600</v>
      </c>
      <c r="S1205" s="25" t="s">
        <v>167</v>
      </c>
      <c r="T1205" s="12">
        <v>2358.1819999999998</v>
      </c>
      <c r="U1205" s="25">
        <v>5.8712121212121215E-2</v>
      </c>
      <c r="V1205" s="13">
        <v>458500</v>
      </c>
      <c r="W1205" s="25" t="s">
        <v>167</v>
      </c>
      <c r="X1205" s="13">
        <v>427</v>
      </c>
      <c r="Y1205" s="2">
        <v>385500</v>
      </c>
      <c r="Z1205" s="25" t="s">
        <v>167</v>
      </c>
      <c r="AA1205" s="12">
        <v>404</v>
      </c>
      <c r="AB1205" s="2">
        <v>538500</v>
      </c>
      <c r="AC1205" s="25" t="s">
        <v>167</v>
      </c>
      <c r="AD1205" s="12">
        <v>683.03</v>
      </c>
      <c r="AE1205" s="25">
        <v>0.17399999999999999</v>
      </c>
    </row>
    <row r="1206" spans="1:31" x14ac:dyDescent="0.3">
      <c r="A1206" s="16"/>
      <c r="B1206" s="104"/>
      <c r="C1206" s="104"/>
      <c r="D1206" s="104"/>
      <c r="E1206" s="104"/>
      <c r="F1206" s="104"/>
      <c r="G1206" s="104"/>
      <c r="H1206" s="104"/>
      <c r="I1206" s="104"/>
      <c r="J1206" s="104"/>
      <c r="K1206" s="16"/>
      <c r="L1206" s="16"/>
      <c r="M1206" s="16"/>
      <c r="N1206" s="16"/>
      <c r="O1206" s="16"/>
      <c r="P1206" s="16"/>
      <c r="Q1206" s="16"/>
      <c r="R1206" s="16"/>
      <c r="S1206" s="16"/>
      <c r="T1206" s="16"/>
      <c r="U1206" s="16"/>
      <c r="V1206" s="16"/>
      <c r="W1206" s="16"/>
      <c r="X1206" s="16"/>
      <c r="Y1206" s="16"/>
      <c r="Z1206" s="16"/>
      <c r="AA1206" s="16"/>
      <c r="AB1206" s="16"/>
      <c r="AC1206" s="16"/>
      <c r="AD1206" s="16"/>
      <c r="AE1206" s="16"/>
    </row>
    <row r="1207" spans="1:31" x14ac:dyDescent="0.3">
      <c r="A1207" s="103" t="s">
        <v>1924</v>
      </c>
      <c r="B1207" s="103"/>
      <c r="C1207" s="103"/>
      <c r="D1207" s="103"/>
      <c r="E1207" s="103"/>
      <c r="F1207" s="103"/>
      <c r="G1207" s="103"/>
      <c r="H1207" s="103"/>
      <c r="I1207" s="103"/>
      <c r="J1207" s="103"/>
      <c r="K1207" s="103"/>
      <c r="L1207" s="103"/>
      <c r="M1207" s="103"/>
      <c r="N1207" s="103"/>
      <c r="O1207" s="103"/>
      <c r="P1207" s="103"/>
      <c r="Q1207" s="103"/>
      <c r="R1207" s="103"/>
      <c r="S1207" s="103"/>
      <c r="T1207" s="103"/>
      <c r="U1207" s="103"/>
      <c r="V1207" s="103"/>
      <c r="W1207" s="103"/>
      <c r="X1207" s="103"/>
      <c r="Y1207" s="103"/>
      <c r="Z1207" s="103"/>
      <c r="AA1207" s="103"/>
      <c r="AB1207" s="103"/>
      <c r="AC1207" s="103"/>
      <c r="AD1207" s="103"/>
      <c r="AE1207" s="103"/>
    </row>
    <row r="1208" spans="1:31" x14ac:dyDescent="0.3">
      <c r="B1208" s="188"/>
      <c r="C1208" s="188"/>
      <c r="D1208" s="188"/>
      <c r="E1208" s="188"/>
      <c r="F1208" s="188"/>
      <c r="G1208" s="188"/>
      <c r="H1208" s="188"/>
      <c r="I1208" s="188"/>
      <c r="J1208" s="188"/>
      <c r="L1208" s="188" t="s">
        <v>1653</v>
      </c>
      <c r="M1208" s="188"/>
      <c r="N1208" s="188" t="s">
        <v>1654</v>
      </c>
      <c r="O1208" s="188" t="s">
        <v>1653</v>
      </c>
      <c r="P1208" s="188"/>
      <c r="Q1208" s="188" t="s">
        <v>1654</v>
      </c>
      <c r="R1208" s="188" t="s">
        <v>1653</v>
      </c>
      <c r="S1208" s="188"/>
      <c r="T1208" s="188" t="s">
        <v>1654</v>
      </c>
      <c r="U1208" t="s">
        <v>167</v>
      </c>
      <c r="V1208" s="188" t="s">
        <v>1653</v>
      </c>
      <c r="W1208" s="188"/>
      <c r="X1208" s="188" t="s">
        <v>1654</v>
      </c>
      <c r="Y1208" s="188" t="s">
        <v>1653</v>
      </c>
      <c r="Z1208" s="188"/>
      <c r="AA1208" s="188" t="s">
        <v>1654</v>
      </c>
      <c r="AB1208" s="188" t="s">
        <v>1653</v>
      </c>
      <c r="AC1208" s="188"/>
      <c r="AD1208" s="188" t="s">
        <v>1654</v>
      </c>
      <c r="AE1208" t="s">
        <v>167</v>
      </c>
    </row>
    <row r="1209" spans="1:31" x14ac:dyDescent="0.3">
      <c r="A1209" t="s">
        <v>1925</v>
      </c>
      <c r="B1209" s="13" t="e">
        <v>#N/A</v>
      </c>
      <c r="C1209" s="25" t="e">
        <v>#N/A</v>
      </c>
      <c r="D1209" s="13"/>
      <c r="E1209" s="2" t="e">
        <v>#N/A</v>
      </c>
      <c r="F1209" s="25" t="e">
        <v>#N/A</v>
      </c>
      <c r="G1209" s="12"/>
      <c r="H1209" s="2" t="e">
        <v>#N/A</v>
      </c>
      <c r="I1209" s="25" t="e">
        <v>#N/A</v>
      </c>
      <c r="J1209" s="12"/>
      <c r="K1209" s="25" t="e">
        <v>#N/A</v>
      </c>
      <c r="L1209" s="13">
        <v>1162</v>
      </c>
      <c r="M1209" s="25" t="s">
        <v>167</v>
      </c>
      <c r="N1209" s="13">
        <v>13.9393939393939</v>
      </c>
      <c r="O1209" s="2">
        <v>1081</v>
      </c>
      <c r="P1209" s="25" t="s">
        <v>167</v>
      </c>
      <c r="Q1209" s="12">
        <v>12.7272727272727</v>
      </c>
      <c r="R1209" s="2">
        <v>1155</v>
      </c>
      <c r="S1209" s="25" t="s">
        <v>167</v>
      </c>
      <c r="T1209" s="12">
        <v>17.575758</v>
      </c>
      <c r="U1209" s="25">
        <v>-6.024096385542169E-3</v>
      </c>
      <c r="V1209" s="13">
        <v>1882</v>
      </c>
      <c r="W1209" s="25" t="s">
        <v>167</v>
      </c>
      <c r="X1209" s="13">
        <v>2</v>
      </c>
      <c r="Y1209" s="2">
        <v>1693</v>
      </c>
      <c r="Z1209" s="25" t="s">
        <v>167</v>
      </c>
      <c r="AA1209" s="12">
        <v>2</v>
      </c>
      <c r="AB1209" s="2">
        <v>1851</v>
      </c>
      <c r="AC1209" s="25" t="s">
        <v>167</v>
      </c>
      <c r="AD1209" s="12">
        <v>3.03</v>
      </c>
      <c r="AE1209" s="25">
        <v>-1.6E-2</v>
      </c>
    </row>
    <row r="1210" spans="1:31" x14ac:dyDescent="0.3">
      <c r="A1210" t="s">
        <v>1926</v>
      </c>
      <c r="B1210" s="13" t="e">
        <v>#N/A</v>
      </c>
      <c r="C1210" s="25" t="e">
        <v>#N/A</v>
      </c>
      <c r="D1210" s="13"/>
      <c r="E1210" s="2" t="e">
        <v>#N/A</v>
      </c>
      <c r="F1210" s="25" t="e">
        <v>#N/A</v>
      </c>
      <c r="G1210" s="12"/>
      <c r="H1210" s="2" t="e">
        <v>#N/A</v>
      </c>
      <c r="I1210" s="25" t="e">
        <v>#N/A</v>
      </c>
      <c r="J1210" s="12"/>
      <c r="K1210" s="25" t="e">
        <v>#N/A</v>
      </c>
      <c r="L1210" s="13">
        <v>1461</v>
      </c>
      <c r="M1210" s="25" t="s">
        <v>167</v>
      </c>
      <c r="N1210" s="13">
        <v>14.545454545454501</v>
      </c>
      <c r="O1210" s="2">
        <v>1353</v>
      </c>
      <c r="P1210" s="25" t="s">
        <v>167</v>
      </c>
      <c r="Q1210" s="12">
        <v>12.7272727272727</v>
      </c>
      <c r="R1210" s="2">
        <v>1478</v>
      </c>
      <c r="S1210" s="25" t="s">
        <v>167</v>
      </c>
      <c r="T1210" s="12">
        <v>15.151515</v>
      </c>
      <c r="U1210" s="25">
        <v>1.1635865845311431E-2</v>
      </c>
      <c r="V1210" s="13">
        <v>2345</v>
      </c>
      <c r="W1210" s="25" t="s">
        <v>167</v>
      </c>
      <c r="X1210" s="13">
        <v>2</v>
      </c>
      <c r="Y1210" s="2">
        <v>2155</v>
      </c>
      <c r="Z1210" s="25" t="s">
        <v>167</v>
      </c>
      <c r="AA1210" s="12">
        <v>2</v>
      </c>
      <c r="AB1210" s="2">
        <v>2422</v>
      </c>
      <c r="AC1210" s="25" t="s">
        <v>167</v>
      </c>
      <c r="AD1210" s="12">
        <v>3.03</v>
      </c>
      <c r="AE1210" s="25">
        <v>3.3000000000000002E-2</v>
      </c>
    </row>
    <row r="1211" spans="1:31" x14ac:dyDescent="0.3">
      <c r="A1211" t="s">
        <v>1927</v>
      </c>
      <c r="B1211" s="13" t="e">
        <v>#N/A</v>
      </c>
      <c r="C1211" s="25" t="e">
        <v>#N/A</v>
      </c>
      <c r="D1211" s="13"/>
      <c r="E1211" s="2" t="e">
        <v>#N/A</v>
      </c>
      <c r="F1211" s="25" t="e">
        <v>#N/A</v>
      </c>
      <c r="G1211" s="12"/>
      <c r="H1211" s="2" t="e">
        <v>#N/A</v>
      </c>
      <c r="I1211" s="25" t="e">
        <v>#N/A</v>
      </c>
      <c r="J1211" s="12"/>
      <c r="K1211" s="25" t="e">
        <v>#N/A</v>
      </c>
      <c r="L1211" s="13">
        <v>344</v>
      </c>
      <c r="M1211" s="25" t="s">
        <v>167</v>
      </c>
      <c r="N1211" s="13">
        <v>5.4545454545454497</v>
      </c>
      <c r="O1211" s="2">
        <v>363</v>
      </c>
      <c r="P1211" s="25" t="s">
        <v>167</v>
      </c>
      <c r="Q1211" s="12">
        <v>6.0606060606060597</v>
      </c>
      <c r="R1211" s="2">
        <v>435</v>
      </c>
      <c r="S1211" s="25" t="s">
        <v>167</v>
      </c>
      <c r="T1211" s="12">
        <v>9.0909089999999999</v>
      </c>
      <c r="U1211" s="25">
        <v>0.26453488372093026</v>
      </c>
      <c r="V1211" s="13">
        <v>450</v>
      </c>
      <c r="W1211" s="25" t="s">
        <v>167</v>
      </c>
      <c r="X1211" s="13">
        <v>1</v>
      </c>
      <c r="Y1211" s="2">
        <v>500</v>
      </c>
      <c r="Z1211" s="25" t="s">
        <v>167</v>
      </c>
      <c r="AA1211" s="12">
        <v>1</v>
      </c>
      <c r="AB1211" s="2">
        <v>618</v>
      </c>
      <c r="AC1211" s="25" t="s">
        <v>167</v>
      </c>
      <c r="AD1211" s="12">
        <v>1.21</v>
      </c>
      <c r="AE1211" s="25">
        <v>0.373</v>
      </c>
    </row>
    <row r="1212" spans="1:31" x14ac:dyDescent="0.3">
      <c r="A1212" s="16"/>
      <c r="B1212" s="16"/>
      <c r="C1212" s="16"/>
      <c r="D1212" s="16"/>
      <c r="E1212" s="16"/>
      <c r="F1212" s="16"/>
      <c r="G1212" s="16"/>
      <c r="H1212" s="16"/>
      <c r="I1212" s="16"/>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row>
    <row r="1213" spans="1:31" x14ac:dyDescent="0.3">
      <c r="A1213" s="103" t="s">
        <v>1928</v>
      </c>
      <c r="B1213" s="103"/>
      <c r="C1213" s="103"/>
      <c r="D1213" s="103"/>
      <c r="E1213" s="103"/>
      <c r="F1213" s="103"/>
      <c r="G1213" s="103"/>
      <c r="H1213" s="103"/>
      <c r="I1213" s="103"/>
      <c r="J1213" s="103"/>
      <c r="K1213" s="103"/>
      <c r="L1213" s="103"/>
      <c r="M1213" s="103"/>
      <c r="N1213" s="103"/>
      <c r="O1213" s="103"/>
      <c r="P1213" s="103"/>
      <c r="Q1213" s="103"/>
      <c r="R1213" s="103"/>
      <c r="S1213" s="103"/>
      <c r="T1213" s="103"/>
      <c r="U1213" s="103"/>
      <c r="V1213" s="103"/>
      <c r="W1213" s="103"/>
      <c r="X1213" s="103"/>
      <c r="Y1213" s="103"/>
      <c r="Z1213" s="103"/>
      <c r="AA1213" s="103"/>
      <c r="AB1213" s="103"/>
      <c r="AC1213" s="103"/>
      <c r="AD1213" s="103"/>
      <c r="AE1213" s="103"/>
    </row>
    <row r="1214" spans="1:31" x14ac:dyDescent="0.3">
      <c r="B1214" s="188"/>
      <c r="C1214" s="188"/>
      <c r="D1214" s="188"/>
      <c r="E1214" s="188"/>
      <c r="F1214" s="188"/>
      <c r="G1214" s="188"/>
      <c r="H1214" s="188"/>
      <c r="I1214" s="188"/>
      <c r="J1214" s="188"/>
      <c r="L1214" s="188" t="s">
        <v>1653</v>
      </c>
      <c r="M1214" s="188"/>
      <c r="N1214" s="188" t="s">
        <v>1654</v>
      </c>
      <c r="O1214" s="188" t="s">
        <v>1653</v>
      </c>
      <c r="P1214" s="188"/>
      <c r="Q1214" s="188" t="s">
        <v>1654</v>
      </c>
      <c r="R1214" s="188" t="s">
        <v>1653</v>
      </c>
      <c r="S1214" s="188"/>
      <c r="T1214" s="188" t="s">
        <v>1654</v>
      </c>
      <c r="U1214" t="s">
        <v>167</v>
      </c>
      <c r="V1214" s="188" t="s">
        <v>1653</v>
      </c>
      <c r="W1214" s="188"/>
      <c r="X1214" s="188" t="s">
        <v>1654</v>
      </c>
      <c r="Y1214" s="188" t="s">
        <v>1653</v>
      </c>
      <c r="Z1214" s="188"/>
      <c r="AA1214" s="188" t="s">
        <v>1654</v>
      </c>
      <c r="AB1214" s="188" t="s">
        <v>1653</v>
      </c>
      <c r="AC1214" s="188"/>
      <c r="AD1214" s="188" t="s">
        <v>1654</v>
      </c>
      <c r="AE1214" t="s">
        <v>167</v>
      </c>
    </row>
    <row r="1215" spans="1:31" x14ac:dyDescent="0.3">
      <c r="A1215" t="s">
        <v>169</v>
      </c>
      <c r="B1215" s="2">
        <v>22280</v>
      </c>
      <c r="C1215" s="25" t="s">
        <v>2479</v>
      </c>
      <c r="D1215" s="2"/>
      <c r="E1215" s="2">
        <v>21925</v>
      </c>
      <c r="F1215" s="25" t="s">
        <v>2479</v>
      </c>
      <c r="G1215" s="12"/>
      <c r="H1215" s="2">
        <v>23528</v>
      </c>
      <c r="I1215" s="25" t="s">
        <v>2479</v>
      </c>
      <c r="J1215" s="12"/>
      <c r="K1215" s="25">
        <v>5.6014362657091477E-2</v>
      </c>
      <c r="L1215" s="2">
        <v>75081</v>
      </c>
      <c r="M1215" s="25" t="s">
        <v>167</v>
      </c>
      <c r="N1215" s="2">
        <v>679.39393939393904</v>
      </c>
      <c r="O1215" s="2">
        <v>75685</v>
      </c>
      <c r="P1215" s="25" t="s">
        <v>167</v>
      </c>
      <c r="Q1215" s="12">
        <v>752.12121212121201</v>
      </c>
      <c r="R1215" s="2">
        <v>79353</v>
      </c>
      <c r="S1215" s="25" t="s">
        <v>167</v>
      </c>
      <c r="T1215" s="12">
        <v>812.72730000000001</v>
      </c>
      <c r="U1215" s="25">
        <v>5.6898549566468212E-2</v>
      </c>
      <c r="V1215" s="2">
        <v>7112050</v>
      </c>
      <c r="W1215" s="25" t="s">
        <v>167</v>
      </c>
      <c r="X1215" s="2">
        <v>23474</v>
      </c>
      <c r="Y1215" s="2">
        <v>6909176</v>
      </c>
      <c r="Z1215" s="25" t="s">
        <v>167</v>
      </c>
      <c r="AA1215" s="12">
        <v>22243.03</v>
      </c>
      <c r="AB1215" s="2">
        <v>7241318</v>
      </c>
      <c r="AC1215" s="25" t="s">
        <v>167</v>
      </c>
      <c r="AD1215" s="12">
        <v>21643.03</v>
      </c>
      <c r="AE1215" s="25">
        <v>1.7999999999999999E-2</v>
      </c>
    </row>
    <row r="1216" spans="1:31" x14ac:dyDescent="0.3">
      <c r="A1216" t="s">
        <v>1929</v>
      </c>
      <c r="B1216" s="2">
        <v>14493</v>
      </c>
      <c r="C1216" s="25">
        <v>0.6504937163375224</v>
      </c>
      <c r="D1216" s="2"/>
      <c r="E1216" s="2">
        <v>13464</v>
      </c>
      <c r="F1216" s="25">
        <v>0.61409350057012546</v>
      </c>
      <c r="G1216" s="12"/>
      <c r="H1216" s="2">
        <v>15050</v>
      </c>
      <c r="I1216" s="25">
        <v>0.6396633798027882</v>
      </c>
      <c r="J1216" s="12"/>
      <c r="K1216" s="25">
        <v>3.8432346650106863E-2</v>
      </c>
      <c r="L1216" s="2">
        <v>55187</v>
      </c>
      <c r="M1216" s="25">
        <v>0.73503283120896101</v>
      </c>
      <c r="N1216" s="2">
        <v>680.60606060606005</v>
      </c>
      <c r="O1216" s="2">
        <v>53843</v>
      </c>
      <c r="P1216" s="25">
        <v>0.71140912994648875</v>
      </c>
      <c r="Q1216" s="12">
        <v>721.21212121212102</v>
      </c>
      <c r="R1216" s="2">
        <v>54387</v>
      </c>
      <c r="S1216" s="25">
        <v>0.68538051491437002</v>
      </c>
      <c r="T1216" s="12">
        <v>903.63635299999999</v>
      </c>
      <c r="U1216" s="25">
        <v>-1.4496167575697175E-2</v>
      </c>
      <c r="V1216" s="2">
        <v>5395887</v>
      </c>
      <c r="W1216" s="25">
        <v>0.75900000000000001</v>
      </c>
      <c r="X1216" s="2">
        <v>17410</v>
      </c>
      <c r="Y1216" s="2">
        <v>5035714</v>
      </c>
      <c r="Z1216" s="25">
        <v>0.72899999999999998</v>
      </c>
      <c r="AA1216" s="12">
        <v>15323.03</v>
      </c>
      <c r="AB1216" s="2">
        <v>5035650</v>
      </c>
      <c r="AC1216" s="25">
        <v>0.69499999999999995</v>
      </c>
      <c r="AD1216" s="12">
        <v>15423.03</v>
      </c>
      <c r="AE1216" s="25">
        <v>-6.7000000000000004E-2</v>
      </c>
    </row>
    <row r="1217" spans="1:31" x14ac:dyDescent="0.3">
      <c r="A1217" t="s">
        <v>1930</v>
      </c>
      <c r="B1217" s="2">
        <v>756</v>
      </c>
      <c r="C1217" s="25">
        <v>3.393177737881508E-2</v>
      </c>
      <c r="D1217" s="2"/>
      <c r="E1217" s="2">
        <v>766</v>
      </c>
      <c r="F1217" s="25">
        <v>3.493728620296465E-2</v>
      </c>
      <c r="G1217" s="12"/>
      <c r="H1217" s="2">
        <v>1204</v>
      </c>
      <c r="I1217" s="25">
        <v>5.117307038422305E-2</v>
      </c>
      <c r="J1217" s="12"/>
      <c r="K1217" s="25">
        <v>0.59259259259259256</v>
      </c>
      <c r="L1217" s="2">
        <v>2383</v>
      </c>
      <c r="M1217" s="25">
        <v>3.1739055153767265E-2</v>
      </c>
      <c r="N1217" s="2">
        <v>202.42424242424201</v>
      </c>
      <c r="O1217" s="2">
        <v>2682</v>
      </c>
      <c r="P1217" s="25">
        <v>3.5436348021404503E-2</v>
      </c>
      <c r="Q1217" s="12">
        <v>220.60606060606</v>
      </c>
      <c r="R1217" s="2">
        <v>3476</v>
      </c>
      <c r="S1217" s="25">
        <v>4.3804267009438839E-2</v>
      </c>
      <c r="T1217" s="12">
        <v>295.15152</v>
      </c>
      <c r="U1217" s="25">
        <v>0.45866554762903905</v>
      </c>
      <c r="V1217" s="2">
        <v>183677</v>
      </c>
      <c r="W1217" s="25">
        <v>2.5999999999999999E-2</v>
      </c>
      <c r="X1217" s="2">
        <v>1746</v>
      </c>
      <c r="Y1217" s="2">
        <v>232934</v>
      </c>
      <c r="Z1217" s="25">
        <v>3.4000000000000002E-2</v>
      </c>
      <c r="AA1217" s="12">
        <v>2131.52</v>
      </c>
      <c r="AB1217" s="2">
        <v>283248</v>
      </c>
      <c r="AC1217" s="25">
        <v>3.9E-2</v>
      </c>
      <c r="AD1217" s="12">
        <v>2323.0300000000002</v>
      </c>
      <c r="AE1217" s="25">
        <v>0.54200000000000004</v>
      </c>
    </row>
    <row r="1218" spans="1:31" x14ac:dyDescent="0.3">
      <c r="A1218" t="s">
        <v>1931</v>
      </c>
      <c r="B1218" s="2">
        <v>1248</v>
      </c>
      <c r="C1218" s="25">
        <v>5.601436265709156E-2</v>
      </c>
      <c r="D1218" s="2"/>
      <c r="E1218" s="2">
        <v>1465</v>
      </c>
      <c r="F1218" s="25">
        <v>6.6818700114025104E-2</v>
      </c>
      <c r="G1218" s="12"/>
      <c r="H1218" s="2">
        <v>1873</v>
      </c>
      <c r="I1218" s="25">
        <v>7.9607276436586188E-2</v>
      </c>
      <c r="J1218" s="12"/>
      <c r="K1218" s="25">
        <v>0.50080128205128216</v>
      </c>
      <c r="L1218" s="2">
        <v>5105</v>
      </c>
      <c r="M1218" s="25">
        <v>6.7993233973974776E-2</v>
      </c>
      <c r="N1218" s="2">
        <v>260</v>
      </c>
      <c r="O1218" s="2">
        <v>6286</v>
      </c>
      <c r="P1218" s="25">
        <v>8.3054766466274688E-2</v>
      </c>
      <c r="Q1218" s="12">
        <v>308.48484848484799</v>
      </c>
      <c r="R1218" s="2">
        <v>7834</v>
      </c>
      <c r="S1218" s="25">
        <v>9.8723425705392359E-2</v>
      </c>
      <c r="T1218" s="12">
        <v>466.06060000000002</v>
      </c>
      <c r="U1218" s="25">
        <v>0.53457394711067585</v>
      </c>
      <c r="V1218" s="2">
        <v>404193</v>
      </c>
      <c r="W1218" s="25">
        <v>5.7000000000000002E-2</v>
      </c>
      <c r="X1218" s="2">
        <v>2932</v>
      </c>
      <c r="Y1218" s="2">
        <v>487544</v>
      </c>
      <c r="Z1218" s="25">
        <v>7.0999999999999994E-2</v>
      </c>
      <c r="AA1218" s="12">
        <v>3209.7</v>
      </c>
      <c r="AB1218" s="2">
        <v>609033</v>
      </c>
      <c r="AC1218" s="25">
        <v>8.4000000000000005E-2</v>
      </c>
      <c r="AD1218" s="12">
        <v>4392.12</v>
      </c>
      <c r="AE1218" s="25">
        <v>0.50700000000000001</v>
      </c>
    </row>
    <row r="1219" spans="1:31" x14ac:dyDescent="0.3">
      <c r="A1219" t="s">
        <v>1932</v>
      </c>
      <c r="B1219" s="2">
        <v>2129</v>
      </c>
      <c r="C1219" s="25">
        <v>9.5556552962298022E-2</v>
      </c>
      <c r="D1219" s="2"/>
      <c r="E1219" s="2">
        <v>1728</v>
      </c>
      <c r="F1219" s="25">
        <v>7.8814139110604337E-2</v>
      </c>
      <c r="G1219" s="12"/>
      <c r="H1219" s="2">
        <v>2320</v>
      </c>
      <c r="I1219" s="25">
        <v>9.8605916354981296E-2</v>
      </c>
      <c r="J1219" s="12"/>
      <c r="K1219" s="25">
        <v>8.9713480507280341E-2</v>
      </c>
      <c r="L1219" s="2">
        <v>7571</v>
      </c>
      <c r="M1219" s="25">
        <v>0.10083776188383213</v>
      </c>
      <c r="N1219" s="2">
        <v>370.90909090909003</v>
      </c>
      <c r="O1219" s="2">
        <v>8418</v>
      </c>
      <c r="P1219" s="25">
        <v>0.11122415273832331</v>
      </c>
      <c r="Q1219" s="12">
        <v>414.54545454545399</v>
      </c>
      <c r="R1219" s="2">
        <v>9292</v>
      </c>
      <c r="S1219" s="25">
        <v>0.11709702216677378</v>
      </c>
      <c r="T1219" s="12">
        <v>405.45455900000002</v>
      </c>
      <c r="U1219" s="25">
        <v>0.22731475366530182</v>
      </c>
      <c r="V1219" s="2">
        <v>617469</v>
      </c>
      <c r="W1219" s="25">
        <v>8.6999999999999994E-2</v>
      </c>
      <c r="X1219" s="2">
        <v>4047</v>
      </c>
      <c r="Y1219" s="2">
        <v>727341</v>
      </c>
      <c r="Z1219" s="25">
        <v>0.105</v>
      </c>
      <c r="AA1219" s="12">
        <v>4404.24</v>
      </c>
      <c r="AB1219" s="2">
        <v>833211</v>
      </c>
      <c r="AC1219" s="25">
        <v>0.115</v>
      </c>
      <c r="AD1219" s="12">
        <v>5204.24</v>
      </c>
      <c r="AE1219" s="25">
        <v>0.34899999999999998</v>
      </c>
    </row>
    <row r="1220" spans="1:31" x14ac:dyDescent="0.3">
      <c r="A1220" t="s">
        <v>1933</v>
      </c>
      <c r="B1220" s="2">
        <v>1798</v>
      </c>
      <c r="C1220" s="25">
        <v>8.0700179533213651E-2</v>
      </c>
      <c r="D1220" s="2"/>
      <c r="E1220" s="2">
        <v>1859</v>
      </c>
      <c r="F1220" s="25">
        <v>8.4789053591790189E-2</v>
      </c>
      <c r="G1220" s="12"/>
      <c r="H1220" s="2">
        <v>1442</v>
      </c>
      <c r="I1220" s="25">
        <v>6.1288677320639237E-2</v>
      </c>
      <c r="J1220" s="12"/>
      <c r="K1220" s="25">
        <v>-0.19799777530589546</v>
      </c>
      <c r="L1220" s="2">
        <v>7848</v>
      </c>
      <c r="M1220" s="25">
        <v>0.10452711072042195</v>
      </c>
      <c r="N1220" s="2">
        <v>295.15151515151501</v>
      </c>
      <c r="O1220" s="2">
        <v>7584</v>
      </c>
      <c r="P1220" s="25">
        <v>0.10020479619475457</v>
      </c>
      <c r="Q1220" s="12">
        <v>357.575757575757</v>
      </c>
      <c r="R1220" s="2">
        <v>7369</v>
      </c>
      <c r="S1220" s="25">
        <v>9.286353382984891E-2</v>
      </c>
      <c r="T1220" s="12">
        <v>410.30304000000001</v>
      </c>
      <c r="U1220" s="25">
        <v>-6.1034658511722732E-2</v>
      </c>
      <c r="V1220" s="2">
        <v>699082</v>
      </c>
      <c r="W1220" s="25">
        <v>9.8000000000000004E-2</v>
      </c>
      <c r="X1220" s="2">
        <v>3828</v>
      </c>
      <c r="Y1220" s="2">
        <v>755858</v>
      </c>
      <c r="Z1220" s="25">
        <v>0.109</v>
      </c>
      <c r="AA1220" s="12">
        <v>4772.12</v>
      </c>
      <c r="AB1220" s="2">
        <v>774695</v>
      </c>
      <c r="AC1220" s="25">
        <v>0.107</v>
      </c>
      <c r="AD1220" s="12">
        <v>5051.5200000000004</v>
      </c>
      <c r="AE1220" s="25">
        <v>0.108</v>
      </c>
    </row>
    <row r="1221" spans="1:31" x14ac:dyDescent="0.3">
      <c r="A1221" t="s">
        <v>1934</v>
      </c>
      <c r="B1221" s="2">
        <v>1601</v>
      </c>
      <c r="C1221" s="25">
        <v>7.1858168761220823E-2</v>
      </c>
      <c r="D1221" s="2"/>
      <c r="E1221" s="2">
        <v>1408</v>
      </c>
      <c r="F1221" s="25">
        <v>6.4218928164196123E-2</v>
      </c>
      <c r="G1221" s="12"/>
      <c r="H1221" s="2">
        <v>1444</v>
      </c>
      <c r="I1221" s="25">
        <v>6.1373682420945236E-2</v>
      </c>
      <c r="J1221" s="12"/>
      <c r="K1221" s="25">
        <v>-9.8063710181136798E-2</v>
      </c>
      <c r="L1221" s="2">
        <v>6803</v>
      </c>
      <c r="M1221" s="25">
        <v>9.0608809152781661E-2</v>
      </c>
      <c r="N1221" s="2">
        <v>290.90909090909003</v>
      </c>
      <c r="O1221" s="2">
        <v>6510</v>
      </c>
      <c r="P1221" s="25">
        <v>8.601440179692145E-2</v>
      </c>
      <c r="Q1221" s="12">
        <v>347.87878787878702</v>
      </c>
      <c r="R1221" s="2">
        <v>5507</v>
      </c>
      <c r="S1221" s="25">
        <v>6.9398762491651222E-2</v>
      </c>
      <c r="T1221" s="12">
        <v>346.66665599999999</v>
      </c>
      <c r="U1221" s="25">
        <v>-0.19050418932823754</v>
      </c>
      <c r="V1221" s="2">
        <v>654725</v>
      </c>
      <c r="W1221" s="25">
        <v>9.1999999999999998E-2</v>
      </c>
      <c r="X1221" s="2">
        <v>4068</v>
      </c>
      <c r="Y1221" s="2">
        <v>634854</v>
      </c>
      <c r="Z1221" s="25">
        <v>9.1999999999999998E-2</v>
      </c>
      <c r="AA1221" s="12">
        <v>4132.7299999999996</v>
      </c>
      <c r="AB1221" s="2">
        <v>602748</v>
      </c>
      <c r="AC1221" s="25">
        <v>8.3000000000000004E-2</v>
      </c>
      <c r="AD1221" s="12">
        <v>3920.61</v>
      </c>
      <c r="AE1221" s="25">
        <v>-7.9000000000000001E-2</v>
      </c>
    </row>
    <row r="1222" spans="1:31" x14ac:dyDescent="0.3">
      <c r="A1222" t="s">
        <v>1935</v>
      </c>
      <c r="B1222" s="2">
        <v>1371</v>
      </c>
      <c r="C1222" s="25">
        <v>6.1535008976660685E-2</v>
      </c>
      <c r="D1222" s="2"/>
      <c r="E1222" s="2">
        <v>1038</v>
      </c>
      <c r="F1222" s="25">
        <v>4.7343215507411628E-2</v>
      </c>
      <c r="G1222" s="12"/>
      <c r="H1222" s="2">
        <v>1046</v>
      </c>
      <c r="I1222" s="25">
        <v>4.4457667460047604E-2</v>
      </c>
      <c r="J1222" s="12"/>
      <c r="K1222" s="25">
        <v>-0.23705324580598108</v>
      </c>
      <c r="L1222" s="2">
        <v>5878</v>
      </c>
      <c r="M1222" s="25">
        <v>7.8288781449368017E-2</v>
      </c>
      <c r="N1222" s="2">
        <v>309.69696969696901</v>
      </c>
      <c r="O1222" s="2">
        <v>4153</v>
      </c>
      <c r="P1222" s="25">
        <v>5.4872167536499969E-2</v>
      </c>
      <c r="Q1222" s="12">
        <v>241.21212121212099</v>
      </c>
      <c r="R1222" s="2">
        <v>4916</v>
      </c>
      <c r="S1222" s="25">
        <v>6.1951028946605674E-2</v>
      </c>
      <c r="T1222" s="12">
        <v>406.06060000000002</v>
      </c>
      <c r="U1222" s="25">
        <v>-0.16366110922082341</v>
      </c>
      <c r="V1222" s="2">
        <v>549693</v>
      </c>
      <c r="W1222" s="25">
        <v>7.6999999999999999E-2</v>
      </c>
      <c r="X1222" s="2">
        <v>3372</v>
      </c>
      <c r="Y1222" s="2">
        <v>480619</v>
      </c>
      <c r="Z1222" s="25">
        <v>7.0000000000000007E-2</v>
      </c>
      <c r="AA1222" s="12">
        <v>2806.67</v>
      </c>
      <c r="AB1222" s="2">
        <v>439413</v>
      </c>
      <c r="AC1222" s="25">
        <v>6.0999999999999999E-2</v>
      </c>
      <c r="AD1222" s="12">
        <v>2889.7</v>
      </c>
      <c r="AE1222" s="25">
        <v>-0.20100000000000001</v>
      </c>
    </row>
    <row r="1223" spans="1:31" x14ac:dyDescent="0.3">
      <c r="A1223" t="s">
        <v>1936</v>
      </c>
      <c r="B1223" s="2">
        <v>1079</v>
      </c>
      <c r="C1223" s="25">
        <v>4.8429084380610415E-2</v>
      </c>
      <c r="D1223" s="2"/>
      <c r="E1223" s="2">
        <v>899</v>
      </c>
      <c r="F1223" s="25">
        <v>4.1003420752565564E-2</v>
      </c>
      <c r="G1223" s="12"/>
      <c r="H1223" s="2">
        <v>933</v>
      </c>
      <c r="I1223" s="25">
        <v>3.9654879292757551E-2</v>
      </c>
      <c r="J1223" s="12"/>
      <c r="K1223" s="25">
        <v>-0.13531047265987028</v>
      </c>
      <c r="L1223" s="2">
        <v>3797</v>
      </c>
      <c r="M1223" s="25">
        <v>5.0572048853904449E-2</v>
      </c>
      <c r="N1223" s="2">
        <v>258.78787878787801</v>
      </c>
      <c r="O1223" s="2">
        <v>3932</v>
      </c>
      <c r="P1223" s="25">
        <v>5.1952170179031511E-2</v>
      </c>
      <c r="Q1223" s="12">
        <v>298.18181818181802</v>
      </c>
      <c r="R1223" s="2">
        <v>2849</v>
      </c>
      <c r="S1223" s="25">
        <v>3.590286441596411E-2</v>
      </c>
      <c r="T1223" s="12">
        <v>351.51513699999998</v>
      </c>
      <c r="U1223" s="25">
        <v>-0.24967079273110351</v>
      </c>
      <c r="V1223" s="2">
        <v>433716</v>
      </c>
      <c r="W1223" s="25">
        <v>6.0999999999999999E-2</v>
      </c>
      <c r="X1223" s="2">
        <v>3221</v>
      </c>
      <c r="Y1223" s="2">
        <v>344470</v>
      </c>
      <c r="Z1223" s="25">
        <v>0.05</v>
      </c>
      <c r="AA1223" s="12">
        <v>2432.12</v>
      </c>
      <c r="AB1223" s="2">
        <v>302006</v>
      </c>
      <c r="AC1223" s="25">
        <v>4.2000000000000003E-2</v>
      </c>
      <c r="AD1223" s="12">
        <v>2815.76</v>
      </c>
      <c r="AE1223" s="25">
        <v>-0.30399999999999999</v>
      </c>
    </row>
    <row r="1224" spans="1:31" x14ac:dyDescent="0.3">
      <c r="A1224" t="s">
        <v>1937</v>
      </c>
      <c r="B1224" s="2">
        <v>1380</v>
      </c>
      <c r="C1224" s="25">
        <v>6.193895870736086E-2</v>
      </c>
      <c r="D1224" s="2"/>
      <c r="E1224" s="2">
        <v>1387</v>
      </c>
      <c r="F1224" s="25">
        <v>6.326111744583808E-2</v>
      </c>
      <c r="G1224" s="12"/>
      <c r="H1224" s="2">
        <v>1468</v>
      </c>
      <c r="I1224" s="25">
        <v>6.2393743624617498E-2</v>
      </c>
      <c r="J1224" s="12"/>
      <c r="K1224" s="25">
        <v>6.3768115942028913E-2</v>
      </c>
      <c r="L1224" s="2">
        <v>5311</v>
      </c>
      <c r="M1224" s="25">
        <v>7.0736937440897166E-2</v>
      </c>
      <c r="N1224" s="2">
        <v>281.21212121212102</v>
      </c>
      <c r="O1224" s="2">
        <v>4572</v>
      </c>
      <c r="P1224" s="25">
        <v>6.0408271123736541E-2</v>
      </c>
      <c r="Q1224" s="12">
        <v>283.636363636363</v>
      </c>
      <c r="R1224" s="2">
        <v>4294</v>
      </c>
      <c r="S1224" s="25">
        <v>5.4112635943190553E-2</v>
      </c>
      <c r="T1224" s="12">
        <v>393.93939999999998</v>
      </c>
      <c r="U1224" s="25">
        <v>-0.19148936170212766</v>
      </c>
      <c r="V1224" s="2">
        <v>590810</v>
      </c>
      <c r="W1224" s="25">
        <v>8.3000000000000004E-2</v>
      </c>
      <c r="X1224" s="2">
        <v>3528</v>
      </c>
      <c r="Y1224" s="2">
        <v>431060</v>
      </c>
      <c r="Z1224" s="25">
        <v>6.2E-2</v>
      </c>
      <c r="AA1224" s="12">
        <v>2476.36</v>
      </c>
      <c r="AB1224" s="2">
        <v>374917</v>
      </c>
      <c r="AC1224" s="25">
        <v>5.1999999999999998E-2</v>
      </c>
      <c r="AD1224" s="12">
        <v>3096.36</v>
      </c>
      <c r="AE1224" s="25">
        <v>-0.36499999999999999</v>
      </c>
    </row>
    <row r="1225" spans="1:31" x14ac:dyDescent="0.3">
      <c r="A1225" t="s">
        <v>1938</v>
      </c>
      <c r="B1225" s="2">
        <v>3100</v>
      </c>
      <c r="C1225" s="25">
        <v>0.13913824057450624</v>
      </c>
      <c r="D1225" s="2"/>
      <c r="E1225" s="2">
        <v>2832</v>
      </c>
      <c r="F1225" s="25">
        <v>0.12916761687571265</v>
      </c>
      <c r="G1225" s="12"/>
      <c r="H1225" s="2">
        <v>3143</v>
      </c>
      <c r="I1225" s="25">
        <v>0.13358551513090786</v>
      </c>
      <c r="J1225" s="12"/>
      <c r="K1225" s="25">
        <v>1.3870967741935525E-2</v>
      </c>
      <c r="L1225" s="2">
        <v>10215</v>
      </c>
      <c r="M1225" s="25">
        <v>0.13605306269229234</v>
      </c>
      <c r="N1225" s="2">
        <v>469.69696969696901</v>
      </c>
      <c r="O1225" s="2">
        <v>9176</v>
      </c>
      <c r="P1225" s="25">
        <v>0.12123934729470832</v>
      </c>
      <c r="Q1225" s="12">
        <v>426.06060606060601</v>
      </c>
      <c r="R1225" s="2">
        <v>8542</v>
      </c>
      <c r="S1225" s="25">
        <v>0.10764558365783272</v>
      </c>
      <c r="T1225" s="12">
        <v>544.24243200000001</v>
      </c>
      <c r="U1225" s="25">
        <v>-0.16377875673029857</v>
      </c>
      <c r="V1225" s="2">
        <v>1237114</v>
      </c>
      <c r="W1225" s="25">
        <v>0.17399999999999999</v>
      </c>
      <c r="X1225" s="2">
        <v>3583</v>
      </c>
      <c r="Y1225" s="2">
        <v>908789</v>
      </c>
      <c r="Z1225" s="25">
        <v>0.13200000000000001</v>
      </c>
      <c r="AA1225" s="12">
        <v>3689.7</v>
      </c>
      <c r="AB1225" s="2">
        <v>789868</v>
      </c>
      <c r="AC1225" s="25">
        <v>0.109</v>
      </c>
      <c r="AD1225" s="12">
        <v>4036.97</v>
      </c>
      <c r="AE1225" s="25">
        <v>-0.36199999999999999</v>
      </c>
    </row>
    <row r="1226" spans="1:31" x14ac:dyDescent="0.3">
      <c r="A1226" t="s">
        <v>1939</v>
      </c>
      <c r="B1226" s="2">
        <v>31</v>
      </c>
      <c r="C1226" s="25">
        <v>1.3913824057450628E-3</v>
      </c>
      <c r="D1226" s="2"/>
      <c r="E1226" s="2">
        <v>82</v>
      </c>
      <c r="F1226" s="25">
        <v>3.7400228050171037E-3</v>
      </c>
      <c r="G1226" s="12"/>
      <c r="H1226" s="2">
        <v>177</v>
      </c>
      <c r="I1226" s="25">
        <v>7.5229513770826246E-3</v>
      </c>
      <c r="J1226" s="12"/>
      <c r="K1226" s="25">
        <v>4.709677419354839</v>
      </c>
      <c r="L1226" s="2">
        <v>276</v>
      </c>
      <c r="M1226" s="25">
        <v>3.676029887721261E-3</v>
      </c>
      <c r="N1226" s="2">
        <v>67.272727272727195</v>
      </c>
      <c r="O1226" s="2">
        <v>530</v>
      </c>
      <c r="P1226" s="25">
        <v>7.0027085948338504E-3</v>
      </c>
      <c r="Q1226" s="12">
        <v>187.272727272727</v>
      </c>
      <c r="R1226" s="2">
        <v>308</v>
      </c>
      <c r="S1226" s="25">
        <v>3.8813907476717958E-3</v>
      </c>
      <c r="T1226" s="12">
        <v>86.666664100000006</v>
      </c>
      <c r="U1226" s="25">
        <v>0.11594202898550725</v>
      </c>
      <c r="V1226" s="2">
        <v>25408</v>
      </c>
      <c r="W1226" s="25">
        <v>4.0000000000000001E-3</v>
      </c>
      <c r="X1226" s="2">
        <v>608</v>
      </c>
      <c r="Y1226" s="2">
        <v>32245</v>
      </c>
      <c r="Z1226" s="25">
        <v>5.0000000000000001E-3</v>
      </c>
      <c r="AA1226" s="12">
        <v>886.06</v>
      </c>
      <c r="AB1226" s="2">
        <v>26511</v>
      </c>
      <c r="AC1226" s="25">
        <v>4.0000000000000001E-3</v>
      </c>
      <c r="AD1226" s="12">
        <v>737.58</v>
      </c>
      <c r="AE1226" s="25">
        <v>4.2999999999999997E-2</v>
      </c>
    </row>
    <row r="1227" spans="1:31" x14ac:dyDescent="0.3">
      <c r="A1227" t="s">
        <v>1940</v>
      </c>
      <c r="B1227" s="2">
        <v>7787</v>
      </c>
      <c r="C1227" s="25">
        <v>0.34950628366247755</v>
      </c>
      <c r="D1227" s="2"/>
      <c r="E1227" s="2">
        <v>8461</v>
      </c>
      <c r="F1227" s="25">
        <v>0.38590649942987459</v>
      </c>
      <c r="G1227" s="12"/>
      <c r="H1227" s="2">
        <v>8478</v>
      </c>
      <c r="I1227" s="25">
        <v>0.36033662019721197</v>
      </c>
      <c r="J1227" s="12"/>
      <c r="K1227" s="25">
        <v>8.8737639655836587E-2</v>
      </c>
      <c r="L1227" s="2">
        <v>19894</v>
      </c>
      <c r="M1227" s="25">
        <v>0.26496716879103899</v>
      </c>
      <c r="N1227" s="2">
        <v>439.39393939393898</v>
      </c>
      <c r="O1227" s="2">
        <v>21842</v>
      </c>
      <c r="P1227" s="25">
        <v>0.28859087005351125</v>
      </c>
      <c r="Q1227" s="12">
        <v>503.030303030303</v>
      </c>
      <c r="R1227" s="2">
        <v>24966</v>
      </c>
      <c r="S1227" s="25">
        <v>0.31461948508563004</v>
      </c>
      <c r="T1227" s="12">
        <v>681.81820000000005</v>
      </c>
      <c r="U1227" s="25">
        <v>0.25495124158037602</v>
      </c>
      <c r="V1227" s="2">
        <v>1716163</v>
      </c>
      <c r="W1227" s="25">
        <v>0.24099999999999999</v>
      </c>
      <c r="X1227" s="2">
        <v>7721</v>
      </c>
      <c r="Y1227" s="2">
        <v>1873462</v>
      </c>
      <c r="Z1227" s="25">
        <v>0.27100000000000002</v>
      </c>
      <c r="AA1227" s="12">
        <v>8417.58</v>
      </c>
      <c r="AB1227" s="2">
        <v>2205668</v>
      </c>
      <c r="AC1227" s="25">
        <v>0.30499999999999999</v>
      </c>
      <c r="AD1227" s="12">
        <v>9587.8799999999992</v>
      </c>
      <c r="AE1227" s="25">
        <v>0.28499999999999998</v>
      </c>
    </row>
    <row r="1228" spans="1:31" x14ac:dyDescent="0.3">
      <c r="A1228" t="s">
        <v>1930</v>
      </c>
      <c r="B1228" s="2">
        <v>3872</v>
      </c>
      <c r="C1228" s="25">
        <v>0.17378815080789947</v>
      </c>
      <c r="D1228" s="2"/>
      <c r="E1228" s="2">
        <v>3836</v>
      </c>
      <c r="F1228" s="25">
        <v>0.17496009122006842</v>
      </c>
      <c r="G1228" s="12"/>
      <c r="H1228" s="2">
        <v>4587</v>
      </c>
      <c r="I1228" s="25">
        <v>0.19495919755185312</v>
      </c>
      <c r="J1228" s="12"/>
      <c r="K1228" s="25">
        <v>0.18465909090909083</v>
      </c>
      <c r="L1228" s="2">
        <v>9142</v>
      </c>
      <c r="M1228" s="25">
        <v>0.1217618305563325</v>
      </c>
      <c r="N1228" s="2">
        <v>344.84848484848402</v>
      </c>
      <c r="O1228" s="2">
        <v>9814</v>
      </c>
      <c r="P1228" s="25">
        <v>0.12966902292396115</v>
      </c>
      <c r="Q1228" s="12">
        <v>370.90909090909003</v>
      </c>
      <c r="R1228" s="2">
        <v>13441</v>
      </c>
      <c r="S1228" s="25">
        <v>0.16938237999823574</v>
      </c>
      <c r="T1228" s="12">
        <v>496.96969999999999</v>
      </c>
      <c r="U1228" s="25">
        <v>0.47024721067600089</v>
      </c>
      <c r="V1228" s="2">
        <v>771913</v>
      </c>
      <c r="W1228" s="25">
        <v>0.109</v>
      </c>
      <c r="X1228" s="2">
        <v>4324</v>
      </c>
      <c r="Y1228" s="2">
        <v>842398</v>
      </c>
      <c r="Z1228" s="25">
        <v>0.122</v>
      </c>
      <c r="AA1228" s="12">
        <v>5181.21</v>
      </c>
      <c r="AB1228" s="2">
        <v>1021914</v>
      </c>
      <c r="AC1228" s="25">
        <v>0.14099999999999999</v>
      </c>
      <c r="AD1228" s="12">
        <v>6367.88</v>
      </c>
      <c r="AE1228" s="25">
        <v>0.32400000000000001</v>
      </c>
    </row>
    <row r="1229" spans="1:31" x14ac:dyDescent="0.3">
      <c r="A1229" t="s">
        <v>1931</v>
      </c>
      <c r="B1229" s="2">
        <v>1623</v>
      </c>
      <c r="C1229" s="25">
        <v>7.2845601436265714E-2</v>
      </c>
      <c r="D1229" s="2"/>
      <c r="E1229" s="2">
        <v>1630</v>
      </c>
      <c r="F1229" s="25">
        <v>7.4344355758266825E-2</v>
      </c>
      <c r="G1229" s="12"/>
      <c r="H1229" s="2">
        <v>1578</v>
      </c>
      <c r="I1229" s="25">
        <v>6.7069024141448511E-2</v>
      </c>
      <c r="J1229" s="12"/>
      <c r="K1229" s="25">
        <v>-2.7726432532347522E-2</v>
      </c>
      <c r="L1229" s="2">
        <v>3902</v>
      </c>
      <c r="M1229" s="25">
        <v>5.1970538485102753E-2</v>
      </c>
      <c r="N1229" s="2">
        <v>230.30303030303</v>
      </c>
      <c r="O1229" s="2">
        <v>4336</v>
      </c>
      <c r="P1229" s="25">
        <v>5.7290083900376564E-2</v>
      </c>
      <c r="Q1229" s="12">
        <v>254.54545454545399</v>
      </c>
      <c r="R1229" s="2">
        <v>4376</v>
      </c>
      <c r="S1229" s="25">
        <v>5.514599322016811E-2</v>
      </c>
      <c r="T1229" s="12">
        <v>389.09089999999998</v>
      </c>
      <c r="U1229" s="25">
        <v>0.12147616606868272</v>
      </c>
      <c r="V1229" s="2">
        <v>310566</v>
      </c>
      <c r="W1229" s="25">
        <v>4.3999999999999997E-2</v>
      </c>
      <c r="X1229" s="2">
        <v>2224</v>
      </c>
      <c r="Y1229" s="2">
        <v>330031</v>
      </c>
      <c r="Z1229" s="25">
        <v>4.8000000000000001E-2</v>
      </c>
      <c r="AA1229" s="12">
        <v>2541</v>
      </c>
      <c r="AB1229" s="2">
        <v>377070</v>
      </c>
      <c r="AC1229" s="25">
        <v>5.1999999999999998E-2</v>
      </c>
      <c r="AD1229" s="12">
        <v>3049.09</v>
      </c>
      <c r="AE1229" s="25">
        <v>0.214</v>
      </c>
    </row>
    <row r="1230" spans="1:31" x14ac:dyDescent="0.3">
      <c r="A1230" t="s">
        <v>1932</v>
      </c>
      <c r="B1230" s="2">
        <v>754</v>
      </c>
      <c r="C1230" s="25">
        <v>3.3842010771992816E-2</v>
      </c>
      <c r="D1230" s="2"/>
      <c r="E1230" s="2">
        <v>718</v>
      </c>
      <c r="F1230" s="25">
        <v>3.2748004561003421E-2</v>
      </c>
      <c r="G1230" s="12"/>
      <c r="H1230" s="2">
        <v>838</v>
      </c>
      <c r="I1230" s="25">
        <v>3.5617137028221703E-2</v>
      </c>
      <c r="J1230" s="12"/>
      <c r="K1230" s="25">
        <v>0.1114058355437666</v>
      </c>
      <c r="L1230" s="2">
        <v>2389</v>
      </c>
      <c r="M1230" s="25">
        <v>3.1818968846978594E-2</v>
      </c>
      <c r="N1230" s="2">
        <v>177.575757575757</v>
      </c>
      <c r="O1230" s="2">
        <v>2077</v>
      </c>
      <c r="P1230" s="25">
        <v>2.7442690097113035E-2</v>
      </c>
      <c r="Q1230" s="12">
        <v>163.636363636363</v>
      </c>
      <c r="R1230" s="2">
        <v>1968</v>
      </c>
      <c r="S1230" s="25">
        <v>2.4800574647461344E-2</v>
      </c>
      <c r="T1230" s="12">
        <v>224.84848</v>
      </c>
      <c r="U1230" s="25">
        <v>-0.17622436165759733</v>
      </c>
      <c r="V1230" s="2">
        <v>178275</v>
      </c>
      <c r="W1230" s="25">
        <v>2.5000000000000001E-2</v>
      </c>
      <c r="X1230" s="2">
        <v>1745</v>
      </c>
      <c r="Y1230" s="2">
        <v>193044</v>
      </c>
      <c r="Z1230" s="25">
        <v>2.8000000000000001E-2</v>
      </c>
      <c r="AA1230" s="12">
        <v>1888.48</v>
      </c>
      <c r="AB1230" s="2">
        <v>215626</v>
      </c>
      <c r="AC1230" s="25">
        <v>0.03</v>
      </c>
      <c r="AD1230" s="12">
        <v>2296.9699999999998</v>
      </c>
      <c r="AE1230" s="25">
        <v>0.21</v>
      </c>
    </row>
    <row r="1231" spans="1:31" x14ac:dyDescent="0.3">
      <c r="A1231" t="s">
        <v>1933</v>
      </c>
      <c r="B1231" s="2">
        <v>412</v>
      </c>
      <c r="C1231" s="25">
        <v>1.8491921005385995E-2</v>
      </c>
      <c r="D1231" s="2"/>
      <c r="E1231" s="2">
        <v>500</v>
      </c>
      <c r="F1231" s="25">
        <v>2.2805017103762829E-2</v>
      </c>
      <c r="G1231" s="12"/>
      <c r="H1231" s="2">
        <v>341</v>
      </c>
      <c r="I1231" s="25">
        <v>1.4493369602176126E-2</v>
      </c>
      <c r="J1231" s="12"/>
      <c r="K1231" s="25">
        <v>-0.17233009708737868</v>
      </c>
      <c r="L1231" s="2">
        <v>1022</v>
      </c>
      <c r="M1231" s="25">
        <v>1.3611965743663509E-2</v>
      </c>
      <c r="N1231" s="2">
        <v>112.72727272727199</v>
      </c>
      <c r="O1231" s="2">
        <v>1487</v>
      </c>
      <c r="P1231" s="25">
        <v>1.9647222038713087E-2</v>
      </c>
      <c r="Q1231" s="12">
        <v>158.18181818181799</v>
      </c>
      <c r="R1231" s="2">
        <v>1066</v>
      </c>
      <c r="S1231" s="25">
        <v>1.3433644600708228E-2</v>
      </c>
      <c r="T1231" s="12">
        <v>124.848488</v>
      </c>
      <c r="U1231" s="25">
        <v>4.3052837573385516E-2</v>
      </c>
      <c r="V1231" s="2">
        <v>112782</v>
      </c>
      <c r="W1231" s="25">
        <v>1.6E-2</v>
      </c>
      <c r="X1231" s="2">
        <v>1378</v>
      </c>
      <c r="Y1231" s="2">
        <v>123301</v>
      </c>
      <c r="Z1231" s="25">
        <v>1.7999999999999999E-2</v>
      </c>
      <c r="AA1231" s="12">
        <v>1484.24</v>
      </c>
      <c r="AB1231" s="2">
        <v>135217</v>
      </c>
      <c r="AC1231" s="25">
        <v>1.9E-2</v>
      </c>
      <c r="AD1231" s="12">
        <v>1818.18</v>
      </c>
      <c r="AE1231" s="25">
        <v>0.19900000000000001</v>
      </c>
    </row>
    <row r="1232" spans="1:31" x14ac:dyDescent="0.3">
      <c r="A1232" t="s">
        <v>1934</v>
      </c>
      <c r="B1232" s="2">
        <v>284</v>
      </c>
      <c r="C1232" s="25">
        <v>1.2746858168761217E-2</v>
      </c>
      <c r="D1232" s="2"/>
      <c r="E1232" s="2">
        <v>387</v>
      </c>
      <c r="F1232" s="25">
        <v>1.7651083238312434E-2</v>
      </c>
      <c r="G1232" s="12"/>
      <c r="H1232" s="2">
        <v>230</v>
      </c>
      <c r="I1232" s="25">
        <v>9.7755865351921122E-3</v>
      </c>
      <c r="J1232" s="12"/>
      <c r="K1232" s="25">
        <v>-0.1901408450704225</v>
      </c>
      <c r="L1232" s="2">
        <v>728</v>
      </c>
      <c r="M1232" s="25">
        <v>9.6961947763082538E-3</v>
      </c>
      <c r="N1232" s="2">
        <v>88.484848484848399</v>
      </c>
      <c r="O1232" s="2">
        <v>897</v>
      </c>
      <c r="P1232" s="25">
        <v>1.1851753980313139E-2</v>
      </c>
      <c r="Q1232" s="12">
        <v>111.515151515151</v>
      </c>
      <c r="R1232" s="2">
        <v>694</v>
      </c>
      <c r="S1232" s="25">
        <v>8.7457311002734611E-3</v>
      </c>
      <c r="T1232" s="12">
        <v>124.848488</v>
      </c>
      <c r="U1232" s="25">
        <v>-4.6703296703296704E-2</v>
      </c>
      <c r="V1232" s="2">
        <v>73527</v>
      </c>
      <c r="W1232" s="25">
        <v>0.01</v>
      </c>
      <c r="X1232" s="2">
        <v>1004</v>
      </c>
      <c r="Y1232" s="2">
        <v>80623</v>
      </c>
      <c r="Z1232" s="25">
        <v>1.2E-2</v>
      </c>
      <c r="AA1232" s="12">
        <v>1154.55</v>
      </c>
      <c r="AB1232" s="2">
        <v>93167</v>
      </c>
      <c r="AC1232" s="25">
        <v>1.2999999999999999E-2</v>
      </c>
      <c r="AD1232" s="12">
        <v>1362.42</v>
      </c>
      <c r="AE1232" s="25">
        <v>0.26700000000000002</v>
      </c>
    </row>
    <row r="1233" spans="1:31" x14ac:dyDescent="0.3">
      <c r="A1233" t="s">
        <v>1935</v>
      </c>
      <c r="B1233" s="2">
        <v>229</v>
      </c>
      <c r="C1233" s="25">
        <v>1.0278276481149012E-2</v>
      </c>
      <c r="D1233" s="2"/>
      <c r="E1233" s="2">
        <v>287</v>
      </c>
      <c r="F1233" s="25">
        <v>1.3090079817559863E-2</v>
      </c>
      <c r="G1233" s="12"/>
      <c r="H1233" s="2">
        <v>154</v>
      </c>
      <c r="I1233" s="25">
        <v>6.545392723563412E-3</v>
      </c>
      <c r="J1233" s="12"/>
      <c r="K1233" s="25">
        <v>-0.32751091703056767</v>
      </c>
      <c r="L1233" s="2">
        <v>600</v>
      </c>
      <c r="M1233" s="25">
        <v>7.9913693211331755E-3</v>
      </c>
      <c r="N1233" s="2">
        <v>76.363636363636303</v>
      </c>
      <c r="O1233" s="2">
        <v>643</v>
      </c>
      <c r="P1233" s="25">
        <v>8.4957389178833328E-3</v>
      </c>
      <c r="Q1233" s="12">
        <v>92.727272727272705</v>
      </c>
      <c r="R1233" s="2">
        <v>605</v>
      </c>
      <c r="S1233" s="25">
        <v>7.6241603972124561E-3</v>
      </c>
      <c r="T1233" s="12">
        <v>104.242424</v>
      </c>
      <c r="U1233" s="25">
        <v>8.3333333333333332E-3</v>
      </c>
      <c r="V1233" s="2">
        <v>52793</v>
      </c>
      <c r="W1233" s="25">
        <v>7.0000000000000001E-3</v>
      </c>
      <c r="X1233" s="2">
        <v>940</v>
      </c>
      <c r="Y1233" s="2">
        <v>56382</v>
      </c>
      <c r="Z1233" s="25">
        <v>8.0000000000000002E-3</v>
      </c>
      <c r="AA1233" s="12">
        <v>893.33</v>
      </c>
      <c r="AB1233" s="2">
        <v>64680</v>
      </c>
      <c r="AC1233" s="25">
        <v>8.9999999999999993E-3</v>
      </c>
      <c r="AD1233" s="12">
        <v>1074.55</v>
      </c>
      <c r="AE1233" s="25">
        <v>0.22500000000000001</v>
      </c>
    </row>
    <row r="1234" spans="1:31" x14ac:dyDescent="0.3">
      <c r="A1234" t="s">
        <v>1936</v>
      </c>
      <c r="B1234" s="2">
        <v>124</v>
      </c>
      <c r="C1234" s="25">
        <v>5.5655296229802512E-3</v>
      </c>
      <c r="D1234" s="2"/>
      <c r="E1234" s="2">
        <v>278</v>
      </c>
      <c r="F1234" s="25">
        <v>1.2679589509692132E-2</v>
      </c>
      <c r="G1234" s="12"/>
      <c r="H1234" s="2">
        <v>86</v>
      </c>
      <c r="I1234" s="25">
        <v>3.6552193131587896E-3</v>
      </c>
      <c r="J1234" s="12"/>
      <c r="K1234" s="25">
        <v>-0.30645161290322576</v>
      </c>
      <c r="L1234" s="2">
        <v>419</v>
      </c>
      <c r="M1234" s="25">
        <v>5.5806395759246683E-3</v>
      </c>
      <c r="N1234" s="2">
        <v>52.727272727272698</v>
      </c>
      <c r="O1234" s="2">
        <v>622</v>
      </c>
      <c r="P1234" s="25">
        <v>8.2182731056351984E-3</v>
      </c>
      <c r="Q1234" s="12">
        <v>98.181818181818201</v>
      </c>
      <c r="R1234" s="2">
        <v>339</v>
      </c>
      <c r="S1234" s="25">
        <v>4.2720502060413596E-3</v>
      </c>
      <c r="T1234" s="12">
        <v>76.969695999999999</v>
      </c>
      <c r="U1234" s="25">
        <v>-0.1909307875894988</v>
      </c>
      <c r="V1234" s="2">
        <v>39008</v>
      </c>
      <c r="W1234" s="25">
        <v>5.0000000000000001E-3</v>
      </c>
      <c r="X1234" s="2">
        <v>773</v>
      </c>
      <c r="Y1234" s="2">
        <v>41802</v>
      </c>
      <c r="Z1234" s="25">
        <v>6.0000000000000001E-3</v>
      </c>
      <c r="AA1234" s="12">
        <v>785.45</v>
      </c>
      <c r="AB1234" s="2">
        <v>44613</v>
      </c>
      <c r="AC1234" s="25">
        <v>6.0000000000000001E-3</v>
      </c>
      <c r="AD1234" s="12">
        <v>827.88</v>
      </c>
      <c r="AE1234" s="25">
        <v>0.14399999999999999</v>
      </c>
    </row>
    <row r="1235" spans="1:31" x14ac:dyDescent="0.3">
      <c r="A1235" t="s">
        <v>1937</v>
      </c>
      <c r="B1235" s="2">
        <v>110</v>
      </c>
      <c r="C1235" s="25">
        <v>4.9371633752244163E-3</v>
      </c>
      <c r="D1235" s="2"/>
      <c r="E1235" s="2">
        <v>200</v>
      </c>
      <c r="F1235" s="25">
        <v>9.1220068415051314E-3</v>
      </c>
      <c r="G1235" s="12"/>
      <c r="H1235" s="2">
        <v>130</v>
      </c>
      <c r="I1235" s="25">
        <v>5.5253315198911931E-3</v>
      </c>
      <c r="J1235" s="12"/>
      <c r="K1235" s="25">
        <v>0.18181818181818188</v>
      </c>
      <c r="L1235" s="2">
        <v>490</v>
      </c>
      <c r="M1235" s="25">
        <v>6.5262849455920936E-3</v>
      </c>
      <c r="N1235" s="2">
        <v>82.424242424242394</v>
      </c>
      <c r="O1235" s="2">
        <v>471</v>
      </c>
      <c r="P1235" s="25">
        <v>6.223161788993856E-3</v>
      </c>
      <c r="Q1235" s="12">
        <v>80.606060606060595</v>
      </c>
      <c r="R1235" s="2">
        <v>583</v>
      </c>
      <c r="S1235" s="25">
        <v>7.3469182009501845E-3</v>
      </c>
      <c r="T1235" s="12">
        <v>101.21212</v>
      </c>
      <c r="U1235" s="25">
        <v>0.18979591836734694</v>
      </c>
      <c r="V1235" s="2">
        <v>48831</v>
      </c>
      <c r="W1235" s="25">
        <v>7.0000000000000001E-3</v>
      </c>
      <c r="X1235" s="2">
        <v>863</v>
      </c>
      <c r="Y1235" s="2">
        <v>53051</v>
      </c>
      <c r="Z1235" s="25">
        <v>8.0000000000000002E-3</v>
      </c>
      <c r="AA1235" s="12">
        <v>891.52</v>
      </c>
      <c r="AB1235" s="2">
        <v>62779</v>
      </c>
      <c r="AC1235" s="25">
        <v>8.9999999999999993E-3</v>
      </c>
      <c r="AD1235" s="12">
        <v>1201.82</v>
      </c>
      <c r="AE1235" s="25">
        <v>0.28599999999999998</v>
      </c>
    </row>
    <row r="1236" spans="1:31" x14ac:dyDescent="0.3">
      <c r="A1236" t="s">
        <v>1938</v>
      </c>
      <c r="B1236" s="2">
        <v>283</v>
      </c>
      <c r="C1236" s="25">
        <v>1.270197486535009E-2</v>
      </c>
      <c r="D1236" s="2"/>
      <c r="E1236" s="2">
        <v>545</v>
      </c>
      <c r="F1236" s="25">
        <v>2.4857468643101482E-2</v>
      </c>
      <c r="G1236" s="12"/>
      <c r="H1236" s="2">
        <v>461</v>
      </c>
      <c r="I1236" s="25">
        <v>1.9593675620537231E-2</v>
      </c>
      <c r="J1236" s="12"/>
      <c r="K1236" s="25">
        <v>0.62897526501766787</v>
      </c>
      <c r="L1236" s="2">
        <v>1030</v>
      </c>
      <c r="M1236" s="25">
        <v>1.3718517334611952E-2</v>
      </c>
      <c r="N1236" s="2">
        <v>108.484848484848</v>
      </c>
      <c r="O1236" s="2">
        <v>1224</v>
      </c>
      <c r="P1236" s="25">
        <v>1.6172293056748364E-2</v>
      </c>
      <c r="Q1236" s="12">
        <v>130.30303030303</v>
      </c>
      <c r="R1236" s="2">
        <v>1645</v>
      </c>
      <c r="S1236" s="25">
        <v>2.0730155129610725E-2</v>
      </c>
      <c r="T1236" s="12">
        <v>175.75756799999999</v>
      </c>
      <c r="U1236" s="25">
        <v>0.59708737864077666</v>
      </c>
      <c r="V1236" s="2">
        <v>110309</v>
      </c>
      <c r="W1236" s="25">
        <v>1.6E-2</v>
      </c>
      <c r="X1236" s="2">
        <v>1342</v>
      </c>
      <c r="Y1236" s="2">
        <v>127824</v>
      </c>
      <c r="Z1236" s="25">
        <v>1.9E-2</v>
      </c>
      <c r="AA1236" s="12">
        <v>1469.7</v>
      </c>
      <c r="AB1236" s="2">
        <v>159016</v>
      </c>
      <c r="AC1236" s="25">
        <v>2.1999999999999999E-2</v>
      </c>
      <c r="AD1236" s="12">
        <v>2066.06</v>
      </c>
      <c r="AE1236" s="25">
        <v>0.442</v>
      </c>
    </row>
    <row r="1237" spans="1:31" x14ac:dyDescent="0.3">
      <c r="A1237" t="s">
        <v>1939</v>
      </c>
      <c r="B1237" s="2">
        <v>96</v>
      </c>
      <c r="C1237" s="25">
        <v>4.3087971274685831E-3</v>
      </c>
      <c r="D1237" s="2"/>
      <c r="E1237" s="2">
        <v>80</v>
      </c>
      <c r="F1237" s="25">
        <v>3.6488027366020524E-3</v>
      </c>
      <c r="G1237" s="12"/>
      <c r="H1237" s="2">
        <v>73</v>
      </c>
      <c r="I1237" s="25">
        <v>3.1026861611696704E-3</v>
      </c>
      <c r="J1237" s="12"/>
      <c r="K1237" s="25">
        <v>-0.23958333333333337</v>
      </c>
      <c r="L1237" s="2">
        <v>172</v>
      </c>
      <c r="M1237" s="25">
        <v>2.2908592053915103E-3</v>
      </c>
      <c r="N1237" s="2">
        <v>53.3333333333333</v>
      </c>
      <c r="O1237" s="2">
        <v>271</v>
      </c>
      <c r="P1237" s="25">
        <v>3.5806302437735352E-3</v>
      </c>
      <c r="Q1237" s="12">
        <v>69.696969696969703</v>
      </c>
      <c r="R1237" s="2">
        <v>249</v>
      </c>
      <c r="S1237" s="25">
        <v>3.1378775849684321E-3</v>
      </c>
      <c r="T1237" s="12">
        <v>90.303030000000007</v>
      </c>
      <c r="U1237" s="25">
        <v>0.44767441860465118</v>
      </c>
      <c r="V1237" s="2">
        <v>18159</v>
      </c>
      <c r="W1237" s="25">
        <v>3.0000000000000001E-3</v>
      </c>
      <c r="X1237" s="2">
        <v>561</v>
      </c>
      <c r="Y1237" s="2">
        <v>25006</v>
      </c>
      <c r="Z1237" s="25">
        <v>4.0000000000000001E-3</v>
      </c>
      <c r="AA1237" s="12">
        <v>556.36</v>
      </c>
      <c r="AB1237" s="2">
        <v>31586</v>
      </c>
      <c r="AC1237" s="25">
        <v>4.0000000000000001E-3</v>
      </c>
      <c r="AD1237" s="12">
        <v>869.7</v>
      </c>
      <c r="AE1237" s="25">
        <v>0.73899999999999999</v>
      </c>
    </row>
    <row r="1238" spans="1:31" x14ac:dyDescent="0.3">
      <c r="A1238" s="16"/>
      <c r="B1238" s="16"/>
      <c r="C1238" s="16"/>
      <c r="D1238" s="16"/>
      <c r="E1238" s="16"/>
      <c r="F1238" s="16"/>
      <c r="G1238" s="16"/>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row>
    <row r="1239" spans="1:31" x14ac:dyDescent="0.3">
      <c r="A1239" s="103" t="s">
        <v>1941</v>
      </c>
      <c r="B1239" s="103"/>
      <c r="C1239" s="103"/>
      <c r="D1239" s="103"/>
      <c r="E1239" s="103"/>
      <c r="F1239" s="103"/>
      <c r="G1239" s="103"/>
      <c r="H1239" s="103"/>
      <c r="I1239" s="103"/>
      <c r="J1239" s="103"/>
      <c r="K1239" s="103"/>
      <c r="L1239" s="103"/>
      <c r="M1239" s="103"/>
      <c r="N1239" s="103"/>
      <c r="O1239" s="103"/>
      <c r="P1239" s="103"/>
      <c r="Q1239" s="103"/>
      <c r="R1239" s="103"/>
      <c r="S1239" s="103"/>
      <c r="T1239" s="103"/>
      <c r="U1239" s="103"/>
      <c r="V1239" s="103"/>
      <c r="W1239" s="103"/>
      <c r="X1239" s="103"/>
      <c r="Y1239" s="103"/>
      <c r="Z1239" s="103"/>
      <c r="AA1239" s="103"/>
      <c r="AB1239" s="103"/>
      <c r="AC1239" s="103"/>
      <c r="AD1239" s="103"/>
      <c r="AE1239" s="103"/>
    </row>
    <row r="1240" spans="1:31" x14ac:dyDescent="0.3">
      <c r="B1240" s="188"/>
      <c r="C1240" s="188"/>
      <c r="D1240" s="188"/>
      <c r="E1240" s="188"/>
      <c r="F1240" s="188"/>
      <c r="G1240" s="188"/>
      <c r="H1240" s="188"/>
      <c r="I1240" s="188"/>
      <c r="J1240" s="188"/>
      <c r="L1240" s="188" t="s">
        <v>1653</v>
      </c>
      <c r="M1240" s="188"/>
      <c r="N1240" s="188" t="s">
        <v>1654</v>
      </c>
      <c r="O1240" s="188" t="s">
        <v>1653</v>
      </c>
      <c r="P1240" s="188"/>
      <c r="Q1240" s="188" t="s">
        <v>1654</v>
      </c>
      <c r="R1240" s="188" t="s">
        <v>1653</v>
      </c>
      <c r="S1240" s="188"/>
      <c r="T1240" s="188" t="s">
        <v>1654</v>
      </c>
      <c r="U1240" t="s">
        <v>167</v>
      </c>
      <c r="V1240" s="188" t="s">
        <v>1653</v>
      </c>
      <c r="W1240" s="188"/>
      <c r="X1240" s="188" t="s">
        <v>1654</v>
      </c>
      <c r="Y1240" s="188" t="s">
        <v>1653</v>
      </c>
      <c r="Z1240" s="188"/>
      <c r="AA1240" s="188" t="s">
        <v>1654</v>
      </c>
      <c r="AB1240" s="188" t="s">
        <v>1653</v>
      </c>
      <c r="AC1240" s="188"/>
      <c r="AD1240" s="188" t="s">
        <v>1654</v>
      </c>
      <c r="AE1240" t="s">
        <v>167</v>
      </c>
    </row>
    <row r="1241" spans="1:31" x14ac:dyDescent="0.3">
      <c r="A1241" t="s">
        <v>1942</v>
      </c>
      <c r="B1241" s="12" t="e">
        <v>#N/A</v>
      </c>
      <c r="C1241" s="25" t="e">
        <v>#N/A</v>
      </c>
      <c r="D1241" s="12"/>
      <c r="E1241" s="12" t="e">
        <v>#N/A</v>
      </c>
      <c r="F1241" s="25" t="e">
        <v>#N/A</v>
      </c>
      <c r="G1241" s="12"/>
      <c r="H1241" s="12" t="e">
        <v>#N/A</v>
      </c>
      <c r="I1241" s="25" t="e">
        <v>#N/A</v>
      </c>
      <c r="J1241" s="12"/>
      <c r="K1241" s="25" t="e">
        <v>#N/A</v>
      </c>
      <c r="L1241" s="12">
        <v>23.8</v>
      </c>
      <c r="M1241" s="25" t="s">
        <v>167</v>
      </c>
      <c r="N1241" s="12">
        <v>0.30303030303029999</v>
      </c>
      <c r="O1241" s="12">
        <v>22.1</v>
      </c>
      <c r="P1241" s="25" t="s">
        <v>167</v>
      </c>
      <c r="Q1241" s="12">
        <v>0.30303030303029999</v>
      </c>
      <c r="R1241" s="12">
        <v>19.600000000000001</v>
      </c>
      <c r="S1241" s="25" t="s">
        <v>167</v>
      </c>
      <c r="T1241" s="12">
        <v>0.36363637399999998</v>
      </c>
      <c r="U1241" s="25">
        <v>-0.17647058823529407</v>
      </c>
      <c r="V1241" s="12">
        <v>26.8</v>
      </c>
      <c r="W1241" s="25" t="s">
        <v>167</v>
      </c>
      <c r="X1241" s="12">
        <v>0.12</v>
      </c>
      <c r="Y1241" s="12">
        <v>23.5</v>
      </c>
      <c r="Z1241" s="25" t="s">
        <v>167</v>
      </c>
      <c r="AA1241" s="12">
        <v>0.06</v>
      </c>
      <c r="AB1241" s="12">
        <v>21.4</v>
      </c>
      <c r="AC1241" s="25" t="s">
        <v>167</v>
      </c>
      <c r="AD1241" s="12">
        <v>0.06</v>
      </c>
      <c r="AE1241" s="25">
        <v>-0.20100000000000001</v>
      </c>
    </row>
    <row r="1242" spans="1:31" x14ac:dyDescent="0.3">
      <c r="A1242" t="s">
        <v>1943</v>
      </c>
      <c r="B1242" s="12" t="e">
        <v>#N/A</v>
      </c>
      <c r="C1242" s="25" t="e">
        <v>#N/A</v>
      </c>
      <c r="D1242" s="12"/>
      <c r="E1242" s="12" t="e">
        <v>#N/A</v>
      </c>
      <c r="F1242" s="25" t="e">
        <v>#N/A</v>
      </c>
      <c r="G1242" s="12"/>
      <c r="H1242" s="12" t="e">
        <v>#N/A</v>
      </c>
      <c r="I1242" s="25" t="e">
        <v>#N/A</v>
      </c>
      <c r="J1242" s="12"/>
      <c r="K1242" s="25" t="e">
        <v>#N/A</v>
      </c>
      <c r="L1242" s="12">
        <v>28.3</v>
      </c>
      <c r="M1242" s="25" t="s">
        <v>167</v>
      </c>
      <c r="N1242" s="12">
        <v>0.36363636363635998</v>
      </c>
      <c r="O1242" s="12">
        <v>26.3</v>
      </c>
      <c r="P1242" s="25" t="s">
        <v>167</v>
      </c>
      <c r="Q1242" s="12">
        <v>0.36363636363635998</v>
      </c>
      <c r="R1242" s="12">
        <v>24.4</v>
      </c>
      <c r="S1242" s="25" t="s">
        <v>167</v>
      </c>
      <c r="T1242" s="12">
        <v>0.42424243699999997</v>
      </c>
      <c r="U1242" s="25">
        <v>-0.13780918727915201</v>
      </c>
      <c r="V1242" s="12">
        <v>31.1</v>
      </c>
      <c r="W1242" s="25" t="s">
        <v>167</v>
      </c>
      <c r="X1242" s="12">
        <v>0.12</v>
      </c>
      <c r="Y1242" s="12">
        <v>27.3</v>
      </c>
      <c r="Z1242" s="25" t="s">
        <v>167</v>
      </c>
      <c r="AA1242" s="12">
        <v>0.06</v>
      </c>
      <c r="AB1242" s="12">
        <v>25</v>
      </c>
      <c r="AC1242" s="25" t="s">
        <v>167</v>
      </c>
      <c r="AD1242" s="12">
        <v>0.06</v>
      </c>
      <c r="AE1242" s="25">
        <v>-0.19600000000000001</v>
      </c>
    </row>
    <row r="1243" spans="1:31" x14ac:dyDescent="0.3">
      <c r="A1243" t="s">
        <v>1944</v>
      </c>
      <c r="B1243" s="12" t="e">
        <v>#N/A</v>
      </c>
      <c r="C1243" s="25" t="e">
        <v>#N/A</v>
      </c>
      <c r="D1243" s="12"/>
      <c r="E1243" s="12" t="e">
        <v>#N/A</v>
      </c>
      <c r="F1243" s="25" t="e">
        <v>#N/A</v>
      </c>
      <c r="G1243" s="12"/>
      <c r="H1243" s="12" t="e">
        <v>#N/A</v>
      </c>
      <c r="I1243" s="25" t="e">
        <v>#N/A</v>
      </c>
      <c r="J1243" s="12"/>
      <c r="K1243" s="25" t="e">
        <v>#N/A</v>
      </c>
      <c r="L1243" s="12">
        <v>10.9</v>
      </c>
      <c r="M1243" s="25" t="s">
        <v>167</v>
      </c>
      <c r="N1243" s="12">
        <v>0.36363636363635998</v>
      </c>
      <c r="O1243" s="12">
        <v>11.1</v>
      </c>
      <c r="P1243" s="25" t="s">
        <v>167</v>
      </c>
      <c r="Q1243" s="12">
        <v>0.30303030303029999</v>
      </c>
      <c r="R1243" s="12">
        <v>9</v>
      </c>
      <c r="S1243" s="25" t="s">
        <v>167</v>
      </c>
      <c r="T1243" s="12" t="s">
        <v>167</v>
      </c>
      <c r="U1243" s="25">
        <v>-0.17431192660550462</v>
      </c>
      <c r="V1243" s="12">
        <v>11.2</v>
      </c>
      <c r="W1243" s="25" t="s">
        <v>167</v>
      </c>
      <c r="X1243" s="12">
        <v>0.12</v>
      </c>
      <c r="Y1243" s="12">
        <v>11.2</v>
      </c>
      <c r="Z1243" s="25" t="s">
        <v>167</v>
      </c>
      <c r="AA1243" s="12">
        <v>0.06</v>
      </c>
      <c r="AB1243" s="12">
        <v>10.9</v>
      </c>
      <c r="AC1243" s="25" t="s">
        <v>167</v>
      </c>
      <c r="AD1243" s="12">
        <v>0.12</v>
      </c>
      <c r="AE1243" s="25">
        <v>-2.7E-2</v>
      </c>
    </row>
    <row r="1244" spans="1:31" x14ac:dyDescent="0.3">
      <c r="A1244" s="16"/>
      <c r="B1244" s="16"/>
      <c r="C1244" s="16"/>
      <c r="D1244" s="16"/>
      <c r="E1244" s="16"/>
      <c r="F1244" s="16"/>
      <c r="G1244" s="16"/>
      <c r="H1244" s="16"/>
      <c r="I1244" s="16"/>
      <c r="J1244" s="16"/>
      <c r="K1244" s="16"/>
      <c r="L1244" s="16"/>
      <c r="M1244" s="16"/>
      <c r="N1244" s="16"/>
      <c r="O1244" s="16"/>
      <c r="P1244" s="16"/>
      <c r="Q1244" s="16"/>
      <c r="R1244" s="16"/>
      <c r="S1244" s="16"/>
      <c r="T1244" s="16"/>
      <c r="U1244" s="16"/>
      <c r="V1244" s="16"/>
      <c r="W1244" s="16"/>
      <c r="X1244" s="16"/>
      <c r="Y1244" s="16"/>
      <c r="Z1244" s="16"/>
      <c r="AA1244" s="16"/>
      <c r="AB1244" s="16"/>
      <c r="AC1244" s="16"/>
      <c r="AD1244" s="16"/>
      <c r="AE1244" s="16"/>
    </row>
    <row r="1245" spans="1:31" x14ac:dyDescent="0.3">
      <c r="A1245" s="103" t="s">
        <v>1945</v>
      </c>
      <c r="B1245" s="103"/>
      <c r="C1245" s="103"/>
      <c r="D1245" s="103"/>
      <c r="E1245" s="103"/>
      <c r="F1245" s="103"/>
      <c r="G1245" s="103"/>
      <c r="H1245" s="103"/>
      <c r="I1245" s="103"/>
      <c r="J1245" s="103"/>
      <c r="K1245" s="103"/>
      <c r="L1245" s="103"/>
      <c r="M1245" s="103"/>
      <c r="N1245" s="103"/>
      <c r="O1245" s="103"/>
      <c r="P1245" s="103"/>
      <c r="Q1245" s="103"/>
      <c r="R1245" s="103"/>
      <c r="S1245" s="103"/>
      <c r="T1245" s="103"/>
      <c r="U1245" s="103"/>
      <c r="V1245" s="103"/>
      <c r="W1245" s="103"/>
      <c r="X1245" s="103"/>
      <c r="Y1245" s="103"/>
      <c r="Z1245" s="103"/>
      <c r="AA1245" s="103"/>
      <c r="AB1245" s="103"/>
      <c r="AC1245" s="103"/>
      <c r="AD1245" s="103"/>
      <c r="AE1245" s="103"/>
    </row>
    <row r="1246" spans="1:31" x14ac:dyDescent="0.3">
      <c r="B1246" s="188"/>
      <c r="C1246" s="188"/>
      <c r="D1246" s="188"/>
      <c r="E1246" s="188"/>
      <c r="F1246" s="188"/>
      <c r="G1246" s="188"/>
      <c r="H1246" s="188"/>
      <c r="I1246" s="188"/>
      <c r="J1246" s="188"/>
      <c r="L1246" s="188" t="s">
        <v>1653</v>
      </c>
      <c r="M1246" s="188"/>
      <c r="N1246" s="188" t="s">
        <v>1654</v>
      </c>
      <c r="O1246" s="188" t="s">
        <v>1653</v>
      </c>
      <c r="P1246" s="188"/>
      <c r="Q1246" s="188" t="s">
        <v>1654</v>
      </c>
      <c r="R1246" s="188" t="s">
        <v>1653</v>
      </c>
      <c r="S1246" s="188"/>
      <c r="T1246" s="188" t="s">
        <v>1654</v>
      </c>
      <c r="U1246" t="s">
        <v>167</v>
      </c>
      <c r="V1246" s="188" t="s">
        <v>1653</v>
      </c>
      <c r="W1246" s="188"/>
      <c r="X1246" s="188" t="s">
        <v>1654</v>
      </c>
      <c r="Y1246" s="188" t="s">
        <v>1653</v>
      </c>
      <c r="Z1246" s="188"/>
      <c r="AA1246" s="188" t="s">
        <v>1654</v>
      </c>
      <c r="AB1246" s="188" t="s">
        <v>1653</v>
      </c>
      <c r="AC1246" s="188"/>
      <c r="AD1246" s="188" t="s">
        <v>1654</v>
      </c>
      <c r="AE1246" t="s">
        <v>167</v>
      </c>
    </row>
    <row r="1247" spans="1:31" x14ac:dyDescent="0.3">
      <c r="A1247" t="s">
        <v>1946</v>
      </c>
      <c r="B1247" s="13" t="e">
        <v>#N/A</v>
      </c>
      <c r="C1247" s="25" t="e">
        <v>#N/A</v>
      </c>
      <c r="D1247" s="13"/>
      <c r="E1247" s="2" t="e">
        <v>#N/A</v>
      </c>
      <c r="F1247" s="25" t="e">
        <v>#N/A</v>
      </c>
      <c r="G1247" s="12"/>
      <c r="H1247" s="2" t="e">
        <v>#N/A</v>
      </c>
      <c r="I1247" s="25" t="e">
        <v>#N/A</v>
      </c>
      <c r="J1247" s="12"/>
      <c r="K1247" s="25" t="e">
        <v>#N/A</v>
      </c>
      <c r="L1247" s="13">
        <v>917</v>
      </c>
      <c r="M1247" s="25" t="s">
        <v>167</v>
      </c>
      <c r="N1247" s="13">
        <v>8.4848484848484809</v>
      </c>
      <c r="O1247" s="2">
        <v>930</v>
      </c>
      <c r="P1247" s="25" t="s">
        <v>167</v>
      </c>
      <c r="Q1247" s="12">
        <v>6.6666666666666599</v>
      </c>
      <c r="R1247" s="2">
        <v>1047</v>
      </c>
      <c r="S1247" s="25" t="s">
        <v>167</v>
      </c>
      <c r="T1247" s="12">
        <v>9.6969700000000003</v>
      </c>
      <c r="U1247" s="25">
        <v>0.14176663031624864</v>
      </c>
      <c r="V1247" s="13">
        <v>1409</v>
      </c>
      <c r="W1247" s="25" t="s">
        <v>167</v>
      </c>
      <c r="X1247" s="13">
        <v>1</v>
      </c>
      <c r="Y1247" s="2">
        <v>1419</v>
      </c>
      <c r="Z1247" s="25" t="s">
        <v>167</v>
      </c>
      <c r="AA1247" s="12">
        <v>1</v>
      </c>
      <c r="AB1247" s="2">
        <v>1688</v>
      </c>
      <c r="AC1247" s="25" t="s">
        <v>167</v>
      </c>
      <c r="AD1247" s="12">
        <v>1.82</v>
      </c>
      <c r="AE1247" s="25">
        <v>0.19800000000000001</v>
      </c>
    </row>
    <row r="1248" spans="1:31" x14ac:dyDescent="0.3">
      <c r="A1248" s="16"/>
      <c r="B1248" s="16"/>
      <c r="C1248" s="16"/>
      <c r="D1248" s="16"/>
      <c r="E1248" s="16"/>
      <c r="F1248" s="16"/>
      <c r="G1248" s="16"/>
      <c r="H1248" s="16"/>
      <c r="I1248" s="16"/>
      <c r="J1248" s="16"/>
      <c r="K1248" s="16"/>
      <c r="L1248" s="16"/>
      <c r="M1248" s="16"/>
      <c r="N1248" s="16"/>
      <c r="O1248" s="16"/>
      <c r="P1248" s="16"/>
      <c r="Q1248" s="16"/>
      <c r="R1248" s="16"/>
      <c r="S1248" s="16"/>
      <c r="T1248" s="16"/>
      <c r="U1248" s="16"/>
      <c r="V1248" s="16"/>
      <c r="W1248" s="16"/>
      <c r="X1248" s="16"/>
      <c r="Y1248" s="16"/>
      <c r="Z1248" s="16"/>
      <c r="AA1248" s="16"/>
      <c r="AB1248" s="16"/>
      <c r="AC1248" s="16"/>
      <c r="AD1248" s="16"/>
      <c r="AE1248" s="16"/>
    </row>
    <row r="1249" spans="1:31" x14ac:dyDescent="0.3">
      <c r="A1249" s="103" t="s">
        <v>1947</v>
      </c>
      <c r="B1249" s="103"/>
      <c r="C1249" s="103"/>
      <c r="D1249" s="103"/>
      <c r="E1249" s="103"/>
      <c r="F1249" s="103"/>
      <c r="G1249" s="103"/>
      <c r="H1249" s="103"/>
      <c r="I1249" s="103"/>
      <c r="J1249" s="103"/>
      <c r="K1249" s="103"/>
      <c r="L1249" s="103"/>
      <c r="M1249" s="103"/>
      <c r="N1249" s="103"/>
      <c r="O1249" s="103"/>
      <c r="P1249" s="103"/>
      <c r="Q1249" s="103"/>
      <c r="R1249" s="103"/>
      <c r="S1249" s="103"/>
      <c r="T1249" s="103"/>
      <c r="U1249" s="103"/>
      <c r="V1249" s="103"/>
      <c r="W1249" s="103"/>
      <c r="X1249" s="103"/>
      <c r="Y1249" s="103"/>
      <c r="Z1249" s="103"/>
      <c r="AA1249" s="103"/>
      <c r="AB1249" s="103"/>
      <c r="AC1249" s="103"/>
      <c r="AD1249" s="103"/>
      <c r="AE1249" s="103"/>
    </row>
    <row r="1250" spans="1:31" x14ac:dyDescent="0.3">
      <c r="B1250" s="188"/>
      <c r="C1250" s="188"/>
      <c r="D1250" s="188"/>
      <c r="E1250" s="188"/>
      <c r="F1250" s="188"/>
      <c r="G1250" s="188"/>
      <c r="H1250" s="188"/>
      <c r="I1250" s="188"/>
      <c r="J1250" s="188"/>
      <c r="L1250" s="188" t="s">
        <v>1653</v>
      </c>
      <c r="M1250" s="188"/>
      <c r="N1250" s="188" t="s">
        <v>1654</v>
      </c>
      <c r="O1250" s="188" t="s">
        <v>1653</v>
      </c>
      <c r="P1250" s="188"/>
      <c r="Q1250" s="188" t="s">
        <v>1654</v>
      </c>
      <c r="R1250" s="188" t="s">
        <v>1653</v>
      </c>
      <c r="S1250" s="188"/>
      <c r="T1250" s="188" t="s">
        <v>1654</v>
      </c>
      <c r="U1250" t="s">
        <v>167</v>
      </c>
      <c r="V1250" s="188" t="s">
        <v>1653</v>
      </c>
      <c r="W1250" s="188"/>
      <c r="X1250" s="188" t="s">
        <v>1654</v>
      </c>
      <c r="Y1250" s="188" t="s">
        <v>1653</v>
      </c>
      <c r="Z1250" s="188"/>
      <c r="AA1250" s="188" t="s">
        <v>1654</v>
      </c>
      <c r="AB1250" s="188" t="s">
        <v>1653</v>
      </c>
      <c r="AC1250" s="188"/>
      <c r="AD1250" s="188" t="s">
        <v>1654</v>
      </c>
      <c r="AE1250" t="s">
        <v>167</v>
      </c>
    </row>
    <row r="1251" spans="1:31" x14ac:dyDescent="0.3">
      <c r="A1251" t="s">
        <v>169</v>
      </c>
      <c r="B1251" s="2">
        <v>38717</v>
      </c>
      <c r="C1251" s="25" t="s">
        <v>2479</v>
      </c>
      <c r="D1251" s="2"/>
      <c r="E1251" s="2">
        <v>40209</v>
      </c>
      <c r="F1251" s="25" t="s">
        <v>2479</v>
      </c>
      <c r="G1251" s="12"/>
      <c r="H1251" s="2">
        <v>40586</v>
      </c>
      <c r="I1251" s="25" t="s">
        <v>2479</v>
      </c>
      <c r="J1251" s="12"/>
      <c r="K1251" s="25">
        <v>4.8273368287832241E-2</v>
      </c>
      <c r="L1251" s="2">
        <v>126664</v>
      </c>
      <c r="M1251" s="25" t="s">
        <v>167</v>
      </c>
      <c r="N1251" s="2">
        <v>501.21212121212102</v>
      </c>
      <c r="O1251" s="2">
        <v>133570</v>
      </c>
      <c r="P1251" s="25" t="s">
        <v>167</v>
      </c>
      <c r="Q1251" s="12">
        <v>473.33333333333297</v>
      </c>
      <c r="R1251" s="2">
        <v>139044</v>
      </c>
      <c r="S1251" s="25" t="s">
        <v>167</v>
      </c>
      <c r="T1251" s="12">
        <v>480.60606060606062</v>
      </c>
      <c r="U1251" s="25">
        <v>9.7738899766310866E-2</v>
      </c>
      <c r="V1251" s="2">
        <v>12392852</v>
      </c>
      <c r="W1251" s="25" t="s">
        <v>167</v>
      </c>
      <c r="X1251" s="2">
        <v>13533</v>
      </c>
      <c r="Y1251" s="2">
        <v>12717801</v>
      </c>
      <c r="Z1251" s="25" t="s">
        <v>167</v>
      </c>
      <c r="AA1251" s="12">
        <v>11122.42</v>
      </c>
      <c r="AB1251" s="2">
        <v>13103114</v>
      </c>
      <c r="AC1251" s="25" t="s">
        <v>167</v>
      </c>
      <c r="AD1251" s="12">
        <v>11237.58</v>
      </c>
      <c r="AE1251" s="25">
        <v>5.7000000000000002E-2</v>
      </c>
    </row>
    <row r="1252" spans="1:31" x14ac:dyDescent="0.3">
      <c r="A1252" t="s">
        <v>1540</v>
      </c>
      <c r="B1252" s="2">
        <v>22280</v>
      </c>
      <c r="C1252" s="25">
        <v>0.57545780923108691</v>
      </c>
      <c r="D1252" s="2"/>
      <c r="E1252" s="2">
        <v>21925</v>
      </c>
      <c r="F1252" s="25">
        <v>0.5452759332487751</v>
      </c>
      <c r="G1252" s="12"/>
      <c r="H1252" s="2">
        <v>23528</v>
      </c>
      <c r="I1252" s="25">
        <v>0.57970728822746775</v>
      </c>
      <c r="J1252" s="12"/>
      <c r="K1252" s="25">
        <v>5.6014362657091477E-2</v>
      </c>
      <c r="L1252" s="2">
        <v>75081</v>
      </c>
      <c r="M1252" s="25">
        <v>0.59275721594138819</v>
      </c>
      <c r="N1252" s="2">
        <v>679.39393939393904</v>
      </c>
      <c r="O1252" s="2">
        <v>75685</v>
      </c>
      <c r="P1252" s="25">
        <v>0.56663172868159017</v>
      </c>
      <c r="Q1252" s="12">
        <v>752.12121212121201</v>
      </c>
      <c r="R1252" s="2">
        <v>79353</v>
      </c>
      <c r="S1252" s="25">
        <v>0.57070423750755161</v>
      </c>
      <c r="T1252" s="12">
        <v>812.72727272727275</v>
      </c>
      <c r="U1252" s="25">
        <v>5.6898549566468212E-2</v>
      </c>
      <c r="V1252" s="2">
        <v>7112050</v>
      </c>
      <c r="W1252" s="25">
        <v>0.57399999999999995</v>
      </c>
      <c r="X1252" s="2">
        <v>23474</v>
      </c>
      <c r="Y1252" s="2">
        <v>6909176</v>
      </c>
      <c r="Z1252" s="25">
        <v>0.54300000000000004</v>
      </c>
      <c r="AA1252" s="12">
        <v>22243.03</v>
      </c>
      <c r="AB1252" s="2">
        <v>7241318</v>
      </c>
      <c r="AC1252" s="25">
        <v>0.55300000000000005</v>
      </c>
      <c r="AD1252" s="12">
        <v>21643.03</v>
      </c>
      <c r="AE1252" s="25">
        <v>1.7999999999999999E-2</v>
      </c>
    </row>
    <row r="1253" spans="1:31" x14ac:dyDescent="0.3">
      <c r="A1253" t="s">
        <v>1948</v>
      </c>
      <c r="B1253" s="2">
        <v>450</v>
      </c>
      <c r="C1253" s="25">
        <v>1.1622801353410647E-2</v>
      </c>
      <c r="D1253" s="2"/>
      <c r="E1253" s="2">
        <v>482</v>
      </c>
      <c r="F1253" s="25">
        <v>1.1987366012584247E-2</v>
      </c>
      <c r="G1253" s="12"/>
      <c r="H1253" s="2">
        <v>752</v>
      </c>
      <c r="I1253" s="25">
        <v>1.8528556645148575E-2</v>
      </c>
      <c r="J1253" s="12"/>
      <c r="K1253" s="25">
        <v>0.67111111111111121</v>
      </c>
      <c r="L1253" s="2">
        <v>1279</v>
      </c>
      <c r="M1253" s="25">
        <v>1.0097581001705299E-2</v>
      </c>
      <c r="N1253" s="2">
        <v>125.454545454545</v>
      </c>
      <c r="O1253" s="2">
        <v>1606</v>
      </c>
      <c r="P1253" s="25">
        <v>1.2023658007037509E-2</v>
      </c>
      <c r="Q1253" s="12">
        <v>236.363636363636</v>
      </c>
      <c r="R1253" s="2">
        <v>1822</v>
      </c>
      <c r="S1253" s="25">
        <v>1.3103765714450101E-2</v>
      </c>
      <c r="T1253" s="12">
        <v>241.81818181818184</v>
      </c>
      <c r="U1253" s="25">
        <v>0.42455043002345583</v>
      </c>
      <c r="V1253" s="2">
        <v>99664</v>
      </c>
      <c r="W1253" s="25">
        <v>8.0000000000000002E-3</v>
      </c>
      <c r="X1253" s="2">
        <v>1268</v>
      </c>
      <c r="Y1253" s="2">
        <v>118109</v>
      </c>
      <c r="Z1253" s="25">
        <v>8.9999999999999993E-3</v>
      </c>
      <c r="AA1253" s="12">
        <v>1167.27</v>
      </c>
      <c r="AB1253" s="2">
        <v>123955</v>
      </c>
      <c r="AC1253" s="25">
        <v>8.9999999999999993E-3</v>
      </c>
      <c r="AD1253" s="12">
        <v>1736.36</v>
      </c>
      <c r="AE1253" s="25">
        <v>0.24399999999999999</v>
      </c>
    </row>
    <row r="1254" spans="1:31" x14ac:dyDescent="0.3">
      <c r="A1254" t="s">
        <v>1949</v>
      </c>
      <c r="B1254" s="2">
        <v>553</v>
      </c>
      <c r="C1254" s="25">
        <v>1.4283131440969083E-2</v>
      </c>
      <c r="D1254" s="2"/>
      <c r="E1254" s="2">
        <v>567</v>
      </c>
      <c r="F1254" s="25">
        <v>1.4101320599865701E-2</v>
      </c>
      <c r="G1254" s="12"/>
      <c r="H1254" s="2">
        <v>304</v>
      </c>
      <c r="I1254" s="25">
        <v>7.4902675799536789E-3</v>
      </c>
      <c r="J1254" s="12"/>
      <c r="K1254" s="25">
        <v>-0.45027124773960214</v>
      </c>
      <c r="L1254" s="2">
        <v>1352</v>
      </c>
      <c r="M1254" s="25">
        <v>1.0673908924398408E-2</v>
      </c>
      <c r="N1254" s="2">
        <v>140.60606060606</v>
      </c>
      <c r="O1254" s="2">
        <v>1577</v>
      </c>
      <c r="P1254" s="25">
        <v>1.1806543385490753E-2</v>
      </c>
      <c r="Q1254" s="12">
        <v>156.969696969696</v>
      </c>
      <c r="R1254" s="2">
        <v>1277</v>
      </c>
      <c r="S1254" s="25">
        <v>9.1841431489312741E-3</v>
      </c>
      <c r="T1254" s="12">
        <v>181.21212121212122</v>
      </c>
      <c r="U1254" s="25">
        <v>-5.5473372781065088E-2</v>
      </c>
      <c r="V1254" s="2">
        <v>90298</v>
      </c>
      <c r="W1254" s="25">
        <v>7.0000000000000001E-3</v>
      </c>
      <c r="X1254" s="2">
        <v>1230</v>
      </c>
      <c r="Y1254" s="2">
        <v>90178</v>
      </c>
      <c r="Z1254" s="25">
        <v>7.0000000000000001E-3</v>
      </c>
      <c r="AA1254" s="12">
        <v>1270.9100000000001</v>
      </c>
      <c r="AB1254" s="2">
        <v>77011</v>
      </c>
      <c r="AC1254" s="25">
        <v>6.0000000000000001E-3</v>
      </c>
      <c r="AD1254" s="12">
        <v>1619.39</v>
      </c>
      <c r="AE1254" s="25">
        <v>-0.14699999999999999</v>
      </c>
    </row>
    <row r="1255" spans="1:31" x14ac:dyDescent="0.3">
      <c r="A1255" t="s">
        <v>1812</v>
      </c>
      <c r="B1255" s="2">
        <v>890</v>
      </c>
      <c r="C1255" s="25">
        <v>2.2987318232301063E-2</v>
      </c>
      <c r="D1255" s="2"/>
      <c r="E1255" s="2">
        <v>1027</v>
      </c>
      <c r="F1255" s="25">
        <v>2.5541545425153571E-2</v>
      </c>
      <c r="G1255" s="12"/>
      <c r="H1255" s="2">
        <v>1045</v>
      </c>
      <c r="I1255" s="25">
        <v>2.5747794806090771E-2</v>
      </c>
      <c r="J1255" s="12"/>
      <c r="K1255" s="25">
        <v>0.17415730337078661</v>
      </c>
      <c r="L1255" s="2">
        <v>2733</v>
      </c>
      <c r="M1255" s="25">
        <v>2.1576770037263944E-2</v>
      </c>
      <c r="N1255" s="2">
        <v>192.12121212121201</v>
      </c>
      <c r="O1255" s="2">
        <v>2950</v>
      </c>
      <c r="P1255" s="25">
        <v>2.2085797709066407E-2</v>
      </c>
      <c r="Q1255" s="12">
        <v>230.30303030303</v>
      </c>
      <c r="R1255" s="2">
        <v>2614</v>
      </c>
      <c r="S1255" s="25">
        <v>1.8799804378470123E-2</v>
      </c>
      <c r="T1255" s="12">
        <v>203.03030303030303</v>
      </c>
      <c r="U1255" s="25">
        <v>-4.3541895353091838E-2</v>
      </c>
      <c r="V1255" s="2">
        <v>184321</v>
      </c>
      <c r="W1255" s="25">
        <v>1.4999999999999999E-2</v>
      </c>
      <c r="X1255" s="2">
        <v>1809</v>
      </c>
      <c r="Y1255" s="2">
        <v>170021</v>
      </c>
      <c r="Z1255" s="25">
        <v>1.2999999999999999E-2</v>
      </c>
      <c r="AA1255" s="12">
        <v>1466.67</v>
      </c>
      <c r="AB1255" s="2">
        <v>141153</v>
      </c>
      <c r="AC1255" s="25">
        <v>1.0999999999999999E-2</v>
      </c>
      <c r="AD1255" s="12">
        <v>1850.3</v>
      </c>
      <c r="AE1255" s="25">
        <v>-0.23400000000000001</v>
      </c>
    </row>
    <row r="1256" spans="1:31" x14ac:dyDescent="0.3">
      <c r="A1256" t="s">
        <v>1813</v>
      </c>
      <c r="B1256" s="2">
        <v>1091</v>
      </c>
      <c r="C1256" s="25">
        <v>2.817883617015781E-2</v>
      </c>
      <c r="D1256" s="2"/>
      <c r="E1256" s="2">
        <v>1506</v>
      </c>
      <c r="F1256" s="25">
        <v>3.7454301275833768E-2</v>
      </c>
      <c r="G1256" s="12"/>
      <c r="H1256" s="2">
        <v>738</v>
      </c>
      <c r="I1256" s="25">
        <v>1.8183610111861228E-2</v>
      </c>
      <c r="J1256" s="12"/>
      <c r="K1256" s="25">
        <v>-0.32355637030247475</v>
      </c>
      <c r="L1256" s="2">
        <v>3163</v>
      </c>
      <c r="M1256" s="25">
        <v>2.4971578349017875E-2</v>
      </c>
      <c r="N1256" s="2">
        <v>192.12121212121201</v>
      </c>
      <c r="O1256" s="2">
        <v>3747</v>
      </c>
      <c r="P1256" s="25">
        <v>2.8052706446058246E-2</v>
      </c>
      <c r="Q1256" s="12">
        <v>221.81818181818099</v>
      </c>
      <c r="R1256" s="2">
        <v>2379</v>
      </c>
      <c r="S1256" s="25">
        <v>1.7109691896090445E-2</v>
      </c>
      <c r="T1256" s="12">
        <v>245.45454545454547</v>
      </c>
      <c r="U1256" s="25">
        <v>-0.24786595004742334</v>
      </c>
      <c r="V1256" s="2">
        <v>198864</v>
      </c>
      <c r="W1256" s="25">
        <v>1.6E-2</v>
      </c>
      <c r="X1256" s="2">
        <v>1738</v>
      </c>
      <c r="Y1256" s="2">
        <v>194660</v>
      </c>
      <c r="Z1256" s="25">
        <v>1.4999999999999999E-2</v>
      </c>
      <c r="AA1256" s="12">
        <v>1661.21</v>
      </c>
      <c r="AB1256" s="2">
        <v>152387</v>
      </c>
      <c r="AC1256" s="25">
        <v>1.2E-2</v>
      </c>
      <c r="AD1256" s="12">
        <v>1880</v>
      </c>
      <c r="AE1256" s="25">
        <v>-0.23400000000000001</v>
      </c>
    </row>
    <row r="1257" spans="1:31" x14ac:dyDescent="0.3">
      <c r="A1257" t="s">
        <v>1814</v>
      </c>
      <c r="B1257" s="2">
        <v>1457</v>
      </c>
      <c r="C1257" s="25">
        <v>3.7632047937598487E-2</v>
      </c>
      <c r="D1257" s="2"/>
      <c r="E1257" s="2">
        <v>1261</v>
      </c>
      <c r="F1257" s="25">
        <v>3.1361138053669579E-2</v>
      </c>
      <c r="G1257" s="12"/>
      <c r="H1257" s="2">
        <v>1037</v>
      </c>
      <c r="I1257" s="25">
        <v>2.5550682501355147E-2</v>
      </c>
      <c r="J1257" s="12"/>
      <c r="K1257" s="25">
        <v>-0.28826355525051472</v>
      </c>
      <c r="L1257" s="2">
        <v>4132</v>
      </c>
      <c r="M1257" s="25">
        <v>3.2621739405040109E-2</v>
      </c>
      <c r="N1257" s="2">
        <v>255.15151515151501</v>
      </c>
      <c r="O1257" s="2">
        <v>3921</v>
      </c>
      <c r="P1257" s="25">
        <v>2.9355394175338775E-2</v>
      </c>
      <c r="Q1257" s="12">
        <v>275.15151515151501</v>
      </c>
      <c r="R1257" s="2">
        <v>2882</v>
      </c>
      <c r="S1257" s="25">
        <v>2.072725180518397E-2</v>
      </c>
      <c r="T1257" s="12">
        <v>210.30303030303031</v>
      </c>
      <c r="U1257" s="25">
        <v>-0.30251694094869314</v>
      </c>
      <c r="V1257" s="2">
        <v>227889</v>
      </c>
      <c r="W1257" s="25">
        <v>1.7999999999999999E-2</v>
      </c>
      <c r="X1257" s="2">
        <v>1930</v>
      </c>
      <c r="Y1257" s="2">
        <v>219213</v>
      </c>
      <c r="Z1257" s="25">
        <v>1.7000000000000001E-2</v>
      </c>
      <c r="AA1257" s="12">
        <v>1867.88</v>
      </c>
      <c r="AB1257" s="2">
        <v>171950</v>
      </c>
      <c r="AC1257" s="25">
        <v>1.2999999999999999E-2</v>
      </c>
      <c r="AD1257" s="12">
        <v>1718.79</v>
      </c>
      <c r="AE1257" s="25">
        <v>-0.245</v>
      </c>
    </row>
    <row r="1258" spans="1:31" x14ac:dyDescent="0.3">
      <c r="A1258" t="s">
        <v>1950</v>
      </c>
      <c r="B1258" s="2">
        <v>2736</v>
      </c>
      <c r="C1258" s="25">
        <v>7.0666632228736703E-2</v>
      </c>
      <c r="D1258" s="2"/>
      <c r="E1258" s="2">
        <v>2618</v>
      </c>
      <c r="F1258" s="25">
        <v>6.5109801288268793E-2</v>
      </c>
      <c r="G1258" s="12"/>
      <c r="H1258" s="2">
        <v>2230</v>
      </c>
      <c r="I1258" s="25">
        <v>5.4945054945054944E-2</v>
      </c>
      <c r="J1258" s="12"/>
      <c r="K1258" s="25">
        <v>-0.1849415204678363</v>
      </c>
      <c r="L1258" s="2">
        <v>8359</v>
      </c>
      <c r="M1258" s="25">
        <v>6.5993494599886307E-2</v>
      </c>
      <c r="N1258" s="2">
        <v>347.87878787878702</v>
      </c>
      <c r="O1258" s="2">
        <v>7485</v>
      </c>
      <c r="P1258" s="25">
        <v>5.6038032492326119E-2</v>
      </c>
      <c r="Q1258" s="12">
        <v>372.12121212121201</v>
      </c>
      <c r="R1258" s="2">
        <v>6517</v>
      </c>
      <c r="S1258" s="25">
        <v>4.687005552199304E-2</v>
      </c>
      <c r="T1258" s="12">
        <v>562.42424242424249</v>
      </c>
      <c r="U1258" s="25">
        <v>-0.22036128723531523</v>
      </c>
      <c r="V1258" s="2">
        <v>474691</v>
      </c>
      <c r="W1258" s="25">
        <v>3.7999999999999999E-2</v>
      </c>
      <c r="X1258" s="2">
        <v>3038</v>
      </c>
      <c r="Y1258" s="2">
        <v>448749</v>
      </c>
      <c r="Z1258" s="25">
        <v>3.5000000000000003E-2</v>
      </c>
      <c r="AA1258" s="12">
        <v>2593.33</v>
      </c>
      <c r="AB1258" s="2">
        <v>367684</v>
      </c>
      <c r="AC1258" s="25">
        <v>2.8000000000000001E-2</v>
      </c>
      <c r="AD1258" s="12">
        <v>2887.88</v>
      </c>
      <c r="AE1258" s="25">
        <v>-0.22500000000000001</v>
      </c>
    </row>
    <row r="1259" spans="1:31" x14ac:dyDescent="0.3">
      <c r="A1259" t="s">
        <v>1951</v>
      </c>
      <c r="B1259" s="2">
        <v>3412</v>
      </c>
      <c r="C1259" s="25">
        <v>8.8126662706304718E-2</v>
      </c>
      <c r="D1259" s="2"/>
      <c r="E1259" s="2">
        <v>3179</v>
      </c>
      <c r="F1259" s="25">
        <v>7.9061901564326395E-2</v>
      </c>
      <c r="G1259" s="12"/>
      <c r="H1259" s="2">
        <v>3361</v>
      </c>
      <c r="I1259" s="25">
        <v>8.2811807027053666E-2</v>
      </c>
      <c r="J1259" s="12"/>
      <c r="K1259" s="25">
        <v>-1.4947245017585042E-2</v>
      </c>
      <c r="L1259" s="2">
        <v>10768</v>
      </c>
      <c r="M1259" s="25">
        <v>8.5012316048758918E-2</v>
      </c>
      <c r="N1259" s="2">
        <v>436.969696969697</v>
      </c>
      <c r="O1259" s="2">
        <v>11563</v>
      </c>
      <c r="P1259" s="25">
        <v>8.6568840308452494E-2</v>
      </c>
      <c r="Q1259" s="12">
        <v>418.18181818181802</v>
      </c>
      <c r="R1259" s="2">
        <v>9704</v>
      </c>
      <c r="S1259" s="25">
        <v>6.9790857570265527E-2</v>
      </c>
      <c r="T1259" s="12">
        <v>564.84848484848487</v>
      </c>
      <c r="U1259" s="25">
        <v>-9.8811292719167901E-2</v>
      </c>
      <c r="V1259" s="2">
        <v>750521</v>
      </c>
      <c r="W1259" s="25">
        <v>6.0999999999999999E-2</v>
      </c>
      <c r="X1259" s="2">
        <v>3797</v>
      </c>
      <c r="Y1259" s="2">
        <v>693825</v>
      </c>
      <c r="Z1259" s="25">
        <v>5.5E-2</v>
      </c>
      <c r="AA1259" s="12">
        <v>3363.03</v>
      </c>
      <c r="AB1259" s="2">
        <v>568329</v>
      </c>
      <c r="AC1259" s="25">
        <v>4.2999999999999997E-2</v>
      </c>
      <c r="AD1259" s="12">
        <v>2995.15</v>
      </c>
      <c r="AE1259" s="25">
        <v>-0.24299999999999999</v>
      </c>
    </row>
    <row r="1260" spans="1:31" x14ac:dyDescent="0.3">
      <c r="A1260" t="s">
        <v>1952</v>
      </c>
      <c r="B1260" s="2">
        <v>4406</v>
      </c>
      <c r="C1260" s="25">
        <v>0.11380013947361628</v>
      </c>
      <c r="D1260" s="2"/>
      <c r="E1260" s="2">
        <v>3946</v>
      </c>
      <c r="F1260" s="25">
        <v>9.8137232957795514E-2</v>
      </c>
      <c r="G1260" s="12"/>
      <c r="H1260" s="2">
        <v>3946</v>
      </c>
      <c r="I1260" s="25">
        <v>9.7225644310846099E-2</v>
      </c>
      <c r="J1260" s="12"/>
      <c r="K1260" s="25">
        <v>-0.10440308669995457</v>
      </c>
      <c r="L1260" s="2">
        <v>15904</v>
      </c>
      <c r="M1260" s="25">
        <v>0.12556053811659193</v>
      </c>
      <c r="N1260" s="2">
        <v>498.78787878787801</v>
      </c>
      <c r="O1260" s="2">
        <v>15321</v>
      </c>
      <c r="P1260" s="25">
        <v>0.11470390057647675</v>
      </c>
      <c r="Q1260" s="12">
        <v>531.51515151515105</v>
      </c>
      <c r="R1260" s="2">
        <v>15347</v>
      </c>
      <c r="S1260" s="25">
        <v>0.11037513305140818</v>
      </c>
      <c r="T1260" s="12">
        <v>644.24242424242425</v>
      </c>
      <c r="U1260" s="25">
        <v>-3.5022635814889333E-2</v>
      </c>
      <c r="V1260" s="2">
        <v>1241660</v>
      </c>
      <c r="W1260" s="25">
        <v>0.1</v>
      </c>
      <c r="X1260" s="2">
        <v>5455</v>
      </c>
      <c r="Y1260" s="2">
        <v>1134647</v>
      </c>
      <c r="Z1260" s="25">
        <v>8.8999999999999996E-2</v>
      </c>
      <c r="AA1260" s="12">
        <v>5179.3900000000003</v>
      </c>
      <c r="AB1260" s="2">
        <v>988205</v>
      </c>
      <c r="AC1260" s="25">
        <v>7.4999999999999997E-2</v>
      </c>
      <c r="AD1260" s="12">
        <v>4961.21</v>
      </c>
      <c r="AE1260" s="25">
        <v>-0.20399999999999999</v>
      </c>
    </row>
    <row r="1261" spans="1:31" x14ac:dyDescent="0.3">
      <c r="A1261" t="s">
        <v>1822</v>
      </c>
      <c r="B1261" s="2">
        <v>2635</v>
      </c>
      <c r="C1261" s="25">
        <v>6.8057959036082319E-2</v>
      </c>
      <c r="D1261" s="2"/>
      <c r="E1261" s="2">
        <v>2355</v>
      </c>
      <c r="F1261" s="25">
        <v>5.8568977094680293E-2</v>
      </c>
      <c r="G1261" s="12"/>
      <c r="H1261" s="2">
        <v>3521</v>
      </c>
      <c r="I1261" s="25">
        <v>8.6754053121766123E-2</v>
      </c>
      <c r="J1261" s="12"/>
      <c r="K1261" s="25">
        <v>0.33624288425047433</v>
      </c>
      <c r="L1261" s="2">
        <v>10590</v>
      </c>
      <c r="M1261" s="25">
        <v>8.36070233057538E-2</v>
      </c>
      <c r="N1261" s="2">
        <v>365.45454545454498</v>
      </c>
      <c r="O1261" s="2">
        <v>9775</v>
      </c>
      <c r="P1261" s="25">
        <v>7.3182600883431911E-2</v>
      </c>
      <c r="Q1261" s="12">
        <v>393.93939393939399</v>
      </c>
      <c r="R1261" s="2">
        <v>12409</v>
      </c>
      <c r="S1261" s="25">
        <v>8.9245131037657147E-2</v>
      </c>
      <c r="T1261" s="12">
        <v>556.36363636363637</v>
      </c>
      <c r="U1261" s="25">
        <v>0.17176581680830971</v>
      </c>
      <c r="V1261" s="2">
        <v>1056795</v>
      </c>
      <c r="W1261" s="25">
        <v>8.5000000000000006E-2</v>
      </c>
      <c r="X1261" s="2">
        <v>5042</v>
      </c>
      <c r="Y1261" s="2">
        <v>955641</v>
      </c>
      <c r="Z1261" s="25">
        <v>7.4999999999999997E-2</v>
      </c>
      <c r="AA1261" s="12">
        <v>4664.24</v>
      </c>
      <c r="AB1261" s="2">
        <v>918798</v>
      </c>
      <c r="AC1261" s="25">
        <v>7.0000000000000007E-2</v>
      </c>
      <c r="AD1261" s="12">
        <v>5029.7</v>
      </c>
      <c r="AE1261" s="25">
        <v>-0.13100000000000001</v>
      </c>
    </row>
    <row r="1262" spans="1:31" x14ac:dyDescent="0.3">
      <c r="A1262" t="s">
        <v>1953</v>
      </c>
      <c r="B1262" s="2">
        <v>2693</v>
      </c>
      <c r="C1262" s="25">
        <v>6.9556008988299708E-2</v>
      </c>
      <c r="D1262" s="2"/>
      <c r="E1262" s="2">
        <v>2777</v>
      </c>
      <c r="F1262" s="25">
        <v>6.9064139869183513E-2</v>
      </c>
      <c r="G1262" s="12"/>
      <c r="H1262" s="2">
        <v>3002</v>
      </c>
      <c r="I1262" s="25">
        <v>7.3966392352042581E-2</v>
      </c>
      <c r="J1262" s="12"/>
      <c r="K1262" s="25">
        <v>0.11474192350538437</v>
      </c>
      <c r="L1262" s="2">
        <v>10871</v>
      </c>
      <c r="M1262" s="25">
        <v>8.5825491062969744E-2</v>
      </c>
      <c r="N1262" s="2">
        <v>356.36363636363598</v>
      </c>
      <c r="O1262" s="2">
        <v>10719</v>
      </c>
      <c r="P1262" s="25">
        <v>8.0250056150333163E-2</v>
      </c>
      <c r="Q1262" s="12">
        <v>398.78787878787801</v>
      </c>
      <c r="R1262" s="2">
        <v>13607</v>
      </c>
      <c r="S1262" s="25">
        <v>9.7861108713788447E-2</v>
      </c>
      <c r="T1262" s="12">
        <v>508.4848484848485</v>
      </c>
      <c r="U1262" s="25">
        <v>0.25167877840125102</v>
      </c>
      <c r="V1262" s="2">
        <v>1420961</v>
      </c>
      <c r="W1262" s="25">
        <v>0.115</v>
      </c>
      <c r="X1262" s="2">
        <v>7036</v>
      </c>
      <c r="Y1262" s="2">
        <v>1344765</v>
      </c>
      <c r="Z1262" s="25">
        <v>0.106</v>
      </c>
      <c r="AA1262" s="12">
        <v>6675.15</v>
      </c>
      <c r="AB1262" s="2">
        <v>1457430</v>
      </c>
      <c r="AC1262" s="25">
        <v>0.111</v>
      </c>
      <c r="AD1262" s="12">
        <v>7064.24</v>
      </c>
      <c r="AE1262" s="25">
        <v>2.5999999999999999E-2</v>
      </c>
    </row>
    <row r="1263" spans="1:31" x14ac:dyDescent="0.3">
      <c r="A1263" t="s">
        <v>1954</v>
      </c>
      <c r="B1263" s="2">
        <v>1957</v>
      </c>
      <c r="C1263" s="25">
        <v>5.0546271663610302E-2</v>
      </c>
      <c r="D1263" s="2"/>
      <c r="E1263" s="2">
        <v>2207</v>
      </c>
      <c r="F1263" s="25">
        <v>5.4888209107413766E-2</v>
      </c>
      <c r="G1263" s="12"/>
      <c r="H1263" s="2">
        <v>3592</v>
      </c>
      <c r="I1263" s="25">
        <v>8.8503424826294808E-2</v>
      </c>
      <c r="J1263" s="12"/>
      <c r="K1263" s="25">
        <v>0.83546244251405222</v>
      </c>
      <c r="L1263" s="2">
        <v>5930</v>
      </c>
      <c r="M1263" s="25">
        <v>4.6816775090001893E-2</v>
      </c>
      <c r="N1263" s="2">
        <v>270.30303030303003</v>
      </c>
      <c r="O1263" s="2">
        <v>7021</v>
      </c>
      <c r="P1263" s="25">
        <v>5.2564198547578052E-2</v>
      </c>
      <c r="Q1263" s="12">
        <v>385.45454545454498</v>
      </c>
      <c r="R1263" s="2">
        <v>10795</v>
      </c>
      <c r="S1263" s="25">
        <v>7.7637294669313309E-2</v>
      </c>
      <c r="T1263" s="12">
        <v>506.06060606060606</v>
      </c>
      <c r="U1263" s="25">
        <v>0.82040472175379431</v>
      </c>
      <c r="V1263" s="2">
        <v>1366386</v>
      </c>
      <c r="W1263" s="25">
        <v>0.11</v>
      </c>
      <c r="X1263" s="2">
        <v>6288</v>
      </c>
      <c r="Y1263" s="2">
        <v>1539368</v>
      </c>
      <c r="Z1263" s="25">
        <v>0.121</v>
      </c>
      <c r="AA1263" s="12">
        <v>7366.06</v>
      </c>
      <c r="AB1263" s="2">
        <v>2274416</v>
      </c>
      <c r="AC1263" s="25">
        <v>0.17399999999999999</v>
      </c>
      <c r="AD1263" s="12">
        <v>9928.48</v>
      </c>
      <c r="AE1263" s="25">
        <v>0.66500000000000004</v>
      </c>
    </row>
    <row r="1264" spans="1:31" x14ac:dyDescent="0.3">
      <c r="A1264" t="s">
        <v>1543</v>
      </c>
      <c r="B1264" s="2">
        <v>16437</v>
      </c>
      <c r="C1264" s="25">
        <v>0.42454219076891286</v>
      </c>
      <c r="D1264" s="2"/>
      <c r="E1264" s="2">
        <v>18284</v>
      </c>
      <c r="F1264" s="25">
        <v>0.45472406675122484</v>
      </c>
      <c r="G1264" s="12"/>
      <c r="H1264" s="2">
        <v>17058</v>
      </c>
      <c r="I1264" s="25">
        <v>0.42029271177253241</v>
      </c>
      <c r="J1264" s="12"/>
      <c r="K1264" s="25">
        <v>3.7780616900894293E-2</v>
      </c>
      <c r="L1264" s="2">
        <v>51583</v>
      </c>
      <c r="M1264" s="25">
        <v>0.40724278405861175</v>
      </c>
      <c r="N1264" s="2">
        <v>703.030303030303</v>
      </c>
      <c r="O1264" s="2">
        <v>57885</v>
      </c>
      <c r="P1264" s="25">
        <v>0.43336827131840983</v>
      </c>
      <c r="Q1264" s="12">
        <v>686.66666666666595</v>
      </c>
      <c r="R1264" s="2">
        <v>59691</v>
      </c>
      <c r="S1264" s="25">
        <v>0.42929576249244844</v>
      </c>
      <c r="T1264" s="12">
        <v>898.78787878787887</v>
      </c>
      <c r="U1264" s="25">
        <v>0.15718356822984317</v>
      </c>
      <c r="V1264" s="2">
        <v>5280802</v>
      </c>
      <c r="W1264" s="25">
        <v>0.42599999999999999</v>
      </c>
      <c r="X1264" s="2">
        <v>12172</v>
      </c>
      <c r="Y1264" s="2">
        <v>5808625</v>
      </c>
      <c r="Z1264" s="25">
        <v>0.45700000000000002</v>
      </c>
      <c r="AA1264" s="12">
        <v>12618.79</v>
      </c>
      <c r="AB1264" s="2">
        <v>5861796</v>
      </c>
      <c r="AC1264" s="25">
        <v>0.44700000000000001</v>
      </c>
      <c r="AD1264" s="12">
        <v>12320</v>
      </c>
      <c r="AE1264" s="25">
        <v>0.11</v>
      </c>
    </row>
    <row r="1265" spans="1:31" x14ac:dyDescent="0.3">
      <c r="A1265" t="s">
        <v>1948</v>
      </c>
      <c r="B1265" s="2">
        <v>718</v>
      </c>
      <c r="C1265" s="25">
        <v>1.8544825270552987E-2</v>
      </c>
      <c r="D1265" s="2"/>
      <c r="E1265" s="2">
        <v>869</v>
      </c>
      <c r="F1265" s="25">
        <v>2.1612076898206867E-2</v>
      </c>
      <c r="G1265" s="12"/>
      <c r="H1265" s="2">
        <v>1323</v>
      </c>
      <c r="I1265" s="25">
        <v>3.2597447395653685E-2</v>
      </c>
      <c r="J1265" s="12"/>
      <c r="K1265" s="25">
        <v>0.84261838440111414</v>
      </c>
      <c r="L1265" s="2">
        <v>2237</v>
      </c>
      <c r="M1265" s="25">
        <v>1.7660898124171036E-2</v>
      </c>
      <c r="N1265" s="2">
        <v>222.42424242424201</v>
      </c>
      <c r="O1265" s="2">
        <v>2766</v>
      </c>
      <c r="P1265" s="25">
        <v>2.0708242868907691E-2</v>
      </c>
      <c r="Q1265" s="12">
        <v>200</v>
      </c>
      <c r="R1265" s="2">
        <v>3158</v>
      </c>
      <c r="S1265" s="25">
        <v>2.2712234975978827E-2</v>
      </c>
      <c r="T1265" s="12">
        <v>308.4848484848485</v>
      </c>
      <c r="U1265" s="25">
        <v>0.41171211443898076</v>
      </c>
      <c r="V1265" s="2">
        <v>226283</v>
      </c>
      <c r="W1265" s="25">
        <v>1.7999999999999999E-2</v>
      </c>
      <c r="X1265" s="2">
        <v>2185</v>
      </c>
      <c r="Y1265" s="2">
        <v>277063</v>
      </c>
      <c r="Z1265" s="25">
        <v>2.1999999999999999E-2</v>
      </c>
      <c r="AA1265" s="12">
        <v>2328.48</v>
      </c>
      <c r="AB1265" s="2">
        <v>241176</v>
      </c>
      <c r="AC1265" s="25">
        <v>1.7999999999999999E-2</v>
      </c>
      <c r="AD1265" s="12">
        <v>2520</v>
      </c>
      <c r="AE1265" s="25">
        <v>6.6000000000000003E-2</v>
      </c>
    </row>
    <row r="1266" spans="1:31" x14ac:dyDescent="0.3">
      <c r="A1266" t="s">
        <v>1949</v>
      </c>
      <c r="B1266" s="2">
        <v>1330</v>
      </c>
      <c r="C1266" s="25">
        <v>3.4351835111191463E-2</v>
      </c>
      <c r="D1266" s="2"/>
      <c r="E1266" s="2">
        <v>1422</v>
      </c>
      <c r="F1266" s="25">
        <v>3.5365216742520328E-2</v>
      </c>
      <c r="G1266" s="12"/>
      <c r="H1266" s="2">
        <v>930</v>
      </c>
      <c r="I1266" s="25">
        <v>2.2914305425516188E-2</v>
      </c>
      <c r="J1266" s="12"/>
      <c r="K1266" s="25">
        <v>-0.3007518796992481</v>
      </c>
      <c r="L1266" s="2">
        <v>4111</v>
      </c>
      <c r="M1266" s="25">
        <v>3.2455946440977705E-2</v>
      </c>
      <c r="N1266" s="2">
        <v>283.636363636363</v>
      </c>
      <c r="O1266" s="2">
        <v>4286</v>
      </c>
      <c r="P1266" s="25">
        <v>3.2088043722392753E-2</v>
      </c>
      <c r="Q1266" s="12">
        <v>288.48484848484799</v>
      </c>
      <c r="R1266" s="2">
        <v>2422</v>
      </c>
      <c r="S1266" s="25">
        <v>1.7418946520525877E-2</v>
      </c>
      <c r="T1266" s="12">
        <v>282.42424242424244</v>
      </c>
      <c r="U1266" s="25">
        <v>-0.41084894186329363</v>
      </c>
      <c r="V1266" s="2">
        <v>242427</v>
      </c>
      <c r="W1266" s="25">
        <v>0.02</v>
      </c>
      <c r="X1266" s="2">
        <v>2296</v>
      </c>
      <c r="Y1266" s="2">
        <v>257195</v>
      </c>
      <c r="Z1266" s="25">
        <v>0.02</v>
      </c>
      <c r="AA1266" s="12">
        <v>2288.48</v>
      </c>
      <c r="AB1266" s="2">
        <v>172745</v>
      </c>
      <c r="AC1266" s="25">
        <v>1.2999999999999999E-2</v>
      </c>
      <c r="AD1266" s="12">
        <v>1878.79</v>
      </c>
      <c r="AE1266" s="25">
        <v>-0.28699999999999998</v>
      </c>
    </row>
    <row r="1267" spans="1:31" x14ac:dyDescent="0.3">
      <c r="A1267" t="s">
        <v>1812</v>
      </c>
      <c r="B1267" s="2">
        <v>1909</v>
      </c>
      <c r="C1267" s="25">
        <v>4.9306506185913167E-2</v>
      </c>
      <c r="D1267" s="2"/>
      <c r="E1267" s="2">
        <v>2285</v>
      </c>
      <c r="F1267" s="25">
        <v>5.6828073316919095E-2</v>
      </c>
      <c r="G1267" s="12"/>
      <c r="H1267" s="2">
        <v>1485</v>
      </c>
      <c r="I1267" s="25">
        <v>3.6588971566550041E-2</v>
      </c>
      <c r="J1267" s="12"/>
      <c r="K1267" s="25">
        <v>-0.22210581456259826</v>
      </c>
      <c r="L1267" s="2">
        <v>5675</v>
      </c>
      <c r="M1267" s="25">
        <v>4.4803574812101309E-2</v>
      </c>
      <c r="N1267" s="2">
        <v>354.54545454545399</v>
      </c>
      <c r="O1267" s="2">
        <v>6765</v>
      </c>
      <c r="P1267" s="25">
        <v>5.0647600509096356E-2</v>
      </c>
      <c r="Q1267" s="12">
        <v>322.42424242424198</v>
      </c>
      <c r="R1267" s="2">
        <v>4862</v>
      </c>
      <c r="S1267" s="25">
        <v>3.4967348465234027E-2</v>
      </c>
      <c r="T1267" s="12">
        <v>336.969696969697</v>
      </c>
      <c r="U1267" s="25">
        <v>-0.14325991189427312</v>
      </c>
      <c r="V1267" s="2">
        <v>446735</v>
      </c>
      <c r="W1267" s="25">
        <v>3.5999999999999997E-2</v>
      </c>
      <c r="X1267" s="2">
        <v>2538</v>
      </c>
      <c r="Y1267" s="2">
        <v>476002</v>
      </c>
      <c r="Z1267" s="25">
        <v>3.6999999999999998E-2</v>
      </c>
      <c r="AA1267" s="12">
        <v>2651.52</v>
      </c>
      <c r="AB1267" s="2">
        <v>366245</v>
      </c>
      <c r="AC1267" s="25">
        <v>2.8000000000000001E-2</v>
      </c>
      <c r="AD1267" s="12">
        <v>2872.73</v>
      </c>
      <c r="AE1267" s="25">
        <v>-0.18</v>
      </c>
    </row>
    <row r="1268" spans="1:31" x14ac:dyDescent="0.3">
      <c r="A1268" t="s">
        <v>1813</v>
      </c>
      <c r="B1268" s="2">
        <v>1715</v>
      </c>
      <c r="C1268" s="25">
        <v>4.4295787380220573E-2</v>
      </c>
      <c r="D1268" s="2"/>
      <c r="E1268" s="2">
        <v>2469</v>
      </c>
      <c r="F1268" s="25">
        <v>6.1404163247034245E-2</v>
      </c>
      <c r="G1268" s="12"/>
      <c r="H1268" s="2">
        <v>1631</v>
      </c>
      <c r="I1268" s="25">
        <v>4.0186271127975161E-2</v>
      </c>
      <c r="J1268" s="12"/>
      <c r="K1268" s="25">
        <v>-4.8979591836734726E-2</v>
      </c>
      <c r="L1268" s="2">
        <v>5416</v>
      </c>
      <c r="M1268" s="25">
        <v>4.2758794921998355E-2</v>
      </c>
      <c r="N1268" s="2">
        <v>282.42424242424198</v>
      </c>
      <c r="O1268" s="2">
        <v>6442</v>
      </c>
      <c r="P1268" s="25">
        <v>4.8229392827730776E-2</v>
      </c>
      <c r="Q1268" s="12">
        <v>384.84848484848402</v>
      </c>
      <c r="R1268" s="2">
        <v>4592</v>
      </c>
      <c r="S1268" s="25">
        <v>3.3025517102499929E-2</v>
      </c>
      <c r="T1268" s="12">
        <v>367.27272727272731</v>
      </c>
      <c r="U1268" s="25">
        <v>-0.15214180206794684</v>
      </c>
      <c r="V1268" s="2">
        <v>380096</v>
      </c>
      <c r="W1268" s="25">
        <v>3.1E-2</v>
      </c>
      <c r="X1268" s="2">
        <v>2638</v>
      </c>
      <c r="Y1268" s="2">
        <v>400378</v>
      </c>
      <c r="Z1268" s="25">
        <v>3.1E-2</v>
      </c>
      <c r="AA1268" s="12">
        <v>2758.79</v>
      </c>
      <c r="AB1268" s="2">
        <v>282995</v>
      </c>
      <c r="AC1268" s="25">
        <v>2.1999999999999999E-2</v>
      </c>
      <c r="AD1268" s="12">
        <v>2645.45</v>
      </c>
      <c r="AE1268" s="25">
        <v>-0.255</v>
      </c>
    </row>
    <row r="1269" spans="1:31" x14ac:dyDescent="0.3">
      <c r="A1269" t="s">
        <v>1814</v>
      </c>
      <c r="B1269" s="2">
        <v>1808</v>
      </c>
      <c r="C1269" s="25">
        <v>4.6697832993258755E-2</v>
      </c>
      <c r="D1269" s="2"/>
      <c r="E1269" s="2">
        <v>1959</v>
      </c>
      <c r="F1269" s="25">
        <v>4.8720435723345522E-2</v>
      </c>
      <c r="G1269" s="12"/>
      <c r="H1269" s="2">
        <v>1533</v>
      </c>
      <c r="I1269" s="25">
        <v>3.7771645394963783E-2</v>
      </c>
      <c r="J1269" s="12"/>
      <c r="K1269" s="25">
        <v>-0.15210176991150437</v>
      </c>
      <c r="L1269" s="2">
        <v>5027</v>
      </c>
      <c r="M1269" s="25">
        <v>3.9687677635318636E-2</v>
      </c>
      <c r="N1269" s="2">
        <v>327.87878787878702</v>
      </c>
      <c r="O1269" s="2">
        <v>5498</v>
      </c>
      <c r="P1269" s="25">
        <v>4.1161937560829524E-2</v>
      </c>
      <c r="Q1269" s="12">
        <v>318.18181818181802</v>
      </c>
      <c r="R1269" s="2">
        <v>5789</v>
      </c>
      <c r="S1269" s="25">
        <v>4.1634302810621096E-2</v>
      </c>
      <c r="T1269" s="12">
        <v>454.54545454545456</v>
      </c>
      <c r="U1269" s="25">
        <v>0.15158146011537696</v>
      </c>
      <c r="V1269" s="2">
        <v>366433</v>
      </c>
      <c r="W1269" s="25">
        <v>0.03</v>
      </c>
      <c r="X1269" s="2">
        <v>2552</v>
      </c>
      <c r="Y1269" s="2">
        <v>391805</v>
      </c>
      <c r="Z1269" s="25">
        <v>3.1E-2</v>
      </c>
      <c r="AA1269" s="12">
        <v>2773.33</v>
      </c>
      <c r="AB1269" s="2">
        <v>302143</v>
      </c>
      <c r="AC1269" s="25">
        <v>2.3E-2</v>
      </c>
      <c r="AD1269" s="12">
        <v>2930.3</v>
      </c>
      <c r="AE1269" s="25">
        <v>-0.17499999999999999</v>
      </c>
    </row>
    <row r="1270" spans="1:31" x14ac:dyDescent="0.3">
      <c r="A1270" t="s">
        <v>1950</v>
      </c>
      <c r="B1270" s="2">
        <v>2821</v>
      </c>
      <c r="C1270" s="25">
        <v>7.2862050262158765E-2</v>
      </c>
      <c r="D1270" s="2"/>
      <c r="E1270" s="2">
        <v>2961</v>
      </c>
      <c r="F1270" s="25">
        <v>7.364022979929867E-2</v>
      </c>
      <c r="G1270" s="12"/>
      <c r="H1270" s="2">
        <v>2474</v>
      </c>
      <c r="I1270" s="25">
        <v>6.0956980239491448E-2</v>
      </c>
      <c r="J1270" s="12"/>
      <c r="K1270" s="25">
        <v>-0.12300602623183265</v>
      </c>
      <c r="L1270" s="2">
        <v>8443</v>
      </c>
      <c r="M1270" s="25">
        <v>6.6656666456135924E-2</v>
      </c>
      <c r="N1270" s="2">
        <v>406.06060606060601</v>
      </c>
      <c r="O1270" s="2">
        <v>9353</v>
      </c>
      <c r="P1270" s="25">
        <v>7.0023208804372239E-2</v>
      </c>
      <c r="Q1270" s="12">
        <v>485.45454545454498</v>
      </c>
      <c r="R1270" s="2">
        <v>7877</v>
      </c>
      <c r="S1270" s="25">
        <v>5.6651132015764792E-2</v>
      </c>
      <c r="T1270" s="12">
        <v>466.66666666666669</v>
      </c>
      <c r="U1270" s="25">
        <v>-6.703778277863319E-2</v>
      </c>
      <c r="V1270" s="2">
        <v>658465</v>
      </c>
      <c r="W1270" s="25">
        <v>5.2999999999999999E-2</v>
      </c>
      <c r="X1270" s="2">
        <v>4608</v>
      </c>
      <c r="Y1270" s="2">
        <v>685852</v>
      </c>
      <c r="Z1270" s="25">
        <v>5.3999999999999999E-2</v>
      </c>
      <c r="AA1270" s="12">
        <v>3678.79</v>
      </c>
      <c r="AB1270" s="2">
        <v>562032</v>
      </c>
      <c r="AC1270" s="25">
        <v>4.2999999999999997E-2</v>
      </c>
      <c r="AD1270" s="12">
        <v>3978.18</v>
      </c>
      <c r="AE1270" s="25">
        <v>-0.14599999999999999</v>
      </c>
    </row>
    <row r="1271" spans="1:31" x14ac:dyDescent="0.3">
      <c r="A1271" t="s">
        <v>1951</v>
      </c>
      <c r="B1271" s="2">
        <v>2573</v>
      </c>
      <c r="C1271" s="25">
        <v>6.6456595294056869E-2</v>
      </c>
      <c r="D1271" s="2"/>
      <c r="E1271" s="2">
        <v>2977</v>
      </c>
      <c r="F1271" s="25">
        <v>7.4038150662786933E-2</v>
      </c>
      <c r="G1271" s="12"/>
      <c r="H1271" s="2">
        <v>2780</v>
      </c>
      <c r="I1271" s="25">
        <v>6.8496525895629032E-2</v>
      </c>
      <c r="J1271" s="12"/>
      <c r="K1271" s="25">
        <v>8.0450835600466286E-2</v>
      </c>
      <c r="L1271" s="2">
        <v>7831</v>
      </c>
      <c r="M1271" s="25">
        <v>6.1824985789174509E-2</v>
      </c>
      <c r="N1271" s="2">
        <v>357.575757575757</v>
      </c>
      <c r="O1271" s="2">
        <v>8531</v>
      </c>
      <c r="P1271" s="25">
        <v>6.3869132290184927E-2</v>
      </c>
      <c r="Q1271" s="12">
        <v>447.87878787878702</v>
      </c>
      <c r="R1271" s="2">
        <v>10062</v>
      </c>
      <c r="S1271" s="25">
        <v>7.2365582117890737E-2</v>
      </c>
      <c r="T1271" s="12">
        <v>531.5151515151515</v>
      </c>
      <c r="U1271" s="25">
        <v>0.28489337249393437</v>
      </c>
      <c r="V1271" s="2">
        <v>818117</v>
      </c>
      <c r="W1271" s="25">
        <v>6.6000000000000003E-2</v>
      </c>
      <c r="X1271" s="2">
        <v>4501</v>
      </c>
      <c r="Y1271" s="2">
        <v>834886</v>
      </c>
      <c r="Z1271" s="25">
        <v>6.6000000000000003E-2</v>
      </c>
      <c r="AA1271" s="12">
        <v>4109.09</v>
      </c>
      <c r="AB1271" s="2">
        <v>747735</v>
      </c>
      <c r="AC1271" s="25">
        <v>5.7000000000000002E-2</v>
      </c>
      <c r="AD1271" s="12">
        <v>4903.03</v>
      </c>
      <c r="AE1271" s="25">
        <v>-8.5999999999999993E-2</v>
      </c>
    </row>
    <row r="1272" spans="1:31" x14ac:dyDescent="0.3">
      <c r="A1272" t="s">
        <v>1952</v>
      </c>
      <c r="B1272" s="2">
        <v>2040</v>
      </c>
      <c r="C1272" s="25">
        <v>5.2690032802128264E-2</v>
      </c>
      <c r="D1272" s="2"/>
      <c r="E1272" s="2">
        <v>1954</v>
      </c>
      <c r="F1272" s="25">
        <v>4.8596085453505432E-2</v>
      </c>
      <c r="G1272" s="12"/>
      <c r="H1272" s="2">
        <v>2336</v>
      </c>
      <c r="I1272" s="25">
        <v>5.7556792982801953E-2</v>
      </c>
      <c r="J1272" s="12"/>
      <c r="K1272" s="25">
        <v>0.1450980392156862</v>
      </c>
      <c r="L1272" s="2">
        <v>6873</v>
      </c>
      <c r="M1272" s="25">
        <v>5.4261668666708771E-2</v>
      </c>
      <c r="N1272" s="2">
        <v>363.030303030303</v>
      </c>
      <c r="O1272" s="2">
        <v>7526</v>
      </c>
      <c r="P1272" s="25">
        <v>5.6344987646926706E-2</v>
      </c>
      <c r="Q1272" s="12">
        <v>427.87878787878702</v>
      </c>
      <c r="R1272" s="2">
        <v>9213</v>
      </c>
      <c r="S1272" s="25">
        <v>6.6259601277293523E-2</v>
      </c>
      <c r="T1272" s="12">
        <v>570.30303030303037</v>
      </c>
      <c r="U1272" s="25">
        <v>0.3404626800523789</v>
      </c>
      <c r="V1272" s="2">
        <v>942286</v>
      </c>
      <c r="W1272" s="25">
        <v>7.5999999999999998E-2</v>
      </c>
      <c r="X1272" s="2">
        <v>5480</v>
      </c>
      <c r="Y1272" s="2">
        <v>983699</v>
      </c>
      <c r="Z1272" s="25">
        <v>7.6999999999999999E-2</v>
      </c>
      <c r="AA1272" s="12">
        <v>4815.1499999999996</v>
      </c>
      <c r="AB1272" s="2">
        <v>1019318</v>
      </c>
      <c r="AC1272" s="25">
        <v>7.8E-2</v>
      </c>
      <c r="AD1272" s="12">
        <v>5607.88</v>
      </c>
      <c r="AE1272" s="25">
        <v>8.2000000000000003E-2</v>
      </c>
    </row>
    <row r="1273" spans="1:31" x14ac:dyDescent="0.3">
      <c r="A1273" t="s">
        <v>1822</v>
      </c>
      <c r="B1273" s="2">
        <v>855</v>
      </c>
      <c r="C1273" s="25">
        <v>2.2083322571480227E-2</v>
      </c>
      <c r="D1273" s="2"/>
      <c r="E1273" s="2">
        <v>740</v>
      </c>
      <c r="F1273" s="25">
        <v>1.8403839936332662E-2</v>
      </c>
      <c r="G1273" s="12"/>
      <c r="H1273" s="2">
        <v>976</v>
      </c>
      <c r="I1273" s="25">
        <v>2.404770117774602E-2</v>
      </c>
      <c r="J1273" s="12"/>
      <c r="K1273" s="25">
        <v>0.14152046783625738</v>
      </c>
      <c r="L1273" s="2">
        <v>3580</v>
      </c>
      <c r="M1273" s="25">
        <v>2.8263752921114129E-2</v>
      </c>
      <c r="N1273" s="2">
        <v>303.030303030303</v>
      </c>
      <c r="O1273" s="2">
        <v>3499</v>
      </c>
      <c r="P1273" s="25">
        <v>2.6196002096279106E-2</v>
      </c>
      <c r="Q1273" s="12">
        <v>314.54545454545399</v>
      </c>
      <c r="R1273" s="2">
        <v>5379</v>
      </c>
      <c r="S1273" s="25">
        <v>3.8685595926469321E-2</v>
      </c>
      <c r="T1273" s="12">
        <v>412.12121212121212</v>
      </c>
      <c r="U1273" s="25">
        <v>0.50251396648044688</v>
      </c>
      <c r="V1273" s="2">
        <v>529237</v>
      </c>
      <c r="W1273" s="25">
        <v>4.2999999999999997E-2</v>
      </c>
      <c r="X1273" s="2">
        <v>3598</v>
      </c>
      <c r="Y1273" s="2">
        <v>586909</v>
      </c>
      <c r="Z1273" s="25">
        <v>4.5999999999999999E-2</v>
      </c>
      <c r="AA1273" s="12">
        <v>3265.45</v>
      </c>
      <c r="AB1273" s="2">
        <v>697540</v>
      </c>
      <c r="AC1273" s="25">
        <v>5.2999999999999999E-2</v>
      </c>
      <c r="AD1273" s="12">
        <v>3797.58</v>
      </c>
      <c r="AE1273" s="25">
        <v>0.318</v>
      </c>
    </row>
    <row r="1274" spans="1:31" x14ac:dyDescent="0.3">
      <c r="A1274" t="s">
        <v>1953</v>
      </c>
      <c r="B1274" s="2">
        <v>511</v>
      </c>
      <c r="C1274" s="25">
        <v>1.319833664798409E-2</v>
      </c>
      <c r="D1274" s="2"/>
      <c r="E1274" s="2">
        <v>354</v>
      </c>
      <c r="F1274" s="25">
        <v>8.8039991046780577E-3</v>
      </c>
      <c r="G1274" s="12"/>
      <c r="H1274" s="2">
        <v>1215</v>
      </c>
      <c r="I1274" s="25">
        <v>2.9936431281722752E-2</v>
      </c>
      <c r="J1274" s="12"/>
      <c r="K1274" s="25">
        <v>1.3776908023483365</v>
      </c>
      <c r="L1274" s="2">
        <v>1610</v>
      </c>
      <c r="M1274" s="25">
        <v>1.2710793911450767E-2</v>
      </c>
      <c r="N1274" s="2">
        <v>150.90909090909</v>
      </c>
      <c r="O1274" s="2">
        <v>2421</v>
      </c>
      <c r="P1274" s="25">
        <v>1.8125327543610091E-2</v>
      </c>
      <c r="Q1274" s="12">
        <v>251.51515151515099</v>
      </c>
      <c r="R1274" s="2">
        <v>4372</v>
      </c>
      <c r="S1274" s="25">
        <v>3.1443284140272143E-2</v>
      </c>
      <c r="T1274" s="12">
        <v>406.06060606060606</v>
      </c>
      <c r="U1274" s="25">
        <v>1.7155279503105589</v>
      </c>
      <c r="V1274" s="2">
        <v>440972</v>
      </c>
      <c r="W1274" s="25">
        <v>3.5999999999999997E-2</v>
      </c>
      <c r="X1274" s="2">
        <v>3290</v>
      </c>
      <c r="Y1274" s="2">
        <v>557763</v>
      </c>
      <c r="Z1274" s="25">
        <v>4.3999999999999997E-2</v>
      </c>
      <c r="AA1274" s="12">
        <v>3693.33</v>
      </c>
      <c r="AB1274" s="2">
        <v>777684</v>
      </c>
      <c r="AC1274" s="25">
        <v>5.8999999999999997E-2</v>
      </c>
      <c r="AD1274" s="12">
        <v>5070.91</v>
      </c>
      <c r="AE1274" s="25">
        <v>0.76400000000000001</v>
      </c>
    </row>
    <row r="1275" spans="1:31" x14ac:dyDescent="0.3">
      <c r="A1275" t="s">
        <v>1954</v>
      </c>
      <c r="B1275" s="2">
        <v>157</v>
      </c>
      <c r="C1275" s="25">
        <v>4.0550662499677127E-3</v>
      </c>
      <c r="D1275" s="2"/>
      <c r="E1275" s="2">
        <v>294</v>
      </c>
      <c r="F1275" s="25">
        <v>7.3117958665970305E-3</v>
      </c>
      <c r="G1275" s="12"/>
      <c r="H1275" s="2">
        <v>375</v>
      </c>
      <c r="I1275" s="25">
        <v>9.2396392844823309E-3</v>
      </c>
      <c r="J1275" s="12"/>
      <c r="K1275" s="25">
        <v>1.3885350318471339</v>
      </c>
      <c r="L1275" s="2">
        <v>780</v>
      </c>
      <c r="M1275" s="25">
        <v>6.1580243794606198E-3</v>
      </c>
      <c r="N1275" s="2">
        <v>146.666666666666</v>
      </c>
      <c r="O1275" s="2">
        <v>798</v>
      </c>
      <c r="P1275" s="25">
        <v>5.9743954480796588E-3</v>
      </c>
      <c r="Q1275" s="12">
        <v>111.515151515151</v>
      </c>
      <c r="R1275" s="2">
        <v>1965</v>
      </c>
      <c r="S1275" s="25">
        <v>1.4132217139898162E-2</v>
      </c>
      <c r="T1275" s="12">
        <v>257.57575757575756</v>
      </c>
      <c r="U1275" s="25">
        <v>1.5192307692307692</v>
      </c>
      <c r="V1275" s="2">
        <v>229751</v>
      </c>
      <c r="W1275" s="25">
        <v>1.9E-2</v>
      </c>
      <c r="X1275" s="2">
        <v>2084</v>
      </c>
      <c r="Y1275" s="2">
        <v>357073</v>
      </c>
      <c r="Z1275" s="25">
        <v>2.8000000000000001E-2</v>
      </c>
      <c r="AA1275" s="12">
        <v>2765.45</v>
      </c>
      <c r="AB1275" s="2">
        <v>692183</v>
      </c>
      <c r="AC1275" s="25">
        <v>5.2999999999999999E-2</v>
      </c>
      <c r="AD1275" s="12">
        <v>4330.3</v>
      </c>
      <c r="AE1275" s="25">
        <v>2.0129999999999999</v>
      </c>
    </row>
    <row r="1276" spans="1:31" x14ac:dyDescent="0.3">
      <c r="A1276" s="16"/>
      <c r="B1276" s="16"/>
      <c r="C1276" s="16"/>
      <c r="D1276" s="16"/>
      <c r="E1276" s="16"/>
      <c r="F1276" s="16"/>
      <c r="G1276" s="16"/>
      <c r="H1276" s="16"/>
      <c r="I1276" s="16"/>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row>
    <row r="1277" spans="1:31" x14ac:dyDescent="0.3">
      <c r="A1277" s="103" t="s">
        <v>1955</v>
      </c>
      <c r="B1277" s="103"/>
      <c r="C1277" s="103"/>
      <c r="D1277" s="103"/>
      <c r="E1277" s="103"/>
      <c r="F1277" s="103"/>
      <c r="G1277" s="103"/>
      <c r="H1277" s="103"/>
      <c r="I1277" s="103"/>
      <c r="J1277" s="103"/>
      <c r="K1277" s="103"/>
      <c r="L1277" s="103"/>
      <c r="M1277" s="103"/>
      <c r="N1277" s="103"/>
      <c r="O1277" s="103"/>
      <c r="P1277" s="103"/>
      <c r="Q1277" s="103"/>
      <c r="R1277" s="103"/>
      <c r="S1277" s="103"/>
      <c r="T1277" s="103"/>
      <c r="U1277" s="103"/>
      <c r="V1277" s="103"/>
      <c r="W1277" s="103"/>
      <c r="X1277" s="103"/>
      <c r="Y1277" s="103"/>
      <c r="Z1277" s="103"/>
      <c r="AA1277" s="103"/>
      <c r="AB1277" s="103"/>
      <c r="AC1277" s="103"/>
      <c r="AD1277" s="103"/>
      <c r="AE1277" s="103"/>
    </row>
    <row r="1278" spans="1:31" x14ac:dyDescent="0.3">
      <c r="B1278" s="188"/>
      <c r="C1278" s="188"/>
      <c r="D1278" s="188"/>
      <c r="E1278" s="188"/>
      <c r="F1278" s="188"/>
      <c r="G1278" s="188"/>
      <c r="H1278" s="188"/>
      <c r="I1278" s="188"/>
      <c r="J1278" s="188"/>
      <c r="L1278" s="188" t="s">
        <v>1653</v>
      </c>
      <c r="M1278" s="188"/>
      <c r="N1278" s="188" t="s">
        <v>1654</v>
      </c>
      <c r="O1278" s="188" t="s">
        <v>1653</v>
      </c>
      <c r="P1278" s="188"/>
      <c r="Q1278" s="188" t="s">
        <v>1654</v>
      </c>
      <c r="R1278" s="188" t="s">
        <v>1653</v>
      </c>
      <c r="S1278" s="188"/>
      <c r="T1278" s="188" t="s">
        <v>1654</v>
      </c>
      <c r="U1278" t="s">
        <v>167</v>
      </c>
      <c r="V1278" s="188" t="s">
        <v>1653</v>
      </c>
      <c r="W1278" s="188"/>
      <c r="X1278" s="188" t="s">
        <v>1654</v>
      </c>
      <c r="Y1278" s="188" t="s">
        <v>1653</v>
      </c>
      <c r="Z1278" s="188"/>
      <c r="AA1278" s="188" t="s">
        <v>1654</v>
      </c>
      <c r="AB1278" s="188" t="s">
        <v>1653</v>
      </c>
      <c r="AC1278" s="188"/>
      <c r="AD1278" s="188" t="s">
        <v>1654</v>
      </c>
      <c r="AE1278" t="s">
        <v>167</v>
      </c>
    </row>
    <row r="1279" spans="1:31" x14ac:dyDescent="0.3">
      <c r="A1279" t="s">
        <v>169</v>
      </c>
      <c r="B1279" s="12">
        <v>6.4</v>
      </c>
      <c r="C1279" s="25" t="s">
        <v>2479</v>
      </c>
      <c r="D1279" s="12"/>
      <c r="E1279" s="12">
        <v>7.5</v>
      </c>
      <c r="F1279" s="25" t="s">
        <v>2479</v>
      </c>
      <c r="G1279" s="12"/>
      <c r="H1279" s="12">
        <v>11.7</v>
      </c>
      <c r="I1279" s="25" t="s">
        <v>2479</v>
      </c>
      <c r="J1279" s="12"/>
      <c r="K1279">
        <v>0.82812499999999978</v>
      </c>
      <c r="L1279" s="12">
        <v>6.4</v>
      </c>
      <c r="M1279" s="25" t="s">
        <v>167</v>
      </c>
      <c r="N1279" s="12">
        <v>-0.60606060606059997</v>
      </c>
      <c r="O1279" s="12">
        <v>7.5</v>
      </c>
      <c r="P1279" s="25" t="s">
        <v>167</v>
      </c>
      <c r="Q1279" s="12">
        <v>-0.60606060606059997</v>
      </c>
      <c r="R1279" s="12">
        <v>11.7</v>
      </c>
      <c r="S1279" s="25" t="s">
        <v>167</v>
      </c>
      <c r="T1279" s="12" t="s">
        <v>167</v>
      </c>
      <c r="U1279" s="25">
        <v>0.82812499999999978</v>
      </c>
      <c r="V1279" s="12">
        <v>5.3</v>
      </c>
      <c r="W1279" s="25" t="s">
        <v>167</v>
      </c>
      <c r="X1279" s="12">
        <v>-0.61</v>
      </c>
      <c r="Y1279" s="12">
        <v>8</v>
      </c>
      <c r="Z1279" s="25" t="s">
        <v>167</v>
      </c>
      <c r="AA1279" s="12">
        <v>-0.61</v>
      </c>
      <c r="AB1279" s="12">
        <v>12</v>
      </c>
      <c r="AC1279" s="25" t="s">
        <v>167</v>
      </c>
      <c r="AD1279" s="12" t="s">
        <v>167</v>
      </c>
      <c r="AE1279" s="25">
        <v>1.264</v>
      </c>
    </row>
    <row r="1280" spans="1:31" x14ac:dyDescent="0.3">
      <c r="A1280" s="16"/>
      <c r="B1280" s="16"/>
      <c r="C1280" s="16"/>
      <c r="D1280" s="16"/>
      <c r="E1280" s="16"/>
      <c r="F1280" s="16"/>
      <c r="G1280" s="16"/>
      <c r="H1280" s="16"/>
      <c r="I1280" s="16"/>
      <c r="J1280" s="16"/>
      <c r="K1280" s="16"/>
      <c r="L1280" s="16"/>
      <c r="M1280" s="16"/>
      <c r="N1280" s="16"/>
      <c r="O1280" s="16"/>
      <c r="P1280" s="16"/>
      <c r="Q1280" s="16"/>
      <c r="R1280" s="16"/>
      <c r="S1280" s="16"/>
      <c r="T1280" s="16"/>
      <c r="U1280" s="16"/>
      <c r="V1280" s="16"/>
      <c r="W1280" s="16"/>
      <c r="X1280" s="16"/>
      <c r="Y1280" s="16"/>
      <c r="Z1280" s="16"/>
      <c r="AA1280" s="16"/>
      <c r="AB1280" s="16"/>
      <c r="AC1280" s="16"/>
      <c r="AD1280" s="16"/>
      <c r="AE1280" s="16"/>
    </row>
    <row r="1281" spans="1:31" x14ac:dyDescent="0.3">
      <c r="A1281" s="103" t="s">
        <v>1956</v>
      </c>
      <c r="B1281" s="103"/>
      <c r="C1281" s="103"/>
      <c r="D1281" s="103"/>
      <c r="E1281" s="103"/>
      <c r="F1281" s="103"/>
      <c r="G1281" s="103"/>
      <c r="H1281" s="103"/>
      <c r="I1281" s="103"/>
      <c r="J1281" s="103"/>
      <c r="K1281" s="103"/>
      <c r="L1281" s="103"/>
      <c r="M1281" s="103"/>
      <c r="N1281" s="103"/>
      <c r="O1281" s="103"/>
      <c r="P1281" s="103"/>
      <c r="Q1281" s="103"/>
      <c r="R1281" s="103"/>
      <c r="S1281" s="103"/>
      <c r="T1281" s="103"/>
      <c r="U1281" s="103"/>
      <c r="V1281" s="103"/>
      <c r="W1281" s="103"/>
      <c r="X1281" s="103"/>
      <c r="Y1281" s="103"/>
      <c r="Z1281" s="103"/>
      <c r="AA1281" s="103"/>
      <c r="AB1281" s="103"/>
      <c r="AC1281" s="103"/>
      <c r="AD1281" s="103"/>
      <c r="AE1281" s="103"/>
    </row>
    <row r="1282" spans="1:31" x14ac:dyDescent="0.3">
      <c r="B1282" s="188"/>
      <c r="C1282" s="188"/>
      <c r="D1282" s="188"/>
      <c r="E1282" s="188"/>
      <c r="F1282" s="188"/>
      <c r="G1282" s="188"/>
      <c r="H1282" s="188"/>
      <c r="I1282" s="188"/>
      <c r="J1282" s="188"/>
      <c r="L1282" s="188" t="s">
        <v>1653</v>
      </c>
      <c r="M1282" s="188"/>
      <c r="N1282" s="188" t="s">
        <v>1654</v>
      </c>
      <c r="O1282" s="188" t="s">
        <v>1653</v>
      </c>
      <c r="P1282" s="188"/>
      <c r="Q1282" s="188" t="s">
        <v>1654</v>
      </c>
      <c r="R1282" s="188" t="s">
        <v>1653</v>
      </c>
      <c r="S1282" s="188"/>
      <c r="T1282" s="188" t="s">
        <v>1654</v>
      </c>
      <c r="U1282" t="s">
        <v>167</v>
      </c>
      <c r="V1282" s="188" t="s">
        <v>1653</v>
      </c>
      <c r="W1282" s="188"/>
      <c r="X1282" s="188" t="s">
        <v>1654</v>
      </c>
      <c r="Y1282" s="188" t="s">
        <v>1653</v>
      </c>
      <c r="Z1282" s="188"/>
      <c r="AA1282" s="188" t="s">
        <v>1654</v>
      </c>
      <c r="AB1282" s="188" t="s">
        <v>1653</v>
      </c>
      <c r="AC1282" s="188"/>
      <c r="AD1282" s="188" t="s">
        <v>1654</v>
      </c>
      <c r="AE1282" t="s">
        <v>167</v>
      </c>
    </row>
    <row r="1283" spans="1:31" x14ac:dyDescent="0.3">
      <c r="A1283" t="s">
        <v>169</v>
      </c>
      <c r="B1283" s="2">
        <v>5538</v>
      </c>
      <c r="C1283" s="25" t="s">
        <v>2479</v>
      </c>
      <c r="D1283" s="2"/>
      <c r="E1283" s="2">
        <v>5396</v>
      </c>
      <c r="F1283" s="25" t="s">
        <v>2479</v>
      </c>
      <c r="G1283" s="2"/>
      <c r="H1283" s="2">
        <v>5817</v>
      </c>
      <c r="I1283" s="25" t="s">
        <v>2479</v>
      </c>
      <c r="J1283" s="12"/>
      <c r="K1283" s="25">
        <v>5.0379198266522263E-2</v>
      </c>
      <c r="L1283" s="2">
        <v>11983</v>
      </c>
      <c r="M1283" s="25" t="s">
        <v>167</v>
      </c>
      <c r="N1283" s="2">
        <v>-0.60606060606059997</v>
      </c>
      <c r="O1283" s="2">
        <v>11222</v>
      </c>
      <c r="P1283" s="25" t="s">
        <v>167</v>
      </c>
      <c r="Q1283" s="2">
        <v>-1</v>
      </c>
      <c r="R1283" s="2">
        <v>11035</v>
      </c>
      <c r="S1283" s="25" t="s">
        <v>167</v>
      </c>
      <c r="T1283" s="12" t="s">
        <v>167</v>
      </c>
      <c r="U1283" s="25">
        <v>-7.9112075440206958E-2</v>
      </c>
      <c r="V1283" s="2">
        <v>1159772</v>
      </c>
      <c r="W1283" s="25" t="s">
        <v>167</v>
      </c>
      <c r="X1283" s="2">
        <v>-1</v>
      </c>
      <c r="Y1283" s="2">
        <v>1127989</v>
      </c>
      <c r="Z1283" s="25" t="s">
        <v>167</v>
      </c>
      <c r="AA1283" s="2">
        <v>-1</v>
      </c>
      <c r="AB1283" s="2">
        <v>1107831</v>
      </c>
      <c r="AC1283" s="25" t="s">
        <v>167</v>
      </c>
      <c r="AD1283" s="12" t="s">
        <v>167</v>
      </c>
      <c r="AE1283" s="25">
        <v>-4.4999999999999998E-2</v>
      </c>
    </row>
    <row r="1284" spans="1:31" x14ac:dyDescent="0.3">
      <c r="A1284" t="s">
        <v>1957</v>
      </c>
      <c r="B1284" s="2">
        <v>171</v>
      </c>
      <c r="C1284" s="25">
        <v>3.0877573131094259E-2</v>
      </c>
      <c r="D1284" s="2"/>
      <c r="E1284" s="2">
        <v>126</v>
      </c>
      <c r="F1284" s="25">
        <v>2.3350630096367678E-2</v>
      </c>
      <c r="G1284" s="2"/>
      <c r="H1284" s="2">
        <v>607</v>
      </c>
      <c r="I1284" s="25">
        <v>0.10434932095581911</v>
      </c>
      <c r="J1284" s="12"/>
      <c r="K1284" s="25">
        <v>2.5497076023391814</v>
      </c>
      <c r="L1284" s="2">
        <v>382</v>
      </c>
      <c r="M1284" s="25">
        <v>3.1878494533923059E-2</v>
      </c>
      <c r="N1284" s="2">
        <v>-0.60606060606059997</v>
      </c>
      <c r="O1284" s="2">
        <v>388</v>
      </c>
      <c r="P1284" s="25">
        <v>3.4574942078060951E-2</v>
      </c>
      <c r="Q1284" s="2">
        <v>-1</v>
      </c>
      <c r="R1284" s="2">
        <v>1600</v>
      </c>
      <c r="S1284" s="25">
        <v>0.14499320344358857</v>
      </c>
      <c r="T1284" s="12" t="s">
        <v>167</v>
      </c>
      <c r="U1284" s="25">
        <v>3.1884816753926701</v>
      </c>
      <c r="V1284" s="2">
        <v>25780</v>
      </c>
      <c r="W1284" s="25">
        <v>2.1999999999999999E-2</v>
      </c>
      <c r="X1284" s="2">
        <v>-1</v>
      </c>
      <c r="Y1284" s="2">
        <v>29405</v>
      </c>
      <c r="Z1284" s="25">
        <v>2.5999999999999999E-2</v>
      </c>
      <c r="AA1284" s="2">
        <v>-1</v>
      </c>
      <c r="AB1284" s="2">
        <v>88235</v>
      </c>
      <c r="AC1284" s="25">
        <v>0.08</v>
      </c>
      <c r="AD1284" s="12" t="s">
        <v>167</v>
      </c>
      <c r="AE1284" s="25">
        <v>2.423</v>
      </c>
    </row>
    <row r="1285" spans="1:31" x14ac:dyDescent="0.3">
      <c r="A1285" t="s">
        <v>1958</v>
      </c>
      <c r="B1285" s="2">
        <v>5367</v>
      </c>
      <c r="C1285" s="25">
        <v>0.96912242686890571</v>
      </c>
      <c r="D1285" s="2"/>
      <c r="E1285" s="2">
        <v>5270</v>
      </c>
      <c r="F1285" s="25">
        <v>0.97664936990363227</v>
      </c>
      <c r="G1285" s="2"/>
      <c r="H1285" s="2">
        <v>5210</v>
      </c>
      <c r="I1285" s="25">
        <v>0.89565067904418083</v>
      </c>
      <c r="J1285" s="12"/>
      <c r="K1285" s="25">
        <v>-2.9252841438419996E-2</v>
      </c>
      <c r="L1285" s="2">
        <v>11601</v>
      </c>
      <c r="M1285" s="25">
        <v>0.96812150546607689</v>
      </c>
      <c r="N1285" s="2">
        <v>-0.60606060606059997</v>
      </c>
      <c r="O1285" s="2">
        <v>10834</v>
      </c>
      <c r="P1285" s="25">
        <v>0.965425057921939</v>
      </c>
      <c r="Q1285" s="2">
        <v>-1</v>
      </c>
      <c r="R1285" s="2">
        <v>9435</v>
      </c>
      <c r="S1285" s="25">
        <v>0.85500679655641143</v>
      </c>
      <c r="T1285" s="12" t="s">
        <v>167</v>
      </c>
      <c r="U1285" s="25">
        <v>-0.18670804241013705</v>
      </c>
      <c r="V1285" s="2">
        <v>1133992</v>
      </c>
      <c r="W1285" s="25">
        <v>0.97799999999999998</v>
      </c>
      <c r="X1285" s="2">
        <v>-1</v>
      </c>
      <c r="Y1285" s="2">
        <v>1098584</v>
      </c>
      <c r="Z1285" s="25">
        <v>0.97399999999999998</v>
      </c>
      <c r="AA1285" s="2">
        <v>-1</v>
      </c>
      <c r="AB1285" s="2">
        <v>1019596</v>
      </c>
      <c r="AC1285" s="25">
        <v>0.92</v>
      </c>
      <c r="AD1285" s="12" t="s">
        <v>167</v>
      </c>
      <c r="AE1285" s="25">
        <v>-0.10100000000000001</v>
      </c>
    </row>
    <row r="1286" spans="1:31" x14ac:dyDescent="0.3">
      <c r="A1286" s="16"/>
      <c r="B1286" s="16"/>
      <c r="C1286" s="16"/>
      <c r="D1286" s="16"/>
      <c r="E1286" s="16"/>
      <c r="F1286" s="16"/>
      <c r="G1286" s="16"/>
      <c r="H1286" s="16"/>
      <c r="I1286" s="16"/>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row>
    <row r="1287" spans="1:31" x14ac:dyDescent="0.3">
      <c r="A1287" s="103" t="s">
        <v>1959</v>
      </c>
      <c r="B1287" s="103"/>
      <c r="C1287" s="103"/>
      <c r="D1287" s="103"/>
      <c r="E1287" s="103"/>
      <c r="F1287" s="103"/>
      <c r="G1287" s="103"/>
      <c r="H1287" s="103"/>
      <c r="I1287" s="103"/>
      <c r="J1287" s="103"/>
      <c r="K1287" s="103"/>
      <c r="L1287" s="103"/>
      <c r="M1287" s="103"/>
      <c r="N1287" s="103"/>
      <c r="O1287" s="103"/>
      <c r="P1287" s="103"/>
      <c r="Q1287" s="103"/>
      <c r="R1287" s="103"/>
      <c r="S1287" s="103"/>
      <c r="T1287" s="103"/>
      <c r="U1287" s="103"/>
      <c r="V1287" s="103"/>
      <c r="W1287" s="103"/>
      <c r="X1287" s="103"/>
      <c r="Y1287" s="103"/>
      <c r="Z1287" s="103"/>
      <c r="AA1287" s="103"/>
      <c r="AB1287" s="103"/>
      <c r="AC1287" s="103"/>
      <c r="AD1287" s="103"/>
      <c r="AE1287" s="103"/>
    </row>
    <row r="1288" spans="1:31" x14ac:dyDescent="0.3">
      <c r="E1288" s="188"/>
      <c r="F1288" s="188"/>
      <c r="G1288" s="188"/>
      <c r="H1288" s="188"/>
      <c r="I1288" s="188"/>
      <c r="J1288" s="188"/>
      <c r="L1288" t="s">
        <v>167</v>
      </c>
      <c r="M1288" t="s">
        <v>167</v>
      </c>
      <c r="N1288" t="s">
        <v>167</v>
      </c>
      <c r="O1288" s="188" t="s">
        <v>1653</v>
      </c>
      <c r="P1288" s="188"/>
      <c r="Q1288" s="188" t="s">
        <v>1654</v>
      </c>
      <c r="R1288" s="188" t="s">
        <v>1653</v>
      </c>
      <c r="S1288" s="188"/>
      <c r="T1288" s="188" t="s">
        <v>1654</v>
      </c>
      <c r="U1288" t="s">
        <v>167</v>
      </c>
      <c r="V1288" t="s">
        <v>167</v>
      </c>
      <c r="W1288" t="s">
        <v>167</v>
      </c>
      <c r="X1288" t="s">
        <v>167</v>
      </c>
      <c r="Y1288" s="188" t="s">
        <v>1653</v>
      </c>
      <c r="Z1288" s="188"/>
      <c r="AA1288" s="188" t="s">
        <v>1654</v>
      </c>
      <c r="AB1288" s="188" t="s">
        <v>1653</v>
      </c>
      <c r="AC1288" s="188"/>
      <c r="AD1288" s="188" t="s">
        <v>1654</v>
      </c>
      <c r="AE1288" t="s">
        <v>167</v>
      </c>
    </row>
    <row r="1289" spans="1:31" x14ac:dyDescent="0.3">
      <c r="A1289" t="s">
        <v>169</v>
      </c>
      <c r="B1289" t="s">
        <v>2479</v>
      </c>
      <c r="C1289" t="s">
        <v>2479</v>
      </c>
      <c r="E1289" s="2">
        <v>15076</v>
      </c>
      <c r="F1289" s="25" t="s">
        <v>2479</v>
      </c>
      <c r="G1289" s="12"/>
      <c r="H1289" s="2">
        <v>16687</v>
      </c>
      <c r="I1289" s="25" t="s">
        <v>2479</v>
      </c>
      <c r="J1289" s="12"/>
      <c r="K1289" t="s">
        <v>2479</v>
      </c>
      <c r="L1289" t="s">
        <v>167</v>
      </c>
      <c r="M1289" t="s">
        <v>167</v>
      </c>
      <c r="N1289" t="s">
        <v>167</v>
      </c>
      <c r="O1289" s="2">
        <v>46112</v>
      </c>
      <c r="P1289" s="25" t="s">
        <v>167</v>
      </c>
      <c r="Q1289" s="12">
        <v>33.939393939393902</v>
      </c>
      <c r="R1289" s="2">
        <v>52826</v>
      </c>
      <c r="S1289" s="25" t="s">
        <v>167</v>
      </c>
      <c r="T1289" s="12">
        <v>27.272728000000001</v>
      </c>
      <c r="V1289" t="s">
        <v>167</v>
      </c>
      <c r="W1289" t="s">
        <v>167</v>
      </c>
      <c r="X1289" t="s">
        <v>167</v>
      </c>
      <c r="Y1289" s="2">
        <v>4797320</v>
      </c>
      <c r="Z1289" s="25" t="s">
        <v>167</v>
      </c>
      <c r="AA1289" s="12">
        <v>390.3</v>
      </c>
      <c r="AB1289" s="2">
        <v>5644497</v>
      </c>
      <c r="AC1289" s="25" t="s">
        <v>167</v>
      </c>
      <c r="AD1289" s="12">
        <v>503.64</v>
      </c>
    </row>
    <row r="1290" spans="1:31" x14ac:dyDescent="0.3">
      <c r="A1290" t="s">
        <v>1960</v>
      </c>
      <c r="B1290" t="s">
        <v>2479</v>
      </c>
      <c r="C1290" t="s">
        <v>2479</v>
      </c>
      <c r="E1290" s="2">
        <v>15003</v>
      </c>
      <c r="F1290" s="25">
        <v>0.99515786680817198</v>
      </c>
      <c r="G1290" s="12"/>
      <c r="H1290" s="2">
        <v>16617</v>
      </c>
      <c r="I1290" s="25">
        <v>0.99580511775633729</v>
      </c>
      <c r="J1290" s="12"/>
      <c r="K1290" t="s">
        <v>2479</v>
      </c>
      <c r="L1290" t="s">
        <v>167</v>
      </c>
      <c r="M1290" t="s">
        <v>167</v>
      </c>
      <c r="N1290" t="s">
        <v>167</v>
      </c>
      <c r="O1290" s="2">
        <v>44362</v>
      </c>
      <c r="P1290" s="25">
        <v>0.96204892435808465</v>
      </c>
      <c r="Q1290" s="12">
        <v>186.06060606060601</v>
      </c>
      <c r="R1290" s="2">
        <v>51286</v>
      </c>
      <c r="S1290" s="25">
        <v>0.97084768863817061</v>
      </c>
      <c r="T1290" s="12">
        <v>143.03030000000001</v>
      </c>
      <c r="V1290" t="s">
        <v>167</v>
      </c>
      <c r="W1290" t="s">
        <v>167</v>
      </c>
      <c r="X1290" t="s">
        <v>167</v>
      </c>
      <c r="Y1290" s="2">
        <v>4666616</v>
      </c>
      <c r="Z1290" s="25">
        <v>0.97299999999999998</v>
      </c>
      <c r="AA1290" s="12">
        <v>1135.76</v>
      </c>
      <c r="AB1290" s="2">
        <v>5504434</v>
      </c>
      <c r="AC1290" s="25">
        <v>0.97499999999999998</v>
      </c>
      <c r="AD1290" s="12">
        <v>1390.3</v>
      </c>
    </row>
    <row r="1291" spans="1:31" x14ac:dyDescent="0.3">
      <c r="A1291" t="s">
        <v>1961</v>
      </c>
      <c r="B1291" t="s">
        <v>2479</v>
      </c>
      <c r="C1291" t="s">
        <v>2479</v>
      </c>
      <c r="E1291" s="2">
        <v>12222</v>
      </c>
      <c r="F1291" s="25">
        <v>0.81069249137702304</v>
      </c>
      <c r="G1291" s="12"/>
      <c r="H1291" s="2">
        <v>13492</v>
      </c>
      <c r="I1291" s="25">
        <v>0.80853358902139394</v>
      </c>
      <c r="J1291" s="12"/>
      <c r="K1291" t="s">
        <v>2479</v>
      </c>
      <c r="L1291" t="s">
        <v>167</v>
      </c>
      <c r="M1291" t="s">
        <v>167</v>
      </c>
      <c r="N1291" t="s">
        <v>167</v>
      </c>
      <c r="O1291" s="2">
        <v>33828</v>
      </c>
      <c r="P1291" s="25">
        <v>0.73360513532269256</v>
      </c>
      <c r="Q1291" s="12">
        <v>427.87878787878702</v>
      </c>
      <c r="R1291" s="2">
        <v>39026</v>
      </c>
      <c r="S1291" s="25">
        <v>0.738765002082308</v>
      </c>
      <c r="T1291" s="12">
        <v>514.54549999999995</v>
      </c>
      <c r="V1291" t="s">
        <v>167</v>
      </c>
      <c r="W1291" t="s">
        <v>167</v>
      </c>
      <c r="X1291" t="s">
        <v>167</v>
      </c>
      <c r="Y1291" s="2">
        <v>3350977</v>
      </c>
      <c r="Z1291" s="25">
        <v>0.69899999999999995</v>
      </c>
      <c r="AA1291" s="12">
        <v>6232.12</v>
      </c>
      <c r="AB1291" s="2">
        <v>3989414</v>
      </c>
      <c r="AC1291" s="25">
        <v>0.70699999999999996</v>
      </c>
      <c r="AD1291" s="12">
        <v>6612.12</v>
      </c>
    </row>
    <row r="1292" spans="1:31" x14ac:dyDescent="0.3">
      <c r="A1292" t="s">
        <v>1962</v>
      </c>
      <c r="B1292" t="s">
        <v>2479</v>
      </c>
      <c r="C1292" t="s">
        <v>2479</v>
      </c>
      <c r="E1292" s="2">
        <v>5945</v>
      </c>
      <c r="F1292" s="25">
        <v>0.39433536747147785</v>
      </c>
      <c r="G1292" s="12"/>
      <c r="H1292" s="2">
        <v>6337</v>
      </c>
      <c r="I1292" s="25">
        <v>0.37975669682986757</v>
      </c>
      <c r="J1292" s="12"/>
      <c r="K1292" t="s">
        <v>2479</v>
      </c>
      <c r="L1292" t="s">
        <v>167</v>
      </c>
      <c r="M1292" t="s">
        <v>167</v>
      </c>
      <c r="N1292" t="s">
        <v>167</v>
      </c>
      <c r="O1292" s="2">
        <v>15915</v>
      </c>
      <c r="P1292" s="25">
        <v>0.34513792505204721</v>
      </c>
      <c r="Q1292" s="12">
        <v>318.78787878787801</v>
      </c>
      <c r="R1292" s="2">
        <v>18239</v>
      </c>
      <c r="S1292" s="25">
        <v>0.34526558891454967</v>
      </c>
      <c r="T1292" s="12">
        <v>475.75756799999999</v>
      </c>
      <c r="V1292" t="s">
        <v>167</v>
      </c>
      <c r="W1292" t="s">
        <v>167</v>
      </c>
      <c r="X1292" t="s">
        <v>167</v>
      </c>
      <c r="Y1292" s="2">
        <v>1522950</v>
      </c>
      <c r="Z1292" s="25">
        <v>0.317</v>
      </c>
      <c r="AA1292" s="12">
        <v>2661.21</v>
      </c>
      <c r="AB1292" s="2">
        <v>1809652</v>
      </c>
      <c r="AC1292" s="25">
        <v>0.32100000000000001</v>
      </c>
      <c r="AD1292" s="12">
        <v>4222.42</v>
      </c>
    </row>
    <row r="1293" spans="1:31" x14ac:dyDescent="0.3">
      <c r="A1293" t="s">
        <v>1963</v>
      </c>
      <c r="B1293" t="s">
        <v>2479</v>
      </c>
      <c r="C1293" t="s">
        <v>2479</v>
      </c>
      <c r="E1293" s="2">
        <v>3737</v>
      </c>
      <c r="F1293" s="25">
        <v>0.24787742106659591</v>
      </c>
      <c r="G1293" s="12"/>
      <c r="H1293" s="2">
        <v>4089</v>
      </c>
      <c r="I1293" s="25">
        <v>0.2450410499190987</v>
      </c>
      <c r="J1293" s="12"/>
      <c r="K1293" t="s">
        <v>2479</v>
      </c>
      <c r="L1293" t="s">
        <v>167</v>
      </c>
      <c r="M1293" t="s">
        <v>167</v>
      </c>
      <c r="N1293" t="s">
        <v>167</v>
      </c>
      <c r="O1293" s="2">
        <v>9891</v>
      </c>
      <c r="P1293" s="25">
        <v>0.21449947952810547</v>
      </c>
      <c r="Q1293" s="12">
        <v>286.06060606060601</v>
      </c>
      <c r="R1293" s="2">
        <v>11462</v>
      </c>
      <c r="S1293" s="25">
        <v>0.21697648885018742</v>
      </c>
      <c r="T1293" s="12">
        <v>433.33334400000001</v>
      </c>
      <c r="V1293" t="s">
        <v>167</v>
      </c>
      <c r="W1293" t="s">
        <v>167</v>
      </c>
      <c r="X1293" t="s">
        <v>167</v>
      </c>
      <c r="Y1293" s="2">
        <v>990070</v>
      </c>
      <c r="Z1293" s="25">
        <v>0.20599999999999999</v>
      </c>
      <c r="AA1293" s="12">
        <v>2641.82</v>
      </c>
      <c r="AB1293" s="2">
        <v>1108369</v>
      </c>
      <c r="AC1293" s="25">
        <v>0.19600000000000001</v>
      </c>
      <c r="AD1293" s="12">
        <v>4059.39</v>
      </c>
    </row>
    <row r="1294" spans="1:31" x14ac:dyDescent="0.3">
      <c r="A1294" t="s">
        <v>1964</v>
      </c>
      <c r="B1294" t="s">
        <v>2479</v>
      </c>
      <c r="C1294" t="s">
        <v>2479</v>
      </c>
      <c r="E1294" s="2">
        <v>2208</v>
      </c>
      <c r="F1294" s="25">
        <v>0.14645794640488194</v>
      </c>
      <c r="G1294" s="12"/>
      <c r="H1294" s="2">
        <v>2248</v>
      </c>
      <c r="I1294" s="25">
        <v>0.13471564691076893</v>
      </c>
      <c r="J1294" s="12"/>
      <c r="K1294" t="s">
        <v>2479</v>
      </c>
      <c r="L1294" t="s">
        <v>167</v>
      </c>
      <c r="M1294" t="s">
        <v>167</v>
      </c>
      <c r="N1294" t="s">
        <v>167</v>
      </c>
      <c r="O1294" s="2">
        <v>6024</v>
      </c>
      <c r="P1294" s="25">
        <v>0.13063844552394172</v>
      </c>
      <c r="Q1294" s="12">
        <v>296.36363636363598</v>
      </c>
      <c r="R1294" s="2">
        <v>6777</v>
      </c>
      <c r="S1294" s="25">
        <v>0.12828910006436225</v>
      </c>
      <c r="T1294" s="12">
        <v>321.21212800000001</v>
      </c>
      <c r="V1294" t="s">
        <v>167</v>
      </c>
      <c r="W1294" t="s">
        <v>167</v>
      </c>
      <c r="X1294" t="s">
        <v>167</v>
      </c>
      <c r="Y1294" s="2">
        <v>532880</v>
      </c>
      <c r="Z1294" s="25">
        <v>0.111</v>
      </c>
      <c r="AA1294" s="12">
        <v>2384.85</v>
      </c>
      <c r="AB1294" s="2">
        <v>701283</v>
      </c>
      <c r="AC1294" s="25">
        <v>0.124</v>
      </c>
      <c r="AD1294" s="12">
        <v>4179.3900000000003</v>
      </c>
    </row>
    <row r="1295" spans="1:31" x14ac:dyDescent="0.3">
      <c r="A1295" t="s">
        <v>1965</v>
      </c>
      <c r="B1295" t="s">
        <v>2479</v>
      </c>
      <c r="C1295" t="s">
        <v>2479</v>
      </c>
      <c r="E1295" s="2">
        <v>4149</v>
      </c>
      <c r="F1295" s="25">
        <v>0.27520562483417355</v>
      </c>
      <c r="G1295" s="12"/>
      <c r="H1295" s="2">
        <v>4356</v>
      </c>
      <c r="I1295" s="25">
        <v>0.26104152933421226</v>
      </c>
      <c r="J1295" s="12"/>
      <c r="K1295" t="s">
        <v>2479</v>
      </c>
      <c r="L1295" t="s">
        <v>167</v>
      </c>
      <c r="M1295" t="s">
        <v>167</v>
      </c>
      <c r="N1295" t="s">
        <v>167</v>
      </c>
      <c r="O1295" s="2">
        <v>10879</v>
      </c>
      <c r="P1295" s="25">
        <v>0.23592557251908397</v>
      </c>
      <c r="Q1295" s="12">
        <v>301.81818181818102</v>
      </c>
      <c r="R1295" s="2">
        <v>13075</v>
      </c>
      <c r="S1295" s="25">
        <v>0.24751069549085677</v>
      </c>
      <c r="T1295" s="12">
        <v>442.42425500000002</v>
      </c>
      <c r="V1295" t="s">
        <v>167</v>
      </c>
      <c r="W1295" t="s">
        <v>167</v>
      </c>
      <c r="X1295" t="s">
        <v>167</v>
      </c>
      <c r="Y1295" s="2">
        <v>1045351</v>
      </c>
      <c r="Z1295" s="25">
        <v>0.218</v>
      </c>
      <c r="AA1295" s="12">
        <v>2800.61</v>
      </c>
      <c r="AB1295" s="2">
        <v>1274968</v>
      </c>
      <c r="AC1295" s="25">
        <v>0.22600000000000001</v>
      </c>
      <c r="AD1295" s="12">
        <v>3481.21</v>
      </c>
    </row>
    <row r="1296" spans="1:31" x14ac:dyDescent="0.3">
      <c r="A1296" t="s">
        <v>1966</v>
      </c>
      <c r="B1296" t="s">
        <v>2479</v>
      </c>
      <c r="C1296" t="s">
        <v>2479</v>
      </c>
      <c r="E1296" s="2">
        <v>1057</v>
      </c>
      <c r="F1296" s="25">
        <v>7.0111435394003718E-2</v>
      </c>
      <c r="G1296" s="12"/>
      <c r="H1296" s="2">
        <v>1485</v>
      </c>
      <c r="I1296" s="25">
        <v>8.8991430454845089E-2</v>
      </c>
      <c r="J1296" s="12"/>
      <c r="K1296" t="s">
        <v>2479</v>
      </c>
      <c r="L1296" t="s">
        <v>167</v>
      </c>
      <c r="M1296" t="s">
        <v>167</v>
      </c>
      <c r="N1296" t="s">
        <v>167</v>
      </c>
      <c r="O1296" s="2">
        <v>3749</v>
      </c>
      <c r="P1296" s="25">
        <v>8.1302047189451776E-2</v>
      </c>
      <c r="Q1296" s="12">
        <v>264.84848484848402</v>
      </c>
      <c r="R1296" s="2">
        <v>3981</v>
      </c>
      <c r="S1296" s="25">
        <v>7.5360617877560293E-2</v>
      </c>
      <c r="T1296" s="12">
        <v>340</v>
      </c>
      <c r="V1296" t="s">
        <v>167</v>
      </c>
      <c r="W1296" t="s">
        <v>167</v>
      </c>
      <c r="X1296" t="s">
        <v>167</v>
      </c>
      <c r="Y1296" s="2">
        <v>451686</v>
      </c>
      <c r="Z1296" s="25">
        <v>9.4E-2</v>
      </c>
      <c r="AA1296" s="12">
        <v>3724.85</v>
      </c>
      <c r="AB1296" s="2">
        <v>508973</v>
      </c>
      <c r="AC1296" s="25">
        <v>0.09</v>
      </c>
      <c r="AD1296" s="12">
        <v>4236.97</v>
      </c>
    </row>
    <row r="1297" spans="1:31" x14ac:dyDescent="0.3">
      <c r="A1297" t="s">
        <v>1967</v>
      </c>
      <c r="B1297" t="s">
        <v>2479</v>
      </c>
      <c r="C1297" t="s">
        <v>2479</v>
      </c>
      <c r="E1297" s="2">
        <v>441</v>
      </c>
      <c r="F1297" s="25">
        <v>2.925179092597506E-2</v>
      </c>
      <c r="G1297" s="12"/>
      <c r="H1297" s="2">
        <v>333</v>
      </c>
      <c r="I1297" s="25">
        <v>1.9955654101995575E-2</v>
      </c>
      <c r="J1297" s="12"/>
      <c r="K1297" t="s">
        <v>2479</v>
      </c>
      <c r="L1297" t="s">
        <v>167</v>
      </c>
      <c r="M1297" t="s">
        <v>167</v>
      </c>
      <c r="N1297" t="s">
        <v>167</v>
      </c>
      <c r="O1297" s="2">
        <v>1192</v>
      </c>
      <c r="P1297" s="25">
        <v>2.5850104094378903E-2</v>
      </c>
      <c r="Q1297" s="12">
        <v>160.60606060606</v>
      </c>
      <c r="R1297" s="2">
        <v>989</v>
      </c>
      <c r="S1297" s="25">
        <v>1.8721841517434598E-2</v>
      </c>
      <c r="T1297" s="12">
        <v>135.15152</v>
      </c>
      <c r="V1297" t="s">
        <v>167</v>
      </c>
      <c r="W1297" t="s">
        <v>167</v>
      </c>
      <c r="X1297" t="s">
        <v>167</v>
      </c>
      <c r="Y1297" s="2">
        <v>140379</v>
      </c>
      <c r="Z1297" s="25">
        <v>2.9000000000000001E-2</v>
      </c>
      <c r="AA1297" s="12">
        <v>1840</v>
      </c>
      <c r="AB1297" s="2">
        <v>156222</v>
      </c>
      <c r="AC1297" s="25">
        <v>2.8000000000000001E-2</v>
      </c>
      <c r="AD1297" s="12">
        <v>2213.94</v>
      </c>
    </row>
    <row r="1298" spans="1:31" x14ac:dyDescent="0.3">
      <c r="A1298" t="s">
        <v>1968</v>
      </c>
      <c r="B1298" t="s">
        <v>2479</v>
      </c>
      <c r="C1298" t="s">
        <v>2479</v>
      </c>
      <c r="E1298" s="2">
        <v>507</v>
      </c>
      <c r="F1298" s="25">
        <v>3.362960997612096E-2</v>
      </c>
      <c r="G1298" s="12"/>
      <c r="H1298" s="2">
        <v>741</v>
      </c>
      <c r="I1298" s="25">
        <v>4.4405824893629771E-2</v>
      </c>
      <c r="J1298" s="12"/>
      <c r="K1298" t="s">
        <v>2479</v>
      </c>
      <c r="L1298" t="s">
        <v>167</v>
      </c>
      <c r="M1298" t="s">
        <v>167</v>
      </c>
      <c r="N1298" t="s">
        <v>167</v>
      </c>
      <c r="O1298" s="2">
        <v>1728</v>
      </c>
      <c r="P1298" s="25">
        <v>3.7473976405274112E-2</v>
      </c>
      <c r="Q1298" s="12">
        <v>201.21212121212099</v>
      </c>
      <c r="R1298" s="2">
        <v>2271</v>
      </c>
      <c r="S1298" s="25">
        <v>4.2990194222541932E-2</v>
      </c>
      <c r="T1298" s="12">
        <v>273.93939999999998</v>
      </c>
      <c r="V1298" t="s">
        <v>167</v>
      </c>
      <c r="W1298" t="s">
        <v>167</v>
      </c>
      <c r="X1298" t="s">
        <v>167</v>
      </c>
      <c r="Y1298" s="2">
        <v>141623</v>
      </c>
      <c r="Z1298" s="25">
        <v>0.03</v>
      </c>
      <c r="AA1298" s="12">
        <v>2315.7600000000002</v>
      </c>
      <c r="AB1298" s="2">
        <v>174554</v>
      </c>
      <c r="AC1298" s="25">
        <v>3.1E-2</v>
      </c>
      <c r="AD1298" s="12">
        <v>2519.39</v>
      </c>
    </row>
    <row r="1299" spans="1:31" x14ac:dyDescent="0.3">
      <c r="A1299" t="s">
        <v>1969</v>
      </c>
      <c r="B1299" t="s">
        <v>2479</v>
      </c>
      <c r="C1299" t="s">
        <v>2479</v>
      </c>
      <c r="E1299" s="2">
        <v>123</v>
      </c>
      <c r="F1299" s="25">
        <v>8.1586627752719548E-3</v>
      </c>
      <c r="G1299" s="12"/>
      <c r="H1299" s="2">
        <v>240</v>
      </c>
      <c r="I1299" s="25">
        <v>1.4382453406843651E-2</v>
      </c>
      <c r="J1299" s="12"/>
      <c r="K1299" t="s">
        <v>2479</v>
      </c>
      <c r="L1299" t="s">
        <v>167</v>
      </c>
      <c r="M1299" t="s">
        <v>167</v>
      </c>
      <c r="N1299" t="s">
        <v>167</v>
      </c>
      <c r="O1299" s="2">
        <v>365</v>
      </c>
      <c r="P1299" s="25">
        <v>7.9155100624566273E-3</v>
      </c>
      <c r="Q1299" s="12">
        <v>78.181818181818201</v>
      </c>
      <c r="R1299" s="2">
        <v>471</v>
      </c>
      <c r="S1299" s="25">
        <v>8.9160640593647072E-3</v>
      </c>
      <c r="T1299" s="12">
        <v>108.484848</v>
      </c>
      <c r="V1299" t="s">
        <v>167</v>
      </c>
      <c r="W1299" t="s">
        <v>167</v>
      </c>
      <c r="X1299" t="s">
        <v>167</v>
      </c>
      <c r="Y1299" s="2">
        <v>48988</v>
      </c>
      <c r="Z1299" s="25">
        <v>0.01</v>
      </c>
      <c r="AA1299" s="12">
        <v>1232.1199999999999</v>
      </c>
      <c r="AB1299" s="2">
        <v>65045</v>
      </c>
      <c r="AC1299" s="25">
        <v>1.2E-2</v>
      </c>
      <c r="AD1299" s="12">
        <v>1323.03</v>
      </c>
    </row>
    <row r="1300" spans="1:31" x14ac:dyDescent="0.3">
      <c r="A1300" t="s">
        <v>1970</v>
      </c>
      <c r="B1300" t="s">
        <v>2479</v>
      </c>
      <c r="C1300" t="s">
        <v>2479</v>
      </c>
      <c r="E1300" s="2">
        <v>2781</v>
      </c>
      <c r="F1300" s="25">
        <v>0.18446537543114885</v>
      </c>
      <c r="G1300" s="12"/>
      <c r="H1300" s="2">
        <v>3125</v>
      </c>
      <c r="I1300" s="25">
        <v>0.18727152873494338</v>
      </c>
      <c r="J1300" s="12"/>
      <c r="K1300" t="s">
        <v>2479</v>
      </c>
      <c r="L1300" t="s">
        <v>167</v>
      </c>
      <c r="M1300" t="s">
        <v>167</v>
      </c>
      <c r="N1300" t="s">
        <v>167</v>
      </c>
      <c r="O1300" s="2">
        <v>10534</v>
      </c>
      <c r="P1300" s="25">
        <v>0.22844378903539209</v>
      </c>
      <c r="Q1300" s="12">
        <v>395.75757575757501</v>
      </c>
      <c r="R1300" s="2">
        <v>12260</v>
      </c>
      <c r="S1300" s="25">
        <v>0.23208268655586264</v>
      </c>
      <c r="T1300" s="12">
        <v>530.90909999999997</v>
      </c>
      <c r="V1300" t="s">
        <v>167</v>
      </c>
      <c r="W1300" t="s">
        <v>167</v>
      </c>
      <c r="X1300" t="s">
        <v>167</v>
      </c>
      <c r="Y1300" s="2">
        <v>1315639</v>
      </c>
      <c r="Z1300" s="25">
        <v>0.27400000000000002</v>
      </c>
      <c r="AA1300" s="12">
        <v>6030.91</v>
      </c>
      <c r="AB1300" s="2">
        <v>1515020</v>
      </c>
      <c r="AC1300" s="25">
        <v>0.26800000000000002</v>
      </c>
      <c r="AD1300" s="12">
        <v>6615.76</v>
      </c>
    </row>
    <row r="1301" spans="1:31" x14ac:dyDescent="0.3">
      <c r="A1301" t="s">
        <v>1962</v>
      </c>
      <c r="B1301" t="s">
        <v>2479</v>
      </c>
      <c r="C1301" t="s">
        <v>2479</v>
      </c>
      <c r="E1301" s="2">
        <v>2567</v>
      </c>
      <c r="F1301" s="25">
        <v>0.17027062881400903</v>
      </c>
      <c r="G1301" s="12"/>
      <c r="H1301" s="2">
        <v>2955</v>
      </c>
      <c r="I1301" s="25">
        <v>0.17708395757176246</v>
      </c>
      <c r="J1301" s="12"/>
      <c r="K1301" t="s">
        <v>2479</v>
      </c>
      <c r="L1301" t="s">
        <v>167</v>
      </c>
      <c r="M1301" t="s">
        <v>167</v>
      </c>
      <c r="N1301" t="s">
        <v>167</v>
      </c>
      <c r="O1301" s="2">
        <v>9902</v>
      </c>
      <c r="P1301" s="25">
        <v>0.21473802914642609</v>
      </c>
      <c r="Q1301" s="12">
        <v>385.45454545454498</v>
      </c>
      <c r="R1301" s="2">
        <v>11737</v>
      </c>
      <c r="S1301" s="25">
        <v>0.22218225873622838</v>
      </c>
      <c r="T1301" s="12">
        <v>514.54549999999995</v>
      </c>
      <c r="V1301" t="s">
        <v>167</v>
      </c>
      <c r="W1301" t="s">
        <v>167</v>
      </c>
      <c r="X1301" t="s">
        <v>167</v>
      </c>
      <c r="Y1301" s="2">
        <v>1220406</v>
      </c>
      <c r="Z1301" s="25">
        <v>0.254</v>
      </c>
      <c r="AA1301" s="12">
        <v>5934.55</v>
      </c>
      <c r="AB1301" s="2">
        <v>1389198</v>
      </c>
      <c r="AC1301" s="25">
        <v>0.246</v>
      </c>
      <c r="AD1301" s="12">
        <v>6326.06</v>
      </c>
    </row>
    <row r="1302" spans="1:31" x14ac:dyDescent="0.3">
      <c r="A1302" t="s">
        <v>1963</v>
      </c>
      <c r="B1302" t="s">
        <v>2479</v>
      </c>
      <c r="C1302" t="s">
        <v>2479</v>
      </c>
      <c r="E1302" s="2">
        <v>1023</v>
      </c>
      <c r="F1302" s="25">
        <v>6.7856195277261847E-2</v>
      </c>
      <c r="G1302" s="12"/>
      <c r="H1302" s="2">
        <v>1178</v>
      </c>
      <c r="I1302" s="25">
        <v>7.059387547192425E-2</v>
      </c>
      <c r="J1302" s="12"/>
      <c r="K1302" t="s">
        <v>2479</v>
      </c>
      <c r="L1302" t="s">
        <v>167</v>
      </c>
      <c r="M1302" t="s">
        <v>167</v>
      </c>
      <c r="N1302" t="s">
        <v>167</v>
      </c>
      <c r="O1302" s="2">
        <v>3100</v>
      </c>
      <c r="P1302" s="25">
        <v>6.7227619708535732E-2</v>
      </c>
      <c r="Q1302" s="12">
        <v>217.575757575757</v>
      </c>
      <c r="R1302" s="2">
        <v>4014</v>
      </c>
      <c r="S1302" s="25">
        <v>7.5985310263885206E-2</v>
      </c>
      <c r="T1302" s="12">
        <v>332.72726399999999</v>
      </c>
      <c r="V1302" t="s">
        <v>167</v>
      </c>
      <c r="W1302" t="s">
        <v>167</v>
      </c>
      <c r="X1302" t="s">
        <v>167</v>
      </c>
      <c r="Y1302" s="2">
        <v>399248</v>
      </c>
      <c r="Z1302" s="25">
        <v>8.3000000000000004E-2</v>
      </c>
      <c r="AA1302" s="12">
        <v>2575.15</v>
      </c>
      <c r="AB1302" s="2">
        <v>470420</v>
      </c>
      <c r="AC1302" s="25">
        <v>8.3000000000000004E-2</v>
      </c>
      <c r="AD1302" s="12">
        <v>3147.27</v>
      </c>
    </row>
    <row r="1303" spans="1:31" x14ac:dyDescent="0.3">
      <c r="A1303" t="s">
        <v>1971</v>
      </c>
      <c r="B1303" t="s">
        <v>2479</v>
      </c>
      <c r="C1303" t="s">
        <v>2479</v>
      </c>
      <c r="E1303" s="2">
        <v>890</v>
      </c>
      <c r="F1303" s="25">
        <v>5.9034226585301143E-2</v>
      </c>
      <c r="G1303" s="12"/>
      <c r="H1303" s="2">
        <v>1099</v>
      </c>
      <c r="I1303" s="25">
        <v>6.5859651225504856E-2</v>
      </c>
      <c r="J1303" s="12"/>
      <c r="K1303" t="s">
        <v>2479</v>
      </c>
      <c r="L1303" t="s">
        <v>167</v>
      </c>
      <c r="M1303" t="s">
        <v>167</v>
      </c>
      <c r="N1303" t="s">
        <v>167</v>
      </c>
      <c r="O1303" s="2">
        <v>2818</v>
      </c>
      <c r="P1303" s="25">
        <v>6.1112074947952809E-2</v>
      </c>
      <c r="Q1303" s="12">
        <v>201.81818181818099</v>
      </c>
      <c r="R1303" s="2">
        <v>3701</v>
      </c>
      <c r="S1303" s="25">
        <v>7.006019762995494E-2</v>
      </c>
      <c r="T1303" s="12">
        <v>325.45455900000002</v>
      </c>
      <c r="V1303" t="s">
        <v>167</v>
      </c>
      <c r="W1303" t="s">
        <v>167</v>
      </c>
      <c r="X1303" t="s">
        <v>167</v>
      </c>
      <c r="Y1303" s="2">
        <v>350050</v>
      </c>
      <c r="Z1303" s="25">
        <v>7.2999999999999995E-2</v>
      </c>
      <c r="AA1303" s="12">
        <v>2500</v>
      </c>
      <c r="AB1303" s="2">
        <v>408172</v>
      </c>
      <c r="AC1303" s="25">
        <v>7.1999999999999995E-2</v>
      </c>
      <c r="AD1303" s="12">
        <v>3016.36</v>
      </c>
    </row>
    <row r="1304" spans="1:31" x14ac:dyDescent="0.3">
      <c r="A1304" t="s">
        <v>1972</v>
      </c>
      <c r="B1304" t="s">
        <v>2479</v>
      </c>
      <c r="C1304" t="s">
        <v>2479</v>
      </c>
      <c r="E1304" s="2">
        <v>133</v>
      </c>
      <c r="F1304" s="25">
        <v>8.8219686919607295E-3</v>
      </c>
      <c r="G1304" s="12"/>
      <c r="H1304" s="2">
        <v>79</v>
      </c>
      <c r="I1304" s="25">
        <v>4.734224246419368E-3</v>
      </c>
      <c r="J1304" s="12"/>
      <c r="K1304" t="s">
        <v>2479</v>
      </c>
      <c r="L1304" t="s">
        <v>167</v>
      </c>
      <c r="M1304" t="s">
        <v>167</v>
      </c>
      <c r="N1304" t="s">
        <v>167</v>
      </c>
      <c r="O1304" s="2">
        <v>282</v>
      </c>
      <c r="P1304" s="25">
        <v>6.1155447605829288E-3</v>
      </c>
      <c r="Q1304" s="12">
        <v>56.969696969696898</v>
      </c>
      <c r="R1304" s="2">
        <v>313</v>
      </c>
      <c r="S1304" s="25">
        <v>5.9251126339302613E-3</v>
      </c>
      <c r="T1304" s="12">
        <v>66.666664100000006</v>
      </c>
      <c r="V1304" t="s">
        <v>167</v>
      </c>
      <c r="W1304" t="s">
        <v>167</v>
      </c>
      <c r="X1304" t="s">
        <v>167</v>
      </c>
      <c r="Y1304" s="2">
        <v>49198</v>
      </c>
      <c r="Z1304" s="25">
        <v>0.01</v>
      </c>
      <c r="AA1304" s="12">
        <v>801.21</v>
      </c>
      <c r="AB1304" s="2">
        <v>62248</v>
      </c>
      <c r="AC1304" s="25">
        <v>1.0999999999999999E-2</v>
      </c>
      <c r="AD1304" s="12">
        <v>1196.97</v>
      </c>
    </row>
    <row r="1305" spans="1:31" x14ac:dyDescent="0.3">
      <c r="A1305" t="s">
        <v>1964</v>
      </c>
      <c r="B1305" t="s">
        <v>2479</v>
      </c>
      <c r="C1305" t="s">
        <v>2479</v>
      </c>
      <c r="E1305" s="2">
        <v>1544</v>
      </c>
      <c r="F1305" s="25">
        <v>0.10241443353674717</v>
      </c>
      <c r="G1305" s="12"/>
      <c r="H1305" s="2">
        <v>1777</v>
      </c>
      <c r="I1305" s="25">
        <v>0.10649008209983819</v>
      </c>
      <c r="J1305" s="12"/>
      <c r="K1305" t="s">
        <v>2479</v>
      </c>
      <c r="L1305" t="s">
        <v>167</v>
      </c>
      <c r="M1305" t="s">
        <v>167</v>
      </c>
      <c r="N1305" t="s">
        <v>167</v>
      </c>
      <c r="O1305" s="2">
        <v>6802</v>
      </c>
      <c r="P1305" s="25">
        <v>0.14751040943789034</v>
      </c>
      <c r="Q1305" s="12">
        <v>278.18181818181802</v>
      </c>
      <c r="R1305" s="2">
        <v>7723</v>
      </c>
      <c r="S1305" s="25">
        <v>0.14619694847234316</v>
      </c>
      <c r="T1305" s="12">
        <v>340.60604899999998</v>
      </c>
      <c r="V1305" t="s">
        <v>167</v>
      </c>
      <c r="W1305" t="s">
        <v>167</v>
      </c>
      <c r="X1305" t="s">
        <v>167</v>
      </c>
      <c r="Y1305" s="2">
        <v>821158</v>
      </c>
      <c r="Z1305" s="25">
        <v>0.17100000000000001</v>
      </c>
      <c r="AA1305" s="12">
        <v>4217.58</v>
      </c>
      <c r="AB1305" s="2">
        <v>918778</v>
      </c>
      <c r="AC1305" s="25">
        <v>0.16300000000000001</v>
      </c>
      <c r="AD1305" s="12">
        <v>4388.49</v>
      </c>
    </row>
    <row r="1306" spans="1:31" x14ac:dyDescent="0.3">
      <c r="A1306" t="s">
        <v>1971</v>
      </c>
      <c r="B1306" t="s">
        <v>2479</v>
      </c>
      <c r="C1306" t="s">
        <v>2479</v>
      </c>
      <c r="E1306" s="2">
        <v>1498</v>
      </c>
      <c r="F1306" s="25">
        <v>9.9363226319978779E-2</v>
      </c>
      <c r="G1306" s="12"/>
      <c r="H1306" s="2">
        <v>1704</v>
      </c>
      <c r="I1306" s="25">
        <v>0.10211541918858992</v>
      </c>
      <c r="J1306" s="12"/>
      <c r="K1306" t="s">
        <v>2479</v>
      </c>
      <c r="L1306" t="s">
        <v>167</v>
      </c>
      <c r="M1306" t="s">
        <v>167</v>
      </c>
      <c r="N1306" t="s">
        <v>167</v>
      </c>
      <c r="O1306" s="2">
        <v>6452</v>
      </c>
      <c r="P1306" s="25">
        <v>0.13992019430950728</v>
      </c>
      <c r="Q1306" s="12">
        <v>272.72727272727201</v>
      </c>
      <c r="R1306" s="2">
        <v>7420</v>
      </c>
      <c r="S1306" s="25">
        <v>0.14046113656154166</v>
      </c>
      <c r="T1306" s="12">
        <v>338.18182400000001</v>
      </c>
      <c r="V1306" t="s">
        <v>167</v>
      </c>
      <c r="W1306" t="s">
        <v>167</v>
      </c>
      <c r="X1306" t="s">
        <v>167</v>
      </c>
      <c r="Y1306" s="2">
        <v>767597</v>
      </c>
      <c r="Z1306" s="25">
        <v>0.16</v>
      </c>
      <c r="AA1306" s="12">
        <v>3985.45</v>
      </c>
      <c r="AB1306" s="2">
        <v>848193</v>
      </c>
      <c r="AC1306" s="25">
        <v>0.15</v>
      </c>
      <c r="AD1306" s="12">
        <v>4347.2700000000004</v>
      </c>
    </row>
    <row r="1307" spans="1:31" x14ac:dyDescent="0.3">
      <c r="A1307" t="s">
        <v>1972</v>
      </c>
      <c r="B1307" t="s">
        <v>2479</v>
      </c>
      <c r="C1307" t="s">
        <v>2479</v>
      </c>
      <c r="E1307" s="2">
        <v>46</v>
      </c>
      <c r="F1307" s="25">
        <v>3.0512072167683743E-3</v>
      </c>
      <c r="G1307" s="12"/>
      <c r="H1307" s="2">
        <v>73</v>
      </c>
      <c r="I1307" s="25">
        <v>4.3746629112482753E-3</v>
      </c>
      <c r="J1307" s="12"/>
      <c r="K1307" t="s">
        <v>2479</v>
      </c>
      <c r="L1307" t="s">
        <v>167</v>
      </c>
      <c r="M1307" t="s">
        <v>167</v>
      </c>
      <c r="N1307" t="s">
        <v>167</v>
      </c>
      <c r="O1307" s="2">
        <v>350</v>
      </c>
      <c r="P1307" s="25">
        <v>7.5902151283830672E-3</v>
      </c>
      <c r="Q1307" s="12">
        <v>75.757575757575694</v>
      </c>
      <c r="R1307" s="2">
        <v>303</v>
      </c>
      <c r="S1307" s="25">
        <v>5.7358119108014988E-3</v>
      </c>
      <c r="T1307" s="12">
        <v>64.242424</v>
      </c>
      <c r="V1307" t="s">
        <v>167</v>
      </c>
      <c r="W1307" t="s">
        <v>167</v>
      </c>
      <c r="X1307" t="s">
        <v>167</v>
      </c>
      <c r="Y1307" s="2">
        <v>53561</v>
      </c>
      <c r="Z1307" s="25">
        <v>1.0999999999999999E-2</v>
      </c>
      <c r="AA1307" s="12">
        <v>766.67</v>
      </c>
      <c r="AB1307" s="2">
        <v>70585</v>
      </c>
      <c r="AC1307" s="25">
        <v>1.2999999999999999E-2</v>
      </c>
      <c r="AD1307" s="12">
        <v>1115.76</v>
      </c>
    </row>
    <row r="1308" spans="1:31" x14ac:dyDescent="0.3">
      <c r="A1308" t="s">
        <v>1969</v>
      </c>
      <c r="B1308" t="s">
        <v>2479</v>
      </c>
      <c r="C1308" t="s">
        <v>2479</v>
      </c>
      <c r="E1308" s="2">
        <v>214</v>
      </c>
      <c r="F1308" s="25">
        <v>1.4194746617139825E-2</v>
      </c>
      <c r="G1308" s="12"/>
      <c r="H1308" s="2">
        <v>170</v>
      </c>
      <c r="I1308" s="25">
        <v>1.0187571163180923E-2</v>
      </c>
      <c r="J1308" s="12"/>
      <c r="K1308" t="s">
        <v>2479</v>
      </c>
      <c r="L1308" t="s">
        <v>167</v>
      </c>
      <c r="M1308" t="s">
        <v>167</v>
      </c>
      <c r="N1308" t="s">
        <v>167</v>
      </c>
      <c r="O1308" s="2">
        <v>632</v>
      </c>
      <c r="P1308" s="25">
        <v>1.3705759888965996E-2</v>
      </c>
      <c r="Q1308" s="12">
        <v>102.424242424242</v>
      </c>
      <c r="R1308" s="2">
        <v>523</v>
      </c>
      <c r="S1308" s="25">
        <v>9.9004278196342718E-3</v>
      </c>
      <c r="T1308" s="12">
        <v>80</v>
      </c>
      <c r="V1308" t="s">
        <v>167</v>
      </c>
      <c r="W1308" t="s">
        <v>167</v>
      </c>
      <c r="X1308" t="s">
        <v>167</v>
      </c>
      <c r="Y1308" s="2">
        <v>95233</v>
      </c>
      <c r="Z1308" s="25">
        <v>0.02</v>
      </c>
      <c r="AA1308" s="12">
        <v>1521.21</v>
      </c>
      <c r="AB1308" s="2">
        <v>125822</v>
      </c>
      <c r="AC1308" s="25">
        <v>2.1999999999999999E-2</v>
      </c>
      <c r="AD1308" s="12">
        <v>2071.52</v>
      </c>
    </row>
    <row r="1309" spans="1:31" x14ac:dyDescent="0.3">
      <c r="A1309" t="s">
        <v>1973</v>
      </c>
      <c r="B1309" t="s">
        <v>2479</v>
      </c>
      <c r="C1309" t="s">
        <v>2479</v>
      </c>
      <c r="E1309" s="2">
        <v>73</v>
      </c>
      <c r="F1309" s="25">
        <v>4.842133191828071E-3</v>
      </c>
      <c r="G1309" s="12"/>
      <c r="H1309" s="2">
        <v>70</v>
      </c>
      <c r="I1309" s="25">
        <v>4.1948822436627311E-3</v>
      </c>
      <c r="J1309" s="12"/>
      <c r="K1309" t="s">
        <v>2479</v>
      </c>
      <c r="L1309" t="s">
        <v>167</v>
      </c>
      <c r="M1309" t="s">
        <v>167</v>
      </c>
      <c r="N1309" t="s">
        <v>167</v>
      </c>
      <c r="O1309" s="2">
        <v>1750</v>
      </c>
      <c r="P1309" s="25">
        <v>3.7951075641915334E-2</v>
      </c>
      <c r="Q1309" s="12">
        <v>180.60606060606</v>
      </c>
      <c r="R1309" s="2">
        <v>1540</v>
      </c>
      <c r="S1309" s="25">
        <v>2.9152311361829403E-2</v>
      </c>
      <c r="T1309" s="12">
        <v>140</v>
      </c>
      <c r="V1309" t="s">
        <v>167</v>
      </c>
      <c r="W1309" t="s">
        <v>167</v>
      </c>
      <c r="X1309" t="s">
        <v>167</v>
      </c>
      <c r="Y1309" s="2">
        <v>130704</v>
      </c>
      <c r="Z1309" s="25">
        <v>2.7E-2</v>
      </c>
      <c r="AA1309" s="12">
        <v>1124</v>
      </c>
      <c r="AB1309" s="2">
        <v>140063</v>
      </c>
      <c r="AC1309" s="25">
        <v>2.5000000000000001E-2</v>
      </c>
      <c r="AD1309" s="12">
        <v>1297.58</v>
      </c>
    </row>
    <row r="1310" spans="1:31" x14ac:dyDescent="0.3">
      <c r="A1310" s="16"/>
      <c r="B1310" s="16"/>
      <c r="C1310" s="16"/>
      <c r="D1310" s="16"/>
      <c r="E1310" s="16"/>
      <c r="F1310" s="16"/>
      <c r="G1310" s="16"/>
      <c r="H1310" s="16"/>
      <c r="I1310" s="16"/>
      <c r="J1310" s="16"/>
      <c r="K1310" s="16"/>
      <c r="L1310" s="16"/>
      <c r="M1310" s="16"/>
      <c r="N1310" s="16"/>
      <c r="O1310" s="16"/>
      <c r="P1310" s="16"/>
      <c r="Q1310" s="16"/>
      <c r="R1310" s="16"/>
      <c r="S1310" s="16"/>
      <c r="T1310" s="16"/>
      <c r="U1310" s="16"/>
      <c r="V1310" s="16"/>
      <c r="W1310" s="16"/>
      <c r="X1310" s="16"/>
      <c r="Y1310" s="16"/>
      <c r="Z1310" s="16"/>
      <c r="AA1310" s="16"/>
      <c r="AB1310" s="16"/>
      <c r="AC1310" s="16"/>
      <c r="AD1310" s="16"/>
      <c r="AE1310" s="16"/>
    </row>
    <row r="1311" spans="1:31" x14ac:dyDescent="0.3">
      <c r="A1311" s="103" t="s">
        <v>1974</v>
      </c>
      <c r="B1311" s="103"/>
      <c r="C1311" s="103"/>
      <c r="D1311" s="103"/>
      <c r="E1311" s="103"/>
      <c r="F1311" s="103"/>
      <c r="G1311" s="103"/>
      <c r="H1311" s="103"/>
      <c r="I1311" s="103"/>
      <c r="J1311" s="103"/>
      <c r="K1311" s="103"/>
      <c r="L1311" s="103"/>
      <c r="M1311" s="103"/>
      <c r="N1311" s="103"/>
      <c r="O1311" s="103"/>
      <c r="P1311" s="103"/>
      <c r="Q1311" s="103"/>
      <c r="R1311" s="103"/>
      <c r="S1311" s="103"/>
      <c r="T1311" s="103"/>
      <c r="U1311" s="103"/>
      <c r="V1311" s="103"/>
      <c r="W1311" s="103"/>
      <c r="X1311" s="103"/>
      <c r="Y1311" s="103"/>
      <c r="Z1311" s="103"/>
      <c r="AA1311" s="103"/>
      <c r="AB1311" s="103"/>
      <c r="AC1311" s="103"/>
      <c r="AD1311" s="103"/>
      <c r="AE1311" s="103"/>
    </row>
    <row r="1312" spans="1:31" x14ac:dyDescent="0.3">
      <c r="E1312" s="188"/>
      <c r="F1312" s="188"/>
      <c r="G1312" s="188"/>
      <c r="H1312" s="188"/>
      <c r="I1312" s="188"/>
      <c r="J1312" s="188"/>
      <c r="L1312" t="s">
        <v>167</v>
      </c>
      <c r="M1312" t="s">
        <v>167</v>
      </c>
      <c r="N1312" t="s">
        <v>167</v>
      </c>
      <c r="O1312" s="188" t="s">
        <v>1653</v>
      </c>
      <c r="P1312" s="188"/>
      <c r="Q1312" s="188" t="s">
        <v>1654</v>
      </c>
      <c r="R1312" s="188" t="s">
        <v>1653</v>
      </c>
      <c r="S1312" s="188"/>
      <c r="T1312" s="188" t="s">
        <v>1654</v>
      </c>
      <c r="U1312" t="s">
        <v>167</v>
      </c>
      <c r="V1312" t="s">
        <v>167</v>
      </c>
      <c r="W1312" t="s">
        <v>167</v>
      </c>
      <c r="X1312" t="s">
        <v>167</v>
      </c>
      <c r="Y1312" s="188" t="s">
        <v>1653</v>
      </c>
      <c r="Z1312" s="188"/>
      <c r="AA1312" s="188" t="s">
        <v>1654</v>
      </c>
      <c r="AB1312" s="188" t="s">
        <v>1653</v>
      </c>
      <c r="AC1312" s="188"/>
      <c r="AD1312" s="188" t="s">
        <v>1654</v>
      </c>
      <c r="AE1312" t="s">
        <v>167</v>
      </c>
    </row>
    <row r="1313" spans="1:30" x14ac:dyDescent="0.3">
      <c r="A1313" t="s">
        <v>169</v>
      </c>
      <c r="B1313" t="s">
        <v>2479</v>
      </c>
      <c r="C1313" t="s">
        <v>2479</v>
      </c>
      <c r="E1313" s="2">
        <v>142995</v>
      </c>
      <c r="F1313" s="25" t="s">
        <v>2479</v>
      </c>
      <c r="G1313" s="12"/>
      <c r="H1313" s="2">
        <v>139735</v>
      </c>
      <c r="I1313" s="25" t="s">
        <v>2479</v>
      </c>
      <c r="J1313" s="12"/>
      <c r="K1313" t="s">
        <v>2479</v>
      </c>
      <c r="L1313" t="s">
        <v>167</v>
      </c>
      <c r="M1313" t="s">
        <v>167</v>
      </c>
      <c r="N1313" t="s">
        <v>167</v>
      </c>
      <c r="O1313" s="2">
        <v>449747</v>
      </c>
      <c r="P1313" s="25" t="s">
        <v>167</v>
      </c>
      <c r="Q1313" s="12">
        <v>236.363636363636</v>
      </c>
      <c r="R1313" s="2">
        <v>459748</v>
      </c>
      <c r="S1313" s="25" t="s">
        <v>167</v>
      </c>
      <c r="T1313" s="12">
        <v>256.96969999999999</v>
      </c>
      <c r="V1313" t="s">
        <v>167</v>
      </c>
      <c r="W1313" t="s">
        <v>167</v>
      </c>
      <c r="X1313" t="s">
        <v>167</v>
      </c>
      <c r="Y1313" s="2">
        <v>37912312</v>
      </c>
      <c r="Z1313" s="25" t="s">
        <v>167</v>
      </c>
      <c r="AA1313" s="12">
        <v>1469.09</v>
      </c>
      <c r="AB1313" s="2">
        <v>38838726</v>
      </c>
      <c r="AC1313" s="25" t="s">
        <v>167</v>
      </c>
      <c r="AD1313" s="12">
        <v>1783.64</v>
      </c>
    </row>
    <row r="1314" spans="1:30" x14ac:dyDescent="0.3">
      <c r="A1314" t="s">
        <v>1975</v>
      </c>
      <c r="B1314" t="s">
        <v>2479</v>
      </c>
      <c r="C1314" t="s">
        <v>2479</v>
      </c>
      <c r="E1314" s="2">
        <v>73070</v>
      </c>
      <c r="F1314" s="25">
        <v>0.51099688800307708</v>
      </c>
      <c r="G1314" s="12"/>
      <c r="H1314" s="2">
        <v>72192</v>
      </c>
      <c r="I1314" s="25">
        <v>0.51663505921923636</v>
      </c>
      <c r="J1314" s="12"/>
      <c r="K1314" t="s">
        <v>2479</v>
      </c>
      <c r="L1314" t="s">
        <v>167</v>
      </c>
      <c r="M1314" t="s">
        <v>167</v>
      </c>
      <c r="N1314" t="s">
        <v>167</v>
      </c>
      <c r="O1314" s="2">
        <v>224472</v>
      </c>
      <c r="P1314" s="25">
        <v>0.49910727586843268</v>
      </c>
      <c r="Q1314" s="12">
        <v>220</v>
      </c>
      <c r="R1314" s="2">
        <v>229083</v>
      </c>
      <c r="S1314" s="25">
        <v>0.49827949224357693</v>
      </c>
      <c r="T1314" s="12">
        <v>264.84848</v>
      </c>
      <c r="V1314" t="s">
        <v>167</v>
      </c>
      <c r="W1314" t="s">
        <v>167</v>
      </c>
      <c r="X1314" t="s">
        <v>167</v>
      </c>
      <c r="Y1314" s="2">
        <v>18688732</v>
      </c>
      <c r="Z1314" s="25">
        <v>0.49299999999999999</v>
      </c>
      <c r="AA1314" s="12">
        <v>1826.06</v>
      </c>
      <c r="AB1314" s="2">
        <v>19165001</v>
      </c>
      <c r="AC1314" s="25">
        <v>0.49299999999999999</v>
      </c>
      <c r="AD1314" s="12">
        <v>2240.61</v>
      </c>
    </row>
    <row r="1315" spans="1:30" x14ac:dyDescent="0.3">
      <c r="A1315" t="s">
        <v>177</v>
      </c>
      <c r="B1315" t="s">
        <v>2479</v>
      </c>
      <c r="C1315" t="s">
        <v>2479</v>
      </c>
      <c r="E1315" s="2">
        <v>5981</v>
      </c>
      <c r="F1315" s="25">
        <v>4.1826637295010315E-2</v>
      </c>
      <c r="G1315" s="12"/>
      <c r="H1315" s="2">
        <v>5370</v>
      </c>
      <c r="I1315" s="25">
        <v>3.8429885139728774E-2</v>
      </c>
      <c r="J1315" s="12"/>
      <c r="K1315" t="s">
        <v>2479</v>
      </c>
      <c r="L1315" t="s">
        <v>167</v>
      </c>
      <c r="M1315" t="s">
        <v>167</v>
      </c>
      <c r="N1315" t="s">
        <v>167</v>
      </c>
      <c r="O1315" s="2">
        <v>20757</v>
      </c>
      <c r="P1315" s="25">
        <v>4.6152614692260313E-2</v>
      </c>
      <c r="Q1315" s="12">
        <v>23.030303030302999</v>
      </c>
      <c r="R1315" s="2">
        <v>19024</v>
      </c>
      <c r="S1315" s="25">
        <v>4.1379190339055308E-2</v>
      </c>
      <c r="T1315" s="12">
        <v>86.060609999999997</v>
      </c>
      <c r="V1315" t="s">
        <v>167</v>
      </c>
      <c r="W1315" t="s">
        <v>167</v>
      </c>
      <c r="X1315" t="s">
        <v>167</v>
      </c>
      <c r="Y1315" s="2">
        <v>1283660</v>
      </c>
      <c r="Z1315" s="25">
        <v>3.4000000000000002E-2</v>
      </c>
      <c r="AA1315" s="12">
        <v>353.94</v>
      </c>
      <c r="AB1315" s="2">
        <v>1232938</v>
      </c>
      <c r="AC1315" s="25">
        <v>3.2000000000000001E-2</v>
      </c>
      <c r="AD1315" s="12">
        <v>372.73</v>
      </c>
    </row>
    <row r="1316" spans="1:30" x14ac:dyDescent="0.3">
      <c r="A1316" t="s">
        <v>1976</v>
      </c>
      <c r="B1316" t="s">
        <v>2479</v>
      </c>
      <c r="C1316" t="s">
        <v>2479</v>
      </c>
      <c r="E1316" s="2">
        <v>30</v>
      </c>
      <c r="F1316" s="25">
        <v>2.0979754536871927E-4</v>
      </c>
      <c r="G1316" s="12"/>
      <c r="H1316" s="2">
        <v>34</v>
      </c>
      <c r="I1316" s="25">
        <v>2.433177085196981E-4</v>
      </c>
      <c r="J1316" s="12"/>
      <c r="K1316" t="s">
        <v>2479</v>
      </c>
      <c r="L1316" t="s">
        <v>167</v>
      </c>
      <c r="M1316" t="s">
        <v>167</v>
      </c>
      <c r="N1316" t="s">
        <v>167</v>
      </c>
      <c r="O1316" s="2">
        <v>69</v>
      </c>
      <c r="P1316" s="25">
        <v>1.5341958923572587E-4</v>
      </c>
      <c r="Q1316" s="12">
        <v>42.424242424242401</v>
      </c>
      <c r="R1316" s="2">
        <v>297</v>
      </c>
      <c r="S1316" s="25">
        <v>6.4600607289210616E-4</v>
      </c>
      <c r="T1316" s="12">
        <v>107.878784</v>
      </c>
      <c r="V1316" t="s">
        <v>167</v>
      </c>
      <c r="W1316" t="s">
        <v>167</v>
      </c>
      <c r="X1316" t="s">
        <v>167</v>
      </c>
      <c r="Y1316" s="2">
        <v>6113</v>
      </c>
      <c r="Z1316" s="25">
        <v>0</v>
      </c>
      <c r="AA1316" s="12">
        <v>388.48</v>
      </c>
      <c r="AB1316" s="2">
        <v>7238</v>
      </c>
      <c r="AC1316" s="25">
        <v>0</v>
      </c>
      <c r="AD1316" s="12">
        <v>464.24</v>
      </c>
    </row>
    <row r="1317" spans="1:30" x14ac:dyDescent="0.3">
      <c r="A1317" t="s">
        <v>1977</v>
      </c>
      <c r="B1317" t="s">
        <v>2479</v>
      </c>
      <c r="C1317" t="s">
        <v>2479</v>
      </c>
      <c r="E1317" s="2">
        <v>5951</v>
      </c>
      <c r="F1317" s="25">
        <v>4.1616839749641595E-2</v>
      </c>
      <c r="G1317" s="12"/>
      <c r="H1317" s="2">
        <v>5336</v>
      </c>
      <c r="I1317" s="25">
        <v>3.8186567431209073E-2</v>
      </c>
      <c r="J1317" s="12"/>
      <c r="K1317" t="s">
        <v>2479</v>
      </c>
      <c r="L1317" t="s">
        <v>167</v>
      </c>
      <c r="M1317" t="s">
        <v>167</v>
      </c>
      <c r="N1317" t="s">
        <v>167</v>
      </c>
      <c r="O1317" s="2">
        <v>20688</v>
      </c>
      <c r="P1317" s="25">
        <v>4.5999195103024589E-2</v>
      </c>
      <c r="Q1317" s="12">
        <v>47.272727272727202</v>
      </c>
      <c r="R1317" s="2">
        <v>18727</v>
      </c>
      <c r="S1317" s="25">
        <v>4.0733184266163201E-2</v>
      </c>
      <c r="T1317" s="12">
        <v>109.090912</v>
      </c>
      <c r="V1317" t="s">
        <v>167</v>
      </c>
      <c r="W1317" t="s">
        <v>167</v>
      </c>
      <c r="X1317" t="s">
        <v>167</v>
      </c>
      <c r="Y1317" s="2">
        <v>1277547</v>
      </c>
      <c r="Z1317" s="25">
        <v>3.4000000000000002E-2</v>
      </c>
      <c r="AA1317" s="12">
        <v>471.52</v>
      </c>
      <c r="AB1317" s="2">
        <v>1225700</v>
      </c>
      <c r="AC1317" s="25">
        <v>3.2000000000000001E-2</v>
      </c>
      <c r="AD1317" s="12">
        <v>571.52</v>
      </c>
    </row>
    <row r="1318" spans="1:30" x14ac:dyDescent="0.3">
      <c r="A1318" t="s">
        <v>1978</v>
      </c>
      <c r="B1318" t="s">
        <v>2479</v>
      </c>
      <c r="C1318" t="s">
        <v>2479</v>
      </c>
      <c r="E1318" s="2">
        <v>17287</v>
      </c>
      <c r="F1318" s="25">
        <v>0.12089233889296828</v>
      </c>
      <c r="G1318" s="12"/>
      <c r="H1318" s="2">
        <v>17119</v>
      </c>
      <c r="I1318" s="25">
        <v>0.12251046623966794</v>
      </c>
      <c r="J1318" s="12"/>
      <c r="K1318" t="s">
        <v>2479</v>
      </c>
      <c r="L1318" t="s">
        <v>167</v>
      </c>
      <c r="M1318" t="s">
        <v>167</v>
      </c>
      <c r="N1318" t="s">
        <v>167</v>
      </c>
      <c r="O1318" s="2">
        <v>52537</v>
      </c>
      <c r="P1318" s="25">
        <v>0.11681456463300478</v>
      </c>
      <c r="Q1318" s="12">
        <v>59.393939393939398</v>
      </c>
      <c r="R1318" s="2">
        <v>53879</v>
      </c>
      <c r="S1318" s="25">
        <v>0.11719246195742015</v>
      </c>
      <c r="T1318" s="12">
        <v>70.303030000000007</v>
      </c>
      <c r="V1318" t="s">
        <v>167</v>
      </c>
      <c r="W1318" t="s">
        <v>167</v>
      </c>
      <c r="X1318" t="s">
        <v>167</v>
      </c>
      <c r="Y1318" s="2">
        <v>3391724</v>
      </c>
      <c r="Z1318" s="25">
        <v>8.8999999999999996E-2</v>
      </c>
      <c r="AA1318" s="12">
        <v>489.7</v>
      </c>
      <c r="AB1318" s="2">
        <v>3334728</v>
      </c>
      <c r="AC1318" s="25">
        <v>8.5999999999999993E-2</v>
      </c>
      <c r="AD1318" s="12">
        <v>715.76</v>
      </c>
    </row>
    <row r="1319" spans="1:30" x14ac:dyDescent="0.3">
      <c r="A1319" t="s">
        <v>1976</v>
      </c>
      <c r="B1319" t="s">
        <v>2479</v>
      </c>
      <c r="C1319" t="s">
        <v>2479</v>
      </c>
      <c r="E1319" s="2">
        <v>51</v>
      </c>
      <c r="F1319" s="25">
        <v>3.5665582712682259E-4</v>
      </c>
      <c r="G1319" s="12"/>
      <c r="H1319" s="2">
        <v>162</v>
      </c>
      <c r="I1319" s="25">
        <v>1.1593373170644434E-3</v>
      </c>
      <c r="J1319" s="12"/>
      <c r="K1319" t="s">
        <v>2479</v>
      </c>
      <c r="L1319" t="s">
        <v>167</v>
      </c>
      <c r="M1319" t="s">
        <v>167</v>
      </c>
      <c r="N1319" t="s">
        <v>167</v>
      </c>
      <c r="O1319" s="2">
        <v>394</v>
      </c>
      <c r="P1319" s="25">
        <v>8.7604808925907229E-4</v>
      </c>
      <c r="Q1319" s="12">
        <v>90.303030303030297</v>
      </c>
      <c r="R1319" s="2">
        <v>539</v>
      </c>
      <c r="S1319" s="25">
        <v>1.1723813915449333E-3</v>
      </c>
      <c r="T1319" s="12">
        <v>174.545456</v>
      </c>
      <c r="V1319" t="s">
        <v>167</v>
      </c>
      <c r="W1319" t="s">
        <v>167</v>
      </c>
      <c r="X1319" t="s">
        <v>167</v>
      </c>
      <c r="Y1319" s="2">
        <v>19849</v>
      </c>
      <c r="Z1319" s="25">
        <v>1E-3</v>
      </c>
      <c r="AA1319" s="12">
        <v>571.52</v>
      </c>
      <c r="AB1319" s="2">
        <v>18615</v>
      </c>
      <c r="AC1319" s="25">
        <v>0</v>
      </c>
      <c r="AD1319" s="12">
        <v>705.45</v>
      </c>
    </row>
    <row r="1320" spans="1:30" x14ac:dyDescent="0.3">
      <c r="A1320" t="s">
        <v>1977</v>
      </c>
      <c r="B1320" t="s">
        <v>2479</v>
      </c>
      <c r="C1320" t="s">
        <v>2479</v>
      </c>
      <c r="E1320" s="2">
        <v>17236</v>
      </c>
      <c r="F1320" s="25">
        <v>0.12053568306584146</v>
      </c>
      <c r="G1320" s="12"/>
      <c r="H1320" s="2">
        <v>16957</v>
      </c>
      <c r="I1320" s="25">
        <v>0.1213511289226035</v>
      </c>
      <c r="J1320" s="12"/>
      <c r="K1320" t="s">
        <v>2479</v>
      </c>
      <c r="L1320" t="s">
        <v>167</v>
      </c>
      <c r="M1320" t="s">
        <v>167</v>
      </c>
      <c r="N1320" t="s">
        <v>167</v>
      </c>
      <c r="O1320" s="2">
        <v>52143</v>
      </c>
      <c r="P1320" s="25">
        <v>0.11593851654374571</v>
      </c>
      <c r="Q1320" s="12">
        <v>104.24242424242399</v>
      </c>
      <c r="R1320" s="2">
        <v>53340</v>
      </c>
      <c r="S1320" s="25">
        <v>0.11602008056587522</v>
      </c>
      <c r="T1320" s="12">
        <v>179.393936</v>
      </c>
      <c r="V1320" t="s">
        <v>167</v>
      </c>
      <c r="W1320" t="s">
        <v>167</v>
      </c>
      <c r="X1320" t="s">
        <v>167</v>
      </c>
      <c r="Y1320" s="2">
        <v>3371875</v>
      </c>
      <c r="Z1320" s="25">
        <v>8.8999999999999996E-2</v>
      </c>
      <c r="AA1320" s="12">
        <v>704.85</v>
      </c>
      <c r="AB1320" s="2">
        <v>3316113</v>
      </c>
      <c r="AC1320" s="25">
        <v>8.5000000000000006E-2</v>
      </c>
      <c r="AD1320" s="12">
        <v>1016.97</v>
      </c>
    </row>
    <row r="1321" spans="1:30" x14ac:dyDescent="0.3">
      <c r="A1321" t="s">
        <v>1979</v>
      </c>
      <c r="B1321" t="s">
        <v>2479</v>
      </c>
      <c r="C1321" t="s">
        <v>2479</v>
      </c>
      <c r="E1321" s="2">
        <v>17229</v>
      </c>
      <c r="F1321" s="25">
        <v>0.12048673030525538</v>
      </c>
      <c r="G1321" s="12"/>
      <c r="H1321" s="2">
        <v>15346</v>
      </c>
      <c r="I1321" s="25">
        <v>0.10982216338068487</v>
      </c>
      <c r="J1321" s="12"/>
      <c r="K1321" t="s">
        <v>2479</v>
      </c>
      <c r="L1321" t="s">
        <v>167</v>
      </c>
      <c r="M1321" t="s">
        <v>167</v>
      </c>
      <c r="N1321" t="s">
        <v>167</v>
      </c>
      <c r="O1321" s="2">
        <v>56482</v>
      </c>
      <c r="P1321" s="25">
        <v>0.12558616288713431</v>
      </c>
      <c r="Q1321" s="12">
        <v>179.39393939393901</v>
      </c>
      <c r="R1321" s="2">
        <v>56225</v>
      </c>
      <c r="S1321" s="25">
        <v>0.12229525740188103</v>
      </c>
      <c r="T1321" s="12">
        <v>144.84848</v>
      </c>
      <c r="V1321" t="s">
        <v>167</v>
      </c>
      <c r="W1321" t="s">
        <v>167</v>
      </c>
      <c r="X1321" t="s">
        <v>167</v>
      </c>
      <c r="Y1321" s="2">
        <v>4741790</v>
      </c>
      <c r="Z1321" s="25">
        <v>0.125</v>
      </c>
      <c r="AA1321" s="12">
        <v>1612.12</v>
      </c>
      <c r="AB1321" s="2">
        <v>4816407</v>
      </c>
      <c r="AC1321" s="25">
        <v>0.124</v>
      </c>
      <c r="AD1321" s="12">
        <v>1673.33</v>
      </c>
    </row>
    <row r="1322" spans="1:30" x14ac:dyDescent="0.3">
      <c r="A1322" t="s">
        <v>1976</v>
      </c>
      <c r="B1322" t="s">
        <v>2479</v>
      </c>
      <c r="C1322" t="s">
        <v>2479</v>
      </c>
      <c r="E1322" s="2">
        <v>213</v>
      </c>
      <c r="F1322" s="25">
        <v>1.4895625721179063E-3</v>
      </c>
      <c r="G1322" s="12"/>
      <c r="H1322" s="2">
        <v>327</v>
      </c>
      <c r="I1322" s="25">
        <v>2.3401438437041541E-3</v>
      </c>
      <c r="J1322" s="12"/>
      <c r="K1322" t="s">
        <v>2479</v>
      </c>
      <c r="L1322" t="s">
        <v>167</v>
      </c>
      <c r="M1322" t="s">
        <v>167</v>
      </c>
      <c r="N1322" t="s">
        <v>167</v>
      </c>
      <c r="O1322" s="2">
        <v>709</v>
      </c>
      <c r="P1322" s="25">
        <v>1.5764418662047774E-3</v>
      </c>
      <c r="Q1322" s="12">
        <v>127.272727272727</v>
      </c>
      <c r="R1322" s="2">
        <v>757</v>
      </c>
      <c r="S1322" s="25">
        <v>1.6465541992569843E-3</v>
      </c>
      <c r="T1322" s="12">
        <v>181.21212800000001</v>
      </c>
      <c r="V1322" t="s">
        <v>167</v>
      </c>
      <c r="W1322" t="s">
        <v>167</v>
      </c>
      <c r="X1322" t="s">
        <v>167</v>
      </c>
      <c r="Y1322" s="2">
        <v>37128</v>
      </c>
      <c r="Z1322" s="25">
        <v>1E-3</v>
      </c>
      <c r="AA1322" s="12">
        <v>852.73</v>
      </c>
      <c r="AB1322" s="2">
        <v>37680</v>
      </c>
      <c r="AC1322" s="25">
        <v>1E-3</v>
      </c>
      <c r="AD1322" s="12">
        <v>1027.8800000000001</v>
      </c>
    </row>
    <row r="1323" spans="1:30" x14ac:dyDescent="0.3">
      <c r="A1323" t="s">
        <v>1977</v>
      </c>
      <c r="B1323" t="s">
        <v>2479</v>
      </c>
      <c r="C1323" t="s">
        <v>2479</v>
      </c>
      <c r="E1323" s="2">
        <v>17016</v>
      </c>
      <c r="F1323" s="25">
        <v>0.11899716773313752</v>
      </c>
      <c r="G1323" s="12"/>
      <c r="H1323" s="2">
        <v>15019</v>
      </c>
      <c r="I1323" s="25">
        <v>0.10748201953698071</v>
      </c>
      <c r="J1323" s="12"/>
      <c r="K1323" t="s">
        <v>2479</v>
      </c>
      <c r="L1323" t="s">
        <v>167</v>
      </c>
      <c r="M1323" t="s">
        <v>167</v>
      </c>
      <c r="N1323" t="s">
        <v>167</v>
      </c>
      <c r="O1323" s="2">
        <v>55773</v>
      </c>
      <c r="P1323" s="25">
        <v>0.12400972102092954</v>
      </c>
      <c r="Q1323" s="12">
        <v>225.45454545454501</v>
      </c>
      <c r="R1323" s="2">
        <v>55468</v>
      </c>
      <c r="S1323" s="25">
        <v>0.12064870320262405</v>
      </c>
      <c r="T1323" s="12">
        <v>238.18182400000001</v>
      </c>
      <c r="V1323" t="s">
        <v>167</v>
      </c>
      <c r="W1323" t="s">
        <v>167</v>
      </c>
      <c r="X1323" t="s">
        <v>167</v>
      </c>
      <c r="Y1323" s="2">
        <v>4704662</v>
      </c>
      <c r="Z1323" s="25">
        <v>0.124</v>
      </c>
      <c r="AA1323" s="12">
        <v>1671.52</v>
      </c>
      <c r="AB1323" s="2">
        <v>4778727</v>
      </c>
      <c r="AC1323" s="25">
        <v>0.123</v>
      </c>
      <c r="AD1323" s="12">
        <v>2067.88</v>
      </c>
    </row>
    <row r="1324" spans="1:30" x14ac:dyDescent="0.3">
      <c r="A1324" t="s">
        <v>1980</v>
      </c>
      <c r="B1324" t="s">
        <v>2479</v>
      </c>
      <c r="C1324" t="s">
        <v>2479</v>
      </c>
      <c r="E1324" s="2">
        <v>25214</v>
      </c>
      <c r="F1324" s="25">
        <v>0.17632784363089613</v>
      </c>
      <c r="G1324" s="12"/>
      <c r="H1324" s="2">
        <v>26196</v>
      </c>
      <c r="I1324" s="25">
        <v>0.18746913801123555</v>
      </c>
      <c r="J1324" s="12"/>
      <c r="K1324" t="s">
        <v>2479</v>
      </c>
      <c r="L1324" t="s">
        <v>167</v>
      </c>
      <c r="M1324" t="s">
        <v>167</v>
      </c>
      <c r="N1324" t="s">
        <v>167</v>
      </c>
      <c r="O1324" s="2">
        <v>74386</v>
      </c>
      <c r="P1324" s="25">
        <v>0.16539521108534352</v>
      </c>
      <c r="Q1324" s="12">
        <v>112.121212121212</v>
      </c>
      <c r="R1324" s="2">
        <v>76531</v>
      </c>
      <c r="S1324" s="25">
        <v>0.1664629318670228</v>
      </c>
      <c r="T1324" s="12">
        <v>141.21212800000001</v>
      </c>
      <c r="V1324" t="s">
        <v>167</v>
      </c>
      <c r="W1324" t="s">
        <v>167</v>
      </c>
      <c r="X1324" t="s">
        <v>167</v>
      </c>
      <c r="Y1324" s="2">
        <v>7195146</v>
      </c>
      <c r="Z1324" s="25">
        <v>0.19</v>
      </c>
      <c r="AA1324" s="12">
        <v>1241.21</v>
      </c>
      <c r="AB1324" s="2">
        <v>7309447</v>
      </c>
      <c r="AC1324" s="25">
        <v>0.188</v>
      </c>
      <c r="AD1324" s="12">
        <v>1505.45</v>
      </c>
    </row>
    <row r="1325" spans="1:30" x14ac:dyDescent="0.3">
      <c r="A1325" t="s">
        <v>1976</v>
      </c>
      <c r="B1325" t="s">
        <v>2479</v>
      </c>
      <c r="C1325" t="s">
        <v>2479</v>
      </c>
      <c r="E1325" s="2">
        <v>1029</v>
      </c>
      <c r="F1325" s="25">
        <v>7.1960558061470682E-3</v>
      </c>
      <c r="G1325" s="12"/>
      <c r="H1325" s="2">
        <v>819</v>
      </c>
      <c r="I1325" s="25">
        <v>5.8610942140480196E-3</v>
      </c>
      <c r="J1325" s="12"/>
      <c r="K1325" t="s">
        <v>2479</v>
      </c>
      <c r="L1325" t="s">
        <v>167</v>
      </c>
      <c r="M1325" t="s">
        <v>167</v>
      </c>
      <c r="N1325" t="s">
        <v>167</v>
      </c>
      <c r="O1325" s="2">
        <v>2459</v>
      </c>
      <c r="P1325" s="25">
        <v>5.4675184047920274E-3</v>
      </c>
      <c r="Q1325" s="12">
        <v>172.72727272727201</v>
      </c>
      <c r="R1325" s="2">
        <v>2792</v>
      </c>
      <c r="S1325" s="25">
        <v>6.0728921061103036E-3</v>
      </c>
      <c r="T1325" s="12">
        <v>289.69695999999999</v>
      </c>
      <c r="V1325" t="s">
        <v>167</v>
      </c>
      <c r="W1325" t="s">
        <v>167</v>
      </c>
      <c r="X1325" t="s">
        <v>167</v>
      </c>
      <c r="Y1325" s="2">
        <v>184537</v>
      </c>
      <c r="Z1325" s="25">
        <v>5.0000000000000001E-3</v>
      </c>
      <c r="AA1325" s="12">
        <v>1759.39</v>
      </c>
      <c r="AB1325" s="2">
        <v>173721</v>
      </c>
      <c r="AC1325" s="25">
        <v>4.0000000000000001E-3</v>
      </c>
      <c r="AD1325" s="12">
        <v>2175.7600000000002</v>
      </c>
    </row>
    <row r="1326" spans="1:30" x14ac:dyDescent="0.3">
      <c r="A1326" t="s">
        <v>1977</v>
      </c>
      <c r="B1326" t="s">
        <v>2479</v>
      </c>
      <c r="C1326" t="s">
        <v>2479</v>
      </c>
      <c r="E1326" s="2">
        <v>24185</v>
      </c>
      <c r="F1326" s="25">
        <v>0.16913178782474911</v>
      </c>
      <c r="G1326" s="12"/>
      <c r="H1326" s="2">
        <v>25377</v>
      </c>
      <c r="I1326" s="25">
        <v>0.18160804379718762</v>
      </c>
      <c r="J1326" s="12"/>
      <c r="K1326" t="s">
        <v>2479</v>
      </c>
      <c r="L1326" t="s">
        <v>167</v>
      </c>
      <c r="M1326" t="s">
        <v>167</v>
      </c>
      <c r="N1326" t="s">
        <v>167</v>
      </c>
      <c r="O1326" s="2">
        <v>71927</v>
      </c>
      <c r="P1326" s="25">
        <v>0.15992769268055151</v>
      </c>
      <c r="Q1326" s="12">
        <v>210.30303030303</v>
      </c>
      <c r="R1326" s="2">
        <v>73739</v>
      </c>
      <c r="S1326" s="25">
        <v>0.16039003976091251</v>
      </c>
      <c r="T1326" s="12">
        <v>337.57574499999998</v>
      </c>
      <c r="V1326" t="s">
        <v>167</v>
      </c>
      <c r="W1326" t="s">
        <v>167</v>
      </c>
      <c r="X1326" t="s">
        <v>167</v>
      </c>
      <c r="Y1326" s="2">
        <v>7010609</v>
      </c>
      <c r="Z1326" s="25">
        <v>0.185</v>
      </c>
      <c r="AA1326" s="12">
        <v>2179.39</v>
      </c>
      <c r="AB1326" s="2">
        <v>7135726</v>
      </c>
      <c r="AC1326" s="25">
        <v>0.184</v>
      </c>
      <c r="AD1326" s="12">
        <v>2621.21</v>
      </c>
    </row>
    <row r="1327" spans="1:30" x14ac:dyDescent="0.3">
      <c r="A1327" t="s">
        <v>1981</v>
      </c>
      <c r="B1327" t="s">
        <v>2479</v>
      </c>
      <c r="C1327" t="s">
        <v>2479</v>
      </c>
      <c r="E1327" s="2">
        <v>4275</v>
      </c>
      <c r="F1327" s="25">
        <v>2.9896150215042484E-2</v>
      </c>
      <c r="G1327" s="12"/>
      <c r="H1327" s="2">
        <v>5133</v>
      </c>
      <c r="I1327" s="25">
        <v>3.673381758328266E-2</v>
      </c>
      <c r="J1327" s="12"/>
      <c r="K1327" t="s">
        <v>2479</v>
      </c>
      <c r="L1327" t="s">
        <v>167</v>
      </c>
      <c r="M1327" t="s">
        <v>167</v>
      </c>
      <c r="N1327" t="s">
        <v>167</v>
      </c>
      <c r="O1327" s="2">
        <v>12399</v>
      </c>
      <c r="P1327" s="25">
        <v>2.756883314396761E-2</v>
      </c>
      <c r="Q1327" s="12">
        <v>50.303030303030297</v>
      </c>
      <c r="R1327" s="2">
        <v>14610</v>
      </c>
      <c r="S1327" s="25">
        <v>3.1778278535197546E-2</v>
      </c>
      <c r="T1327" s="12">
        <v>48.484848</v>
      </c>
      <c r="V1327" t="s">
        <v>167</v>
      </c>
      <c r="W1327" t="s">
        <v>167</v>
      </c>
      <c r="X1327" t="s">
        <v>167</v>
      </c>
      <c r="Y1327" s="2">
        <v>1235980</v>
      </c>
      <c r="Z1327" s="25">
        <v>3.3000000000000002E-2</v>
      </c>
      <c r="AA1327" s="12">
        <v>441.21</v>
      </c>
      <c r="AB1327" s="2">
        <v>1503403</v>
      </c>
      <c r="AC1327" s="25">
        <v>3.9E-2</v>
      </c>
      <c r="AD1327" s="12">
        <v>581.21</v>
      </c>
    </row>
    <row r="1328" spans="1:30" x14ac:dyDescent="0.3">
      <c r="A1328" t="s">
        <v>1976</v>
      </c>
      <c r="B1328" t="s">
        <v>2479</v>
      </c>
      <c r="C1328" t="s">
        <v>2479</v>
      </c>
      <c r="E1328" s="2">
        <v>745</v>
      </c>
      <c r="F1328" s="25">
        <v>5.2099723766565265E-3</v>
      </c>
      <c r="G1328" s="12"/>
      <c r="H1328" s="2">
        <v>622</v>
      </c>
      <c r="I1328" s="25">
        <v>4.4512827852721242E-3</v>
      </c>
      <c r="J1328" s="12"/>
      <c r="K1328" t="s">
        <v>2479</v>
      </c>
      <c r="L1328" t="s">
        <v>167</v>
      </c>
      <c r="M1328" t="s">
        <v>167</v>
      </c>
      <c r="N1328" t="s">
        <v>167</v>
      </c>
      <c r="O1328" s="2">
        <v>2030</v>
      </c>
      <c r="P1328" s="25">
        <v>4.5136487847612103E-3</v>
      </c>
      <c r="Q1328" s="12">
        <v>172.12121212121201</v>
      </c>
      <c r="R1328" s="2">
        <v>1886</v>
      </c>
      <c r="S1328" s="25">
        <v>4.1022473180960008E-3</v>
      </c>
      <c r="T1328" s="12">
        <v>158.78787199999999</v>
      </c>
      <c r="V1328" t="s">
        <v>167</v>
      </c>
      <c r="W1328" t="s">
        <v>167</v>
      </c>
      <c r="X1328" t="s">
        <v>167</v>
      </c>
      <c r="Y1328" s="2">
        <v>136778</v>
      </c>
      <c r="Z1328" s="25">
        <v>4.0000000000000001E-3</v>
      </c>
      <c r="AA1328" s="12">
        <v>1301.21</v>
      </c>
      <c r="AB1328" s="2">
        <v>151936</v>
      </c>
      <c r="AC1328" s="25">
        <v>4.0000000000000001E-3</v>
      </c>
      <c r="AD1328" s="12">
        <v>1460</v>
      </c>
    </row>
    <row r="1329" spans="1:30" x14ac:dyDescent="0.3">
      <c r="A1329" t="s">
        <v>1977</v>
      </c>
      <c r="B1329" t="s">
        <v>2479</v>
      </c>
      <c r="C1329" t="s">
        <v>2479</v>
      </c>
      <c r="E1329" s="2">
        <v>3530</v>
      </c>
      <c r="F1329" s="25">
        <v>2.4686177838385948E-2</v>
      </c>
      <c r="G1329" s="12"/>
      <c r="H1329" s="2">
        <v>4511</v>
      </c>
      <c r="I1329" s="25">
        <v>3.228253479801052E-2</v>
      </c>
      <c r="J1329" s="12"/>
      <c r="K1329" t="s">
        <v>2479</v>
      </c>
      <c r="L1329" t="s">
        <v>167</v>
      </c>
      <c r="M1329" t="s">
        <v>167</v>
      </c>
      <c r="N1329" t="s">
        <v>167</v>
      </c>
      <c r="O1329" s="2">
        <v>10369</v>
      </c>
      <c r="P1329" s="25">
        <v>2.3055184359206397E-2</v>
      </c>
      <c r="Q1329" s="12">
        <v>180.60606060606</v>
      </c>
      <c r="R1329" s="2">
        <v>12724</v>
      </c>
      <c r="S1329" s="25">
        <v>2.7676031217101542E-2</v>
      </c>
      <c r="T1329" s="12">
        <v>172.121216</v>
      </c>
      <c r="V1329" t="s">
        <v>167</v>
      </c>
      <c r="W1329" t="s">
        <v>167</v>
      </c>
      <c r="X1329" t="s">
        <v>167</v>
      </c>
      <c r="Y1329" s="2">
        <v>1099202</v>
      </c>
      <c r="Z1329" s="25">
        <v>2.9000000000000001E-2</v>
      </c>
      <c r="AA1329" s="12">
        <v>1370.91</v>
      </c>
      <c r="AB1329" s="2">
        <v>1351467</v>
      </c>
      <c r="AC1329" s="25">
        <v>3.5000000000000003E-2</v>
      </c>
      <c r="AD1329" s="12">
        <v>1626.06</v>
      </c>
    </row>
    <row r="1330" spans="1:30" x14ac:dyDescent="0.3">
      <c r="A1330" t="s">
        <v>1982</v>
      </c>
      <c r="B1330" t="s">
        <v>2479</v>
      </c>
      <c r="C1330" t="s">
        <v>2479</v>
      </c>
      <c r="E1330" s="2">
        <v>3084</v>
      </c>
      <c r="F1330" s="25">
        <v>2.1567187663904332E-2</v>
      </c>
      <c r="G1330" s="12"/>
      <c r="H1330" s="2">
        <v>3028</v>
      </c>
      <c r="I1330" s="25">
        <v>2.1669588864636644E-2</v>
      </c>
      <c r="J1330" s="12"/>
      <c r="K1330" t="s">
        <v>2479</v>
      </c>
      <c r="L1330" t="s">
        <v>167</v>
      </c>
      <c r="M1330" t="s">
        <v>167</v>
      </c>
      <c r="N1330" t="s">
        <v>167</v>
      </c>
      <c r="O1330" s="2">
        <v>7911</v>
      </c>
      <c r="P1330" s="25">
        <v>1.7589889426722134E-2</v>
      </c>
      <c r="Q1330" s="12">
        <v>52.727272727272698</v>
      </c>
      <c r="R1330" s="2">
        <v>8814</v>
      </c>
      <c r="S1330" s="25">
        <v>1.917137214300008E-2</v>
      </c>
      <c r="T1330" s="12">
        <v>81.212119999999999</v>
      </c>
      <c r="V1330" t="s">
        <v>167</v>
      </c>
      <c r="W1330" t="s">
        <v>167</v>
      </c>
      <c r="X1330" t="s">
        <v>167</v>
      </c>
      <c r="Y1330" s="2">
        <v>840432</v>
      </c>
      <c r="Z1330" s="25">
        <v>2.1999999999999999E-2</v>
      </c>
      <c r="AA1330" s="12">
        <v>598.17999999999995</v>
      </c>
      <c r="AB1330" s="2">
        <v>968078</v>
      </c>
      <c r="AC1330" s="25">
        <v>2.5000000000000001E-2</v>
      </c>
      <c r="AD1330" s="12">
        <v>536.36</v>
      </c>
    </row>
    <row r="1331" spans="1:30" x14ac:dyDescent="0.3">
      <c r="A1331" t="s">
        <v>1976</v>
      </c>
      <c r="B1331" t="s">
        <v>2479</v>
      </c>
      <c r="C1331" t="s">
        <v>2479</v>
      </c>
      <c r="E1331" s="2">
        <v>858</v>
      </c>
      <c r="F1331" s="25">
        <v>6.0002097975453686E-3</v>
      </c>
      <c r="G1331" s="12"/>
      <c r="H1331" s="2">
        <v>1022</v>
      </c>
      <c r="I1331" s="25">
        <v>7.3138440619744515E-3</v>
      </c>
      <c r="J1331" s="12"/>
      <c r="K1331" t="s">
        <v>2479</v>
      </c>
      <c r="L1331" t="s">
        <v>167</v>
      </c>
      <c r="M1331" t="s">
        <v>167</v>
      </c>
      <c r="N1331" t="s">
        <v>167</v>
      </c>
      <c r="O1331" s="2">
        <v>2403</v>
      </c>
      <c r="P1331" s="25">
        <v>5.3430039555572356E-3</v>
      </c>
      <c r="Q1331" s="12">
        <v>164.84848484848399</v>
      </c>
      <c r="R1331" s="2">
        <v>2741</v>
      </c>
      <c r="S1331" s="25">
        <v>5.9619617703611542E-3</v>
      </c>
      <c r="T1331" s="12">
        <v>292.72726399999999</v>
      </c>
      <c r="V1331" t="s">
        <v>167</v>
      </c>
      <c r="W1331" t="s">
        <v>167</v>
      </c>
      <c r="X1331" t="s">
        <v>167</v>
      </c>
      <c r="Y1331" s="2">
        <v>226659</v>
      </c>
      <c r="Z1331" s="25">
        <v>6.0000000000000001E-3</v>
      </c>
      <c r="AA1331" s="12">
        <v>1722.42</v>
      </c>
      <c r="AB1331" s="2">
        <v>250765</v>
      </c>
      <c r="AC1331" s="25">
        <v>6.0000000000000001E-3</v>
      </c>
      <c r="AD1331" s="12">
        <v>2067.27</v>
      </c>
    </row>
    <row r="1332" spans="1:30" x14ac:dyDescent="0.3">
      <c r="A1332" t="s">
        <v>1977</v>
      </c>
      <c r="B1332" t="s">
        <v>2479</v>
      </c>
      <c r="C1332" t="s">
        <v>2479</v>
      </c>
      <c r="E1332" s="2">
        <v>2226</v>
      </c>
      <c r="F1332" s="25">
        <v>1.5566977866358963E-2</v>
      </c>
      <c r="G1332" s="12"/>
      <c r="H1332" s="2">
        <v>2006</v>
      </c>
      <c r="I1332" s="25">
        <v>1.4355744802662182E-2</v>
      </c>
      <c r="J1332" s="12"/>
      <c r="K1332" t="s">
        <v>2479</v>
      </c>
      <c r="L1332" t="s">
        <v>167</v>
      </c>
      <c r="M1332" t="s">
        <v>167</v>
      </c>
      <c r="N1332" t="s">
        <v>167</v>
      </c>
      <c r="O1332" s="2">
        <v>5508</v>
      </c>
      <c r="P1332" s="25">
        <v>1.22468854711649E-2</v>
      </c>
      <c r="Q1332" s="12">
        <v>168.48484848484799</v>
      </c>
      <c r="R1332" s="2">
        <v>6073</v>
      </c>
      <c r="S1332" s="25">
        <v>1.3209410372638924E-2</v>
      </c>
      <c r="T1332" s="12">
        <v>282.42425500000002</v>
      </c>
      <c r="V1332" t="s">
        <v>167</v>
      </c>
      <c r="W1332" t="s">
        <v>167</v>
      </c>
      <c r="X1332" t="s">
        <v>167</v>
      </c>
      <c r="Y1332" s="2">
        <v>613773</v>
      </c>
      <c r="Z1332" s="25">
        <v>1.6E-2</v>
      </c>
      <c r="AA1332" s="12">
        <v>1726.67</v>
      </c>
      <c r="AB1332" s="2">
        <v>717313</v>
      </c>
      <c r="AC1332" s="25">
        <v>1.7999999999999999E-2</v>
      </c>
      <c r="AD1332" s="12">
        <v>2229.09</v>
      </c>
    </row>
    <row r="1333" spans="1:30" x14ac:dyDescent="0.3">
      <c r="A1333" t="s">
        <v>1983</v>
      </c>
      <c r="B1333" t="s">
        <v>2479</v>
      </c>
      <c r="C1333" t="s">
        <v>2479</v>
      </c>
      <c r="E1333" s="2">
        <v>69925</v>
      </c>
      <c r="F1333" s="25">
        <v>0.48900311199692276</v>
      </c>
      <c r="G1333" s="12"/>
      <c r="H1333" s="2">
        <v>67543</v>
      </c>
      <c r="I1333" s="25">
        <v>0.48336494078076359</v>
      </c>
      <c r="J1333" s="12"/>
      <c r="K1333" t="s">
        <v>2479</v>
      </c>
      <c r="L1333" t="s">
        <v>167</v>
      </c>
      <c r="M1333" t="s">
        <v>167</v>
      </c>
      <c r="N1333" t="s">
        <v>167</v>
      </c>
      <c r="O1333" s="2">
        <v>225275</v>
      </c>
      <c r="P1333" s="25">
        <v>0.50089272413156727</v>
      </c>
      <c r="Q1333" s="12">
        <v>130.90909090909</v>
      </c>
      <c r="R1333" s="2">
        <v>230665</v>
      </c>
      <c r="S1333" s="25">
        <v>0.50172050775642307</v>
      </c>
      <c r="T1333" s="12">
        <v>172.121216</v>
      </c>
      <c r="V1333" t="s">
        <v>167</v>
      </c>
      <c r="W1333" t="s">
        <v>167</v>
      </c>
      <c r="X1333" t="s">
        <v>167</v>
      </c>
      <c r="Y1333" s="2">
        <v>19223580</v>
      </c>
      <c r="Z1333" s="25">
        <v>0.50700000000000001</v>
      </c>
      <c r="AA1333" s="12">
        <v>1242.42</v>
      </c>
      <c r="AB1333" s="2">
        <v>19673725</v>
      </c>
      <c r="AC1333" s="25">
        <v>0.50700000000000001</v>
      </c>
      <c r="AD1333" s="12">
        <v>1580</v>
      </c>
    </row>
    <row r="1334" spans="1:30" x14ac:dyDescent="0.3">
      <c r="A1334" t="s">
        <v>177</v>
      </c>
      <c r="B1334" t="s">
        <v>2479</v>
      </c>
      <c r="C1334" t="s">
        <v>2479</v>
      </c>
      <c r="E1334" s="2">
        <v>5317</v>
      </c>
      <c r="F1334" s="25">
        <v>3.7183118290849332E-2</v>
      </c>
      <c r="G1334" s="12"/>
      <c r="H1334" s="2">
        <v>4768</v>
      </c>
      <c r="I1334" s="25">
        <v>3.4121730418291765E-2</v>
      </c>
      <c r="J1334" s="12"/>
      <c r="K1334" t="s">
        <v>2479</v>
      </c>
      <c r="L1334" t="s">
        <v>167</v>
      </c>
      <c r="M1334" t="s">
        <v>167</v>
      </c>
      <c r="N1334" t="s">
        <v>167</v>
      </c>
      <c r="O1334" s="2">
        <v>19566</v>
      </c>
      <c r="P1334" s="25">
        <v>4.350445917371322E-2</v>
      </c>
      <c r="Q1334" s="12">
        <v>1.8181818181818099</v>
      </c>
      <c r="R1334" s="2">
        <v>17918</v>
      </c>
      <c r="S1334" s="25">
        <v>3.8973524626534535E-2</v>
      </c>
      <c r="T1334" s="12">
        <v>83.636359999999996</v>
      </c>
      <c r="V1334" t="s">
        <v>167</v>
      </c>
      <c r="W1334" t="s">
        <v>167</v>
      </c>
      <c r="X1334" t="s">
        <v>167</v>
      </c>
      <c r="Y1334" s="2">
        <v>1227959</v>
      </c>
      <c r="Z1334" s="25">
        <v>3.2000000000000001E-2</v>
      </c>
      <c r="AA1334" s="12">
        <v>301.82</v>
      </c>
      <c r="AB1334" s="2">
        <v>1175933</v>
      </c>
      <c r="AC1334" s="25">
        <v>0.03</v>
      </c>
      <c r="AD1334" s="12">
        <v>451.52</v>
      </c>
    </row>
    <row r="1335" spans="1:30" x14ac:dyDescent="0.3">
      <c r="A1335" t="s">
        <v>1976</v>
      </c>
      <c r="B1335" t="s">
        <v>2479</v>
      </c>
      <c r="C1335" t="s">
        <v>2479</v>
      </c>
      <c r="E1335" s="2">
        <v>49</v>
      </c>
      <c r="F1335" s="25">
        <v>3.4266932410224134E-4</v>
      </c>
      <c r="G1335" s="12"/>
      <c r="H1335" s="2">
        <v>0</v>
      </c>
      <c r="I1335" s="25">
        <v>0</v>
      </c>
      <c r="J1335" s="12"/>
      <c r="K1335" t="s">
        <v>2479</v>
      </c>
      <c r="L1335" t="s">
        <v>167</v>
      </c>
      <c r="M1335" t="s">
        <v>167</v>
      </c>
      <c r="N1335" t="s">
        <v>167</v>
      </c>
      <c r="O1335" s="2">
        <v>146</v>
      </c>
      <c r="P1335" s="25">
        <v>3.2462695693356489E-4</v>
      </c>
      <c r="Q1335" s="12">
        <v>41.818181818181799</v>
      </c>
      <c r="R1335" s="2">
        <v>97</v>
      </c>
      <c r="S1335" s="25">
        <v>2.1098514838563734E-4</v>
      </c>
      <c r="T1335" s="12">
        <v>52.727271999999999</v>
      </c>
      <c r="V1335" t="s">
        <v>167</v>
      </c>
      <c r="W1335" t="s">
        <v>167</v>
      </c>
      <c r="X1335" t="s">
        <v>167</v>
      </c>
      <c r="Y1335" s="2">
        <v>5529</v>
      </c>
      <c r="Z1335" s="25">
        <v>0</v>
      </c>
      <c r="AA1335" s="12">
        <v>371.52</v>
      </c>
      <c r="AB1335" s="2">
        <v>5026</v>
      </c>
      <c r="AC1335" s="25">
        <v>0</v>
      </c>
      <c r="AD1335" s="12">
        <v>361.82</v>
      </c>
    </row>
    <row r="1336" spans="1:30" x14ac:dyDescent="0.3">
      <c r="A1336" t="s">
        <v>1977</v>
      </c>
      <c r="B1336" t="s">
        <v>2479</v>
      </c>
      <c r="C1336" t="s">
        <v>2479</v>
      </c>
      <c r="E1336" s="2">
        <v>5268</v>
      </c>
      <c r="F1336" s="25">
        <v>3.684044896674709E-2</v>
      </c>
      <c r="G1336" s="12"/>
      <c r="H1336" s="2">
        <v>4768</v>
      </c>
      <c r="I1336" s="25">
        <v>3.4121730418291765E-2</v>
      </c>
      <c r="J1336" s="12"/>
      <c r="K1336" t="s">
        <v>2479</v>
      </c>
      <c r="L1336" t="s">
        <v>167</v>
      </c>
      <c r="M1336" t="s">
        <v>167</v>
      </c>
      <c r="N1336" t="s">
        <v>167</v>
      </c>
      <c r="O1336" s="2">
        <v>19420</v>
      </c>
      <c r="P1336" s="25">
        <v>4.3179832216779658E-2</v>
      </c>
      <c r="Q1336" s="12">
        <v>41.818181818181799</v>
      </c>
      <c r="R1336" s="2">
        <v>17821</v>
      </c>
      <c r="S1336" s="25">
        <v>3.8762539478148901E-2</v>
      </c>
      <c r="T1336" s="12">
        <v>102.42424</v>
      </c>
      <c r="V1336" t="s">
        <v>167</v>
      </c>
      <c r="W1336" t="s">
        <v>167</v>
      </c>
      <c r="X1336" t="s">
        <v>167</v>
      </c>
      <c r="Y1336" s="2">
        <v>1222430</v>
      </c>
      <c r="Z1336" s="25">
        <v>3.2000000000000001E-2</v>
      </c>
      <c r="AA1336" s="12">
        <v>444.24</v>
      </c>
      <c r="AB1336" s="2">
        <v>1170907</v>
      </c>
      <c r="AC1336" s="25">
        <v>0.03</v>
      </c>
      <c r="AD1336" s="12">
        <v>651.52</v>
      </c>
    </row>
    <row r="1337" spans="1:30" x14ac:dyDescent="0.3">
      <c r="A1337" t="s">
        <v>1978</v>
      </c>
      <c r="B1337" t="s">
        <v>2479</v>
      </c>
      <c r="C1337" t="s">
        <v>2479</v>
      </c>
      <c r="E1337" s="2">
        <v>17451</v>
      </c>
      <c r="F1337" s="25">
        <v>0.12203923214098394</v>
      </c>
      <c r="G1337" s="12"/>
      <c r="H1337" s="2">
        <v>14972</v>
      </c>
      <c r="I1337" s="25">
        <v>0.1071456685869682</v>
      </c>
      <c r="J1337" s="12"/>
      <c r="K1337" t="s">
        <v>2479</v>
      </c>
      <c r="L1337" t="s">
        <v>167</v>
      </c>
      <c r="M1337" t="s">
        <v>167</v>
      </c>
      <c r="N1337" t="s">
        <v>167</v>
      </c>
      <c r="O1337" s="2">
        <v>50871</v>
      </c>
      <c r="P1337" s="25">
        <v>0.11311025976826972</v>
      </c>
      <c r="Q1337" s="12">
        <v>38.787878787878697</v>
      </c>
      <c r="R1337" s="2">
        <v>51748</v>
      </c>
      <c r="S1337" s="25">
        <v>0.11255731400680373</v>
      </c>
      <c r="T1337" s="12">
        <v>58.181820000000002</v>
      </c>
      <c r="V1337" t="s">
        <v>167</v>
      </c>
      <c r="W1337" t="s">
        <v>167</v>
      </c>
      <c r="X1337" t="s">
        <v>167</v>
      </c>
      <c r="Y1337" s="2">
        <v>3255518</v>
      </c>
      <c r="Z1337" s="25">
        <v>8.5999999999999993E-2</v>
      </c>
      <c r="AA1337" s="12">
        <v>412.73</v>
      </c>
      <c r="AB1337" s="2">
        <v>3199308</v>
      </c>
      <c r="AC1337" s="25">
        <v>8.2000000000000003E-2</v>
      </c>
      <c r="AD1337" s="12">
        <v>523.03</v>
      </c>
    </row>
    <row r="1338" spans="1:30" x14ac:dyDescent="0.3">
      <c r="A1338" t="s">
        <v>1976</v>
      </c>
      <c r="B1338" t="s">
        <v>2479</v>
      </c>
      <c r="C1338" t="s">
        <v>2479</v>
      </c>
      <c r="E1338" s="2">
        <v>152</v>
      </c>
      <c r="F1338" s="25">
        <v>1.0629742298681772E-3</v>
      </c>
      <c r="G1338" s="12"/>
      <c r="H1338" s="2">
        <v>59</v>
      </c>
      <c r="I1338" s="25">
        <v>4.2222778831359361E-4</v>
      </c>
      <c r="J1338" s="12"/>
      <c r="K1338" t="s">
        <v>2479</v>
      </c>
      <c r="L1338" t="s">
        <v>167</v>
      </c>
      <c r="M1338" t="s">
        <v>167</v>
      </c>
      <c r="N1338" t="s">
        <v>167</v>
      </c>
      <c r="O1338" s="2">
        <v>287</v>
      </c>
      <c r="P1338" s="25">
        <v>6.3813655232830904E-4</v>
      </c>
      <c r="Q1338" s="12">
        <v>106.06060606060601</v>
      </c>
      <c r="R1338" s="2">
        <v>293</v>
      </c>
      <c r="S1338" s="25">
        <v>6.3730565440197674E-4</v>
      </c>
      <c r="T1338" s="12">
        <v>93.939390000000003</v>
      </c>
      <c r="V1338" t="s">
        <v>167</v>
      </c>
      <c r="W1338" t="s">
        <v>167</v>
      </c>
      <c r="X1338" t="s">
        <v>167</v>
      </c>
      <c r="Y1338" s="2">
        <v>15458</v>
      </c>
      <c r="Z1338" s="25">
        <v>0</v>
      </c>
      <c r="AA1338" s="12">
        <v>547.88</v>
      </c>
      <c r="AB1338" s="2">
        <v>15257</v>
      </c>
      <c r="AC1338" s="25">
        <v>0</v>
      </c>
      <c r="AD1338" s="12">
        <v>582.41999999999996</v>
      </c>
    </row>
    <row r="1339" spans="1:30" x14ac:dyDescent="0.3">
      <c r="A1339" t="s">
        <v>1977</v>
      </c>
      <c r="B1339" t="s">
        <v>2479</v>
      </c>
      <c r="C1339" t="s">
        <v>2479</v>
      </c>
      <c r="E1339" s="2">
        <v>17299</v>
      </c>
      <c r="F1339" s="25">
        <v>0.12097625791111577</v>
      </c>
      <c r="G1339" s="12"/>
      <c r="H1339" s="2">
        <v>14913</v>
      </c>
      <c r="I1339" s="25">
        <v>0.10672344079865459</v>
      </c>
      <c r="J1339" s="12"/>
      <c r="K1339" t="s">
        <v>2479</v>
      </c>
      <c r="L1339" t="s">
        <v>167</v>
      </c>
      <c r="M1339" t="s">
        <v>167</v>
      </c>
      <c r="N1339" t="s">
        <v>167</v>
      </c>
      <c r="O1339" s="2">
        <v>50584</v>
      </c>
      <c r="P1339" s="25">
        <v>0.11247212321594141</v>
      </c>
      <c r="Q1339" s="12">
        <v>113.333333333333</v>
      </c>
      <c r="R1339" s="2">
        <v>51455</v>
      </c>
      <c r="S1339" s="25">
        <v>0.11192000835240175</v>
      </c>
      <c r="T1339" s="12">
        <v>110.303032</v>
      </c>
      <c r="V1339" t="s">
        <v>167</v>
      </c>
      <c r="W1339" t="s">
        <v>167</v>
      </c>
      <c r="X1339" t="s">
        <v>167</v>
      </c>
      <c r="Y1339" s="2">
        <v>3240060</v>
      </c>
      <c r="Z1339" s="25">
        <v>8.5000000000000006E-2</v>
      </c>
      <c r="AA1339" s="12">
        <v>682.42</v>
      </c>
      <c r="AB1339" s="2">
        <v>3184051</v>
      </c>
      <c r="AC1339" s="25">
        <v>8.2000000000000003E-2</v>
      </c>
      <c r="AD1339" s="12">
        <v>836.36</v>
      </c>
    </row>
    <row r="1340" spans="1:30" x14ac:dyDescent="0.3">
      <c r="A1340" t="s">
        <v>1979</v>
      </c>
      <c r="B1340" t="s">
        <v>2479</v>
      </c>
      <c r="C1340" t="s">
        <v>2479</v>
      </c>
      <c r="E1340" s="2">
        <v>16127</v>
      </c>
      <c r="F1340" s="25">
        <v>0.11278016713871114</v>
      </c>
      <c r="G1340" s="12"/>
      <c r="H1340" s="2">
        <v>15256</v>
      </c>
      <c r="I1340" s="25">
        <v>0.10917808709342684</v>
      </c>
      <c r="J1340" s="12"/>
      <c r="K1340" t="s">
        <v>2479</v>
      </c>
      <c r="L1340" t="s">
        <v>167</v>
      </c>
      <c r="M1340" t="s">
        <v>167</v>
      </c>
      <c r="N1340" t="s">
        <v>167</v>
      </c>
      <c r="O1340" s="2">
        <v>54772</v>
      </c>
      <c r="P1340" s="25">
        <v>0.12178402524085764</v>
      </c>
      <c r="Q1340" s="12">
        <v>33.939393939393902</v>
      </c>
      <c r="R1340" s="2">
        <v>55284</v>
      </c>
      <c r="S1340" s="25">
        <v>0.1202484839520781</v>
      </c>
      <c r="T1340" s="12">
        <v>66.060609999999997</v>
      </c>
      <c r="V1340" t="s">
        <v>167</v>
      </c>
      <c r="W1340" t="s">
        <v>167</v>
      </c>
      <c r="X1340" t="s">
        <v>167</v>
      </c>
      <c r="Y1340" s="2">
        <v>4637444</v>
      </c>
      <c r="Z1340" s="25">
        <v>0.122</v>
      </c>
      <c r="AA1340" s="12">
        <v>757.58</v>
      </c>
      <c r="AB1340" s="2">
        <v>4690779</v>
      </c>
      <c r="AC1340" s="25">
        <v>0.121</v>
      </c>
      <c r="AD1340" s="12">
        <v>973.33</v>
      </c>
    </row>
    <row r="1341" spans="1:30" x14ac:dyDescent="0.3">
      <c r="A1341" t="s">
        <v>1976</v>
      </c>
      <c r="B1341" t="s">
        <v>2479</v>
      </c>
      <c r="C1341" t="s">
        <v>2479</v>
      </c>
      <c r="E1341" s="2">
        <v>133</v>
      </c>
      <c r="F1341" s="25">
        <v>9.3010245113465506E-4</v>
      </c>
      <c r="G1341" s="12"/>
      <c r="H1341" s="2">
        <v>165</v>
      </c>
      <c r="I1341" s="25">
        <v>1.1808065266397114E-3</v>
      </c>
      <c r="J1341" s="12"/>
      <c r="K1341" t="s">
        <v>2479</v>
      </c>
      <c r="L1341" t="s">
        <v>167</v>
      </c>
      <c r="M1341" t="s">
        <v>167</v>
      </c>
      <c r="N1341" t="s">
        <v>167</v>
      </c>
      <c r="O1341" s="2">
        <v>392</v>
      </c>
      <c r="P1341" s="25">
        <v>8.7160114464354406E-4</v>
      </c>
      <c r="Q1341" s="12">
        <v>94.545454545454504</v>
      </c>
      <c r="R1341" s="2">
        <v>838</v>
      </c>
      <c r="S1341" s="25">
        <v>1.8227376736821041E-3</v>
      </c>
      <c r="T1341" s="12">
        <v>229.69697600000001</v>
      </c>
      <c r="V1341" t="s">
        <v>167</v>
      </c>
      <c r="W1341" t="s">
        <v>167</v>
      </c>
      <c r="X1341" t="s">
        <v>167</v>
      </c>
      <c r="Y1341" s="2">
        <v>26628</v>
      </c>
      <c r="Z1341" s="25">
        <v>1E-3</v>
      </c>
      <c r="AA1341" s="12">
        <v>758.79</v>
      </c>
      <c r="AB1341" s="2">
        <v>27980</v>
      </c>
      <c r="AC1341" s="25">
        <v>1E-3</v>
      </c>
      <c r="AD1341" s="12">
        <v>860.61</v>
      </c>
    </row>
    <row r="1342" spans="1:30" x14ac:dyDescent="0.3">
      <c r="A1342" t="s">
        <v>1977</v>
      </c>
      <c r="B1342" t="s">
        <v>2479</v>
      </c>
      <c r="C1342" t="s">
        <v>2479</v>
      </c>
      <c r="E1342" s="2">
        <v>15994</v>
      </c>
      <c r="F1342" s="25">
        <v>0.11185006468757649</v>
      </c>
      <c r="G1342" s="12"/>
      <c r="H1342" s="2">
        <v>15091</v>
      </c>
      <c r="I1342" s="25">
        <v>0.10799728056678713</v>
      </c>
      <c r="J1342" s="12"/>
      <c r="K1342" t="s">
        <v>2479</v>
      </c>
      <c r="L1342" t="s">
        <v>167</v>
      </c>
      <c r="M1342" t="s">
        <v>167</v>
      </c>
      <c r="N1342" t="s">
        <v>167</v>
      </c>
      <c r="O1342" s="2">
        <v>54380</v>
      </c>
      <c r="P1342" s="25">
        <v>0.1209124240962141</v>
      </c>
      <c r="Q1342" s="12">
        <v>94.545454545454504</v>
      </c>
      <c r="R1342" s="2">
        <v>54446</v>
      </c>
      <c r="S1342" s="25">
        <v>0.11842574627839599</v>
      </c>
      <c r="T1342" s="12">
        <v>240</v>
      </c>
      <c r="V1342" t="s">
        <v>167</v>
      </c>
      <c r="W1342" t="s">
        <v>167</v>
      </c>
      <c r="X1342" t="s">
        <v>167</v>
      </c>
      <c r="Y1342" s="2">
        <v>4610816</v>
      </c>
      <c r="Z1342" s="25">
        <v>0.122</v>
      </c>
      <c r="AA1342" s="12">
        <v>1058.79</v>
      </c>
      <c r="AB1342" s="2">
        <v>4662799</v>
      </c>
      <c r="AC1342" s="25">
        <v>0.12</v>
      </c>
      <c r="AD1342" s="12">
        <v>1215.1500000000001</v>
      </c>
    </row>
    <row r="1343" spans="1:30" x14ac:dyDescent="0.3">
      <c r="A1343" t="s">
        <v>1980</v>
      </c>
      <c r="B1343" t="s">
        <v>2479</v>
      </c>
      <c r="C1343" t="s">
        <v>2479</v>
      </c>
      <c r="E1343" s="2">
        <v>23324</v>
      </c>
      <c r="F1343" s="25">
        <v>0.16311059827266688</v>
      </c>
      <c r="G1343" s="12"/>
      <c r="H1343" s="2">
        <v>24026</v>
      </c>
      <c r="I1343" s="25">
        <v>0.17193974308512541</v>
      </c>
      <c r="J1343" s="12"/>
      <c r="K1343" t="s">
        <v>2479</v>
      </c>
      <c r="L1343" t="s">
        <v>167</v>
      </c>
      <c r="M1343" t="s">
        <v>167</v>
      </c>
      <c r="N1343" t="s">
        <v>167</v>
      </c>
      <c r="O1343" s="2">
        <v>75650</v>
      </c>
      <c r="P1343" s="25">
        <v>0.16820568008235742</v>
      </c>
      <c r="Q1343" s="12">
        <v>53.3333333333333</v>
      </c>
      <c r="R1343" s="2">
        <v>77572</v>
      </c>
      <c r="S1343" s="25">
        <v>0.16872721577907898</v>
      </c>
      <c r="T1343" s="12">
        <v>64.242424</v>
      </c>
      <c r="V1343" t="s">
        <v>167</v>
      </c>
      <c r="W1343" t="s">
        <v>167</v>
      </c>
      <c r="X1343" t="s">
        <v>167</v>
      </c>
      <c r="Y1343" s="2">
        <v>7477809</v>
      </c>
      <c r="Z1343" s="25">
        <v>0.19700000000000001</v>
      </c>
      <c r="AA1343" s="12">
        <v>717.58</v>
      </c>
      <c r="AB1343" s="2">
        <v>7530762</v>
      </c>
      <c r="AC1343" s="25">
        <v>0.19400000000000001</v>
      </c>
      <c r="AD1343" s="12">
        <v>807.88</v>
      </c>
    </row>
    <row r="1344" spans="1:30" x14ac:dyDescent="0.3">
      <c r="A1344" t="s">
        <v>1976</v>
      </c>
      <c r="B1344" t="s">
        <v>2479</v>
      </c>
      <c r="C1344" t="s">
        <v>2479</v>
      </c>
      <c r="E1344" s="2">
        <v>674</v>
      </c>
      <c r="F1344" s="25">
        <v>4.7134515192838906E-3</v>
      </c>
      <c r="G1344" s="12"/>
      <c r="H1344" s="2">
        <v>433</v>
      </c>
      <c r="I1344" s="25">
        <v>3.0987225820302716E-3</v>
      </c>
      <c r="J1344" s="12"/>
      <c r="K1344" t="s">
        <v>2479</v>
      </c>
      <c r="L1344" t="s">
        <v>167</v>
      </c>
      <c r="M1344" t="s">
        <v>167</v>
      </c>
      <c r="N1344" t="s">
        <v>167</v>
      </c>
      <c r="O1344" s="2">
        <v>2066</v>
      </c>
      <c r="P1344" s="25">
        <v>4.5936937878407191E-3</v>
      </c>
      <c r="Q1344" s="12">
        <v>185.45454545454501</v>
      </c>
      <c r="R1344" s="2">
        <v>1398</v>
      </c>
      <c r="S1344" s="25">
        <v>3.0407962623002168E-3</v>
      </c>
      <c r="T1344" s="12">
        <v>170.909088</v>
      </c>
      <c r="V1344" t="s">
        <v>167</v>
      </c>
      <c r="W1344" t="s">
        <v>167</v>
      </c>
      <c r="X1344" t="s">
        <v>167</v>
      </c>
      <c r="Y1344" s="2">
        <v>121203</v>
      </c>
      <c r="Z1344" s="25">
        <v>3.0000000000000001E-3</v>
      </c>
      <c r="AA1344" s="12">
        <v>1552.73</v>
      </c>
      <c r="AB1344" s="2">
        <v>117007</v>
      </c>
      <c r="AC1344" s="25">
        <v>3.0000000000000001E-3</v>
      </c>
      <c r="AD1344" s="12">
        <v>1533.94</v>
      </c>
    </row>
    <row r="1345" spans="1:31" x14ac:dyDescent="0.3">
      <c r="A1345" t="s">
        <v>1977</v>
      </c>
      <c r="B1345" t="s">
        <v>2479</v>
      </c>
      <c r="C1345" t="s">
        <v>2479</v>
      </c>
      <c r="E1345" s="2">
        <v>22650</v>
      </c>
      <c r="F1345" s="25">
        <v>0.15839714675338298</v>
      </c>
      <c r="G1345" s="12"/>
      <c r="H1345" s="2">
        <v>23593</v>
      </c>
      <c r="I1345" s="25">
        <v>0.16884102050309516</v>
      </c>
      <c r="J1345" s="12"/>
      <c r="K1345" t="s">
        <v>2479</v>
      </c>
      <c r="L1345" t="s">
        <v>167</v>
      </c>
      <c r="M1345" t="s">
        <v>167</v>
      </c>
      <c r="N1345" t="s">
        <v>167</v>
      </c>
      <c r="O1345" s="2">
        <v>73584</v>
      </c>
      <c r="P1345" s="25">
        <v>0.1636119862945167</v>
      </c>
      <c r="Q1345" s="12">
        <v>193.939393939393</v>
      </c>
      <c r="R1345" s="2">
        <v>76174</v>
      </c>
      <c r="S1345" s="25">
        <v>0.16568641951677876</v>
      </c>
      <c r="T1345" s="12">
        <v>185.454544</v>
      </c>
      <c r="V1345" t="s">
        <v>167</v>
      </c>
      <c r="W1345" t="s">
        <v>167</v>
      </c>
      <c r="X1345" t="s">
        <v>167</v>
      </c>
      <c r="Y1345" s="2">
        <v>7356606</v>
      </c>
      <c r="Z1345" s="25">
        <v>0.19400000000000001</v>
      </c>
      <c r="AA1345" s="12">
        <v>1660</v>
      </c>
      <c r="AB1345" s="2">
        <v>7413755</v>
      </c>
      <c r="AC1345" s="25">
        <v>0.191</v>
      </c>
      <c r="AD1345" s="12">
        <v>1733.94</v>
      </c>
    </row>
    <row r="1346" spans="1:31" x14ac:dyDescent="0.3">
      <c r="A1346" t="s">
        <v>1981</v>
      </c>
      <c r="B1346" t="s">
        <v>2479</v>
      </c>
      <c r="C1346" t="s">
        <v>2479</v>
      </c>
      <c r="E1346" s="2">
        <v>4382</v>
      </c>
      <c r="F1346" s="25">
        <v>3.0644428126857581E-2</v>
      </c>
      <c r="G1346" s="12"/>
      <c r="H1346" s="2">
        <v>5008</v>
      </c>
      <c r="I1346" s="25">
        <v>3.5839267184313163E-2</v>
      </c>
      <c r="J1346" s="12"/>
      <c r="K1346" t="s">
        <v>2479</v>
      </c>
      <c r="L1346" t="s">
        <v>167</v>
      </c>
      <c r="M1346" t="s">
        <v>167</v>
      </c>
      <c r="N1346" t="s">
        <v>167</v>
      </c>
      <c r="O1346" s="2">
        <v>13697</v>
      </c>
      <c r="P1346" s="25">
        <v>3.0454900199445467E-2</v>
      </c>
      <c r="Q1346" s="12">
        <v>47.878787878787797</v>
      </c>
      <c r="R1346" s="2">
        <v>16131</v>
      </c>
      <c r="S1346" s="25">
        <v>3.5086612666069238E-2</v>
      </c>
      <c r="T1346" s="12">
        <v>66.666664100000006</v>
      </c>
      <c r="V1346" t="s">
        <v>167</v>
      </c>
      <c r="W1346" t="s">
        <v>167</v>
      </c>
      <c r="X1346" t="s">
        <v>167</v>
      </c>
      <c r="Y1346" s="2">
        <v>1427224</v>
      </c>
      <c r="Z1346" s="25">
        <v>3.7999999999999999E-2</v>
      </c>
      <c r="AA1346" s="12">
        <v>443.64</v>
      </c>
      <c r="AB1346" s="2">
        <v>1735473</v>
      </c>
      <c r="AC1346" s="25">
        <v>4.4999999999999998E-2</v>
      </c>
      <c r="AD1346" s="12">
        <v>575.76</v>
      </c>
    </row>
    <row r="1347" spans="1:31" x14ac:dyDescent="0.3">
      <c r="A1347" t="s">
        <v>1976</v>
      </c>
      <c r="B1347" t="s">
        <v>2479</v>
      </c>
      <c r="C1347" t="s">
        <v>2479</v>
      </c>
      <c r="E1347" s="2">
        <v>259</v>
      </c>
      <c r="F1347" s="25">
        <v>1.8112521416832757E-3</v>
      </c>
      <c r="G1347" s="12"/>
      <c r="H1347" s="2">
        <v>237</v>
      </c>
      <c r="I1347" s="25">
        <v>1.6960675564461302E-3</v>
      </c>
      <c r="J1347" s="12"/>
      <c r="K1347" t="s">
        <v>2479</v>
      </c>
      <c r="L1347" t="s">
        <v>167</v>
      </c>
      <c r="M1347" t="s">
        <v>167</v>
      </c>
      <c r="N1347" t="s">
        <v>167</v>
      </c>
      <c r="O1347" s="2">
        <v>811</v>
      </c>
      <c r="P1347" s="25">
        <v>1.8032360415967199E-3</v>
      </c>
      <c r="Q1347" s="12">
        <v>107.272727272727</v>
      </c>
      <c r="R1347" s="2">
        <v>1011</v>
      </c>
      <c r="S1347" s="25">
        <v>2.1990307733801995E-3</v>
      </c>
      <c r="T1347" s="12">
        <v>140</v>
      </c>
      <c r="V1347" t="s">
        <v>167</v>
      </c>
      <c r="W1347" t="s">
        <v>167</v>
      </c>
      <c r="X1347" t="s">
        <v>167</v>
      </c>
      <c r="Y1347" s="2">
        <v>77473</v>
      </c>
      <c r="Z1347" s="25">
        <v>2E-3</v>
      </c>
      <c r="AA1347" s="12">
        <v>1173.33</v>
      </c>
      <c r="AB1347" s="2">
        <v>86113</v>
      </c>
      <c r="AC1347" s="25">
        <v>2E-3</v>
      </c>
      <c r="AD1347" s="12">
        <v>1306.06</v>
      </c>
    </row>
    <row r="1348" spans="1:31" x14ac:dyDescent="0.3">
      <c r="A1348" t="s">
        <v>1977</v>
      </c>
      <c r="B1348" t="s">
        <v>2479</v>
      </c>
      <c r="C1348" t="s">
        <v>2479</v>
      </c>
      <c r="E1348" s="2">
        <v>4123</v>
      </c>
      <c r="F1348" s="25">
        <v>2.8833175985174306E-2</v>
      </c>
      <c r="G1348" s="12"/>
      <c r="H1348" s="2">
        <v>4771</v>
      </c>
      <c r="I1348" s="25">
        <v>3.4143199627867035E-2</v>
      </c>
      <c r="J1348" s="12"/>
      <c r="K1348" t="s">
        <v>2479</v>
      </c>
      <c r="L1348" t="s">
        <v>167</v>
      </c>
      <c r="M1348" t="s">
        <v>167</v>
      </c>
      <c r="N1348" t="s">
        <v>167</v>
      </c>
      <c r="O1348" s="2">
        <v>12886</v>
      </c>
      <c r="P1348" s="25">
        <v>2.8651664157848745E-2</v>
      </c>
      <c r="Q1348" s="12">
        <v>113.939393939393</v>
      </c>
      <c r="R1348" s="2">
        <v>15120</v>
      </c>
      <c r="S1348" s="25">
        <v>3.288758189268904E-2</v>
      </c>
      <c r="T1348" s="12">
        <v>143.636368</v>
      </c>
      <c r="V1348" t="s">
        <v>167</v>
      </c>
      <c r="W1348" t="s">
        <v>167</v>
      </c>
      <c r="X1348" t="s">
        <v>167</v>
      </c>
      <c r="Y1348" s="2">
        <v>1349751</v>
      </c>
      <c r="Z1348" s="25">
        <v>3.5999999999999997E-2</v>
      </c>
      <c r="AA1348" s="12">
        <v>1213.94</v>
      </c>
      <c r="AB1348" s="2">
        <v>1649360</v>
      </c>
      <c r="AC1348" s="25">
        <v>4.2000000000000003E-2</v>
      </c>
      <c r="AD1348" s="12">
        <v>1507.27</v>
      </c>
    </row>
    <row r="1349" spans="1:31" x14ac:dyDescent="0.3">
      <c r="A1349" t="s">
        <v>1982</v>
      </c>
      <c r="B1349" t="s">
        <v>2479</v>
      </c>
      <c r="C1349" t="s">
        <v>2479</v>
      </c>
      <c r="E1349" s="2">
        <v>3324</v>
      </c>
      <c r="F1349" s="25">
        <v>2.3245568026854086E-2</v>
      </c>
      <c r="G1349" s="12"/>
      <c r="H1349" s="2">
        <v>3513</v>
      </c>
      <c r="I1349" s="25">
        <v>2.514044441263821E-2</v>
      </c>
      <c r="J1349" s="12"/>
      <c r="K1349" t="s">
        <v>2479</v>
      </c>
      <c r="L1349" t="s">
        <v>167</v>
      </c>
      <c r="M1349" t="s">
        <v>167</v>
      </c>
      <c r="N1349" t="s">
        <v>167</v>
      </c>
      <c r="O1349" s="2">
        <v>10719</v>
      </c>
      <c r="P1349" s="25">
        <v>2.3833399666923848E-2</v>
      </c>
      <c r="Q1349" s="12">
        <v>96.363636363636402</v>
      </c>
      <c r="R1349" s="2">
        <v>12012</v>
      </c>
      <c r="S1349" s="25">
        <v>2.6127356725858513E-2</v>
      </c>
      <c r="T1349" s="12">
        <v>106.060608</v>
      </c>
      <c r="V1349" t="s">
        <v>167</v>
      </c>
      <c r="W1349" t="s">
        <v>167</v>
      </c>
      <c r="X1349" t="s">
        <v>167</v>
      </c>
      <c r="Y1349" s="2">
        <v>1197626</v>
      </c>
      <c r="Z1349" s="25">
        <v>3.2000000000000001E-2</v>
      </c>
      <c r="AA1349" s="12">
        <v>640.61</v>
      </c>
      <c r="AB1349" s="2">
        <v>1341470</v>
      </c>
      <c r="AC1349" s="25">
        <v>3.5000000000000003E-2</v>
      </c>
      <c r="AD1349" s="12">
        <v>718.79</v>
      </c>
    </row>
    <row r="1350" spans="1:31" x14ac:dyDescent="0.3">
      <c r="A1350" t="s">
        <v>1976</v>
      </c>
      <c r="B1350" t="s">
        <v>2479</v>
      </c>
      <c r="C1350" t="s">
        <v>2479</v>
      </c>
      <c r="E1350" s="2">
        <v>693</v>
      </c>
      <c r="F1350" s="25">
        <v>4.8463232980174133E-3</v>
      </c>
      <c r="G1350" s="12"/>
      <c r="H1350" s="2">
        <v>827</v>
      </c>
      <c r="I1350" s="25">
        <v>5.9183454395820663E-3</v>
      </c>
      <c r="J1350" s="12"/>
      <c r="K1350" t="s">
        <v>2479</v>
      </c>
      <c r="L1350" t="s">
        <v>167</v>
      </c>
      <c r="M1350" t="s">
        <v>167</v>
      </c>
      <c r="N1350" t="s">
        <v>167</v>
      </c>
      <c r="O1350" s="2">
        <v>2392</v>
      </c>
      <c r="P1350" s="25">
        <v>5.31854576017183E-3</v>
      </c>
      <c r="Q1350" s="12">
        <v>150.30303030303</v>
      </c>
      <c r="R1350" s="2">
        <v>2770</v>
      </c>
      <c r="S1350" s="25">
        <v>6.0250398044145925E-3</v>
      </c>
      <c r="T1350" s="12">
        <v>234.545456</v>
      </c>
      <c r="V1350" t="s">
        <v>167</v>
      </c>
      <c r="W1350" t="s">
        <v>167</v>
      </c>
      <c r="X1350" t="s">
        <v>167</v>
      </c>
      <c r="Y1350" s="2">
        <v>239489</v>
      </c>
      <c r="Z1350" s="25">
        <v>6.0000000000000001E-3</v>
      </c>
      <c r="AA1350" s="12">
        <v>1729.09</v>
      </c>
      <c r="AB1350" s="2">
        <v>256162</v>
      </c>
      <c r="AC1350" s="25">
        <v>7.0000000000000001E-3</v>
      </c>
      <c r="AD1350" s="12">
        <v>2359.39</v>
      </c>
    </row>
    <row r="1351" spans="1:31" x14ac:dyDescent="0.3">
      <c r="A1351" t="s">
        <v>1977</v>
      </c>
      <c r="B1351" t="s">
        <v>2479</v>
      </c>
      <c r="C1351" t="s">
        <v>2479</v>
      </c>
      <c r="E1351" s="2">
        <v>2631</v>
      </c>
      <c r="F1351" s="25">
        <v>1.8399244728836674E-2</v>
      </c>
      <c r="G1351" s="12"/>
      <c r="H1351" s="2">
        <v>2686</v>
      </c>
      <c r="I1351" s="25">
        <v>1.922209897305615E-2</v>
      </c>
      <c r="J1351" s="12"/>
      <c r="K1351" t="s">
        <v>2479</v>
      </c>
      <c r="L1351" t="s">
        <v>167</v>
      </c>
      <c r="M1351" t="s">
        <v>167</v>
      </c>
      <c r="N1351" t="s">
        <v>167</v>
      </c>
      <c r="O1351" s="2">
        <v>8327</v>
      </c>
      <c r="P1351" s="25">
        <v>1.8514853906752018E-2</v>
      </c>
      <c r="Q1351" s="12">
        <v>158.18181818181799</v>
      </c>
      <c r="R1351" s="2">
        <v>9242</v>
      </c>
      <c r="S1351" s="25">
        <v>2.0102316921443923E-2</v>
      </c>
      <c r="T1351" s="12">
        <v>236.363632</v>
      </c>
      <c r="V1351" t="s">
        <v>167</v>
      </c>
      <c r="W1351" t="s">
        <v>167</v>
      </c>
      <c r="X1351" t="s">
        <v>167</v>
      </c>
      <c r="Y1351" s="2">
        <v>958137</v>
      </c>
      <c r="Z1351" s="25">
        <v>2.5000000000000001E-2</v>
      </c>
      <c r="AA1351" s="12">
        <v>1813.94</v>
      </c>
      <c r="AB1351" s="2">
        <v>1085308</v>
      </c>
      <c r="AC1351" s="25">
        <v>2.8000000000000001E-2</v>
      </c>
      <c r="AD1351" s="12">
        <v>2456.9699999999998</v>
      </c>
    </row>
    <row r="1352" spans="1:31" x14ac:dyDescent="0.3">
      <c r="A1352" s="16"/>
      <c r="B1352" s="16"/>
      <c r="C1352" s="16"/>
      <c r="D1352" s="16"/>
      <c r="E1352" s="16"/>
      <c r="F1352" s="16"/>
      <c r="G1352" s="16"/>
      <c r="H1352" s="16"/>
      <c r="I1352" s="16"/>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row>
    <row r="1353" spans="1:31" x14ac:dyDescent="0.3">
      <c r="A1353" s="103" t="s">
        <v>1984</v>
      </c>
      <c r="B1353" s="103"/>
      <c r="C1353" s="103"/>
      <c r="D1353" s="103"/>
      <c r="E1353" s="103"/>
      <c r="F1353" s="103"/>
      <c r="G1353" s="103"/>
      <c r="H1353" s="103"/>
      <c r="I1353" s="103"/>
      <c r="J1353" s="103"/>
      <c r="K1353" s="103"/>
      <c r="L1353" s="103"/>
      <c r="M1353" s="103"/>
      <c r="N1353" s="103"/>
      <c r="O1353" s="103"/>
      <c r="P1353" s="103"/>
      <c r="Q1353" s="103"/>
      <c r="R1353" s="103"/>
      <c r="S1353" s="103"/>
      <c r="T1353" s="103"/>
      <c r="U1353" s="103"/>
      <c r="V1353" s="103"/>
      <c r="W1353" s="103"/>
      <c r="X1353" s="103"/>
      <c r="Y1353" s="103"/>
      <c r="Z1353" s="103"/>
      <c r="AA1353" s="103"/>
      <c r="AB1353" s="103"/>
      <c r="AC1353" s="103"/>
      <c r="AD1353" s="103"/>
      <c r="AE1353" s="103"/>
    </row>
    <row r="1354" spans="1:31" x14ac:dyDescent="0.3">
      <c r="E1354" s="188"/>
      <c r="F1354" s="188"/>
      <c r="G1354" s="188"/>
      <c r="H1354" s="188"/>
      <c r="I1354" s="188"/>
      <c r="J1354" s="188"/>
      <c r="L1354" t="s">
        <v>167</v>
      </c>
      <c r="M1354" t="s">
        <v>167</v>
      </c>
      <c r="N1354" t="s">
        <v>167</v>
      </c>
      <c r="O1354" s="188" t="s">
        <v>1653</v>
      </c>
      <c r="P1354" s="188"/>
      <c r="Q1354" s="188" t="s">
        <v>1654</v>
      </c>
      <c r="R1354" s="188" t="s">
        <v>1653</v>
      </c>
      <c r="S1354" s="188"/>
      <c r="T1354" s="188" t="s">
        <v>1654</v>
      </c>
      <c r="U1354" t="s">
        <v>167</v>
      </c>
      <c r="V1354" t="s">
        <v>167</v>
      </c>
      <c r="W1354" t="s">
        <v>167</v>
      </c>
      <c r="X1354" t="s">
        <v>167</v>
      </c>
      <c r="Y1354" s="188" t="s">
        <v>1653</v>
      </c>
      <c r="Z1354" s="188"/>
      <c r="AA1354" s="188" t="s">
        <v>1654</v>
      </c>
      <c r="AB1354" s="188" t="s">
        <v>1653</v>
      </c>
      <c r="AC1354" s="188"/>
      <c r="AD1354" s="188" t="s">
        <v>1654</v>
      </c>
      <c r="AE1354" t="s">
        <v>167</v>
      </c>
    </row>
    <row r="1355" spans="1:31" x14ac:dyDescent="0.3">
      <c r="A1355" t="s">
        <v>169</v>
      </c>
      <c r="B1355" t="s">
        <v>2479</v>
      </c>
      <c r="C1355" t="s">
        <v>2479</v>
      </c>
      <c r="E1355" s="2">
        <v>142995</v>
      </c>
      <c r="F1355" s="25" t="s">
        <v>2479</v>
      </c>
      <c r="G1355" s="12"/>
      <c r="H1355" s="2">
        <v>139735</v>
      </c>
      <c r="I1355" s="25" t="s">
        <v>2479</v>
      </c>
      <c r="J1355" s="12"/>
      <c r="K1355" t="s">
        <v>2479</v>
      </c>
      <c r="L1355" t="s">
        <v>167</v>
      </c>
      <c r="M1355" t="s">
        <v>167</v>
      </c>
      <c r="N1355" t="s">
        <v>167</v>
      </c>
      <c r="O1355" s="2">
        <v>449747</v>
      </c>
      <c r="P1355" s="25" t="s">
        <v>167</v>
      </c>
      <c r="Q1355" s="12">
        <v>236.363636363636</v>
      </c>
      <c r="R1355" s="2">
        <v>459748</v>
      </c>
      <c r="S1355" s="25" t="s">
        <v>167</v>
      </c>
      <c r="T1355" s="12">
        <v>256.96969999999999</v>
      </c>
      <c r="V1355" t="s">
        <v>167</v>
      </c>
      <c r="W1355" t="s">
        <v>167</v>
      </c>
      <c r="X1355" t="s">
        <v>167</v>
      </c>
      <c r="Y1355" s="2">
        <v>37912312</v>
      </c>
      <c r="Z1355" s="25" t="s">
        <v>167</v>
      </c>
      <c r="AA1355" s="12">
        <v>1469.09</v>
      </c>
      <c r="AB1355" s="2">
        <v>38838726</v>
      </c>
      <c r="AC1355" s="25" t="s">
        <v>167</v>
      </c>
      <c r="AD1355" s="12">
        <v>1783.64</v>
      </c>
    </row>
    <row r="1356" spans="1:31" x14ac:dyDescent="0.3">
      <c r="A1356" t="s">
        <v>1975</v>
      </c>
      <c r="B1356" t="s">
        <v>2479</v>
      </c>
      <c r="C1356" t="s">
        <v>2479</v>
      </c>
      <c r="E1356" s="2">
        <v>73070</v>
      </c>
      <c r="F1356" s="25">
        <v>0.51099688800307708</v>
      </c>
      <c r="G1356" s="12"/>
      <c r="H1356" s="2">
        <v>72192</v>
      </c>
      <c r="I1356" s="25">
        <v>0.51663505921923636</v>
      </c>
      <c r="J1356" s="12"/>
      <c r="K1356" t="s">
        <v>2479</v>
      </c>
      <c r="L1356" t="s">
        <v>167</v>
      </c>
      <c r="M1356" t="s">
        <v>167</v>
      </c>
      <c r="N1356" t="s">
        <v>167</v>
      </c>
      <c r="O1356" s="2">
        <v>224472</v>
      </c>
      <c r="P1356" s="25">
        <v>0.49910727586843268</v>
      </c>
      <c r="Q1356" s="12">
        <v>220</v>
      </c>
      <c r="R1356" s="2">
        <v>229083</v>
      </c>
      <c r="S1356" s="25">
        <v>0.49827949224357693</v>
      </c>
      <c r="T1356" s="12">
        <v>264.84848</v>
      </c>
      <c r="V1356" t="s">
        <v>167</v>
      </c>
      <c r="W1356" t="s">
        <v>167</v>
      </c>
      <c r="X1356" t="s">
        <v>167</v>
      </c>
      <c r="Y1356" s="2">
        <v>18688732</v>
      </c>
      <c r="Z1356" s="25">
        <v>0.49299999999999999</v>
      </c>
      <c r="AA1356" s="12">
        <v>1826.06</v>
      </c>
      <c r="AB1356" s="2">
        <v>19165001</v>
      </c>
      <c r="AC1356" s="25">
        <v>0.49299999999999999</v>
      </c>
      <c r="AD1356" s="12">
        <v>2240.61</v>
      </c>
    </row>
    <row r="1357" spans="1:31" x14ac:dyDescent="0.3">
      <c r="A1357" t="s">
        <v>177</v>
      </c>
      <c r="B1357" t="s">
        <v>2479</v>
      </c>
      <c r="C1357" t="s">
        <v>2479</v>
      </c>
      <c r="E1357" s="2">
        <v>5981</v>
      </c>
      <c r="F1357" s="25">
        <v>4.1826637295010315E-2</v>
      </c>
      <c r="G1357" s="12"/>
      <c r="H1357" s="2">
        <v>5370</v>
      </c>
      <c r="I1357" s="25">
        <v>3.8429885139728774E-2</v>
      </c>
      <c r="J1357" s="12"/>
      <c r="K1357" t="s">
        <v>2479</v>
      </c>
      <c r="L1357" t="s">
        <v>167</v>
      </c>
      <c r="M1357" t="s">
        <v>167</v>
      </c>
      <c r="N1357" t="s">
        <v>167</v>
      </c>
      <c r="O1357" s="2">
        <v>20757</v>
      </c>
      <c r="P1357" s="25">
        <v>4.6152614692260313E-2</v>
      </c>
      <c r="Q1357" s="12">
        <v>23.030303030302999</v>
      </c>
      <c r="R1357" s="2">
        <v>19024</v>
      </c>
      <c r="S1357" s="25">
        <v>4.1379190339055308E-2</v>
      </c>
      <c r="T1357" s="12">
        <v>86.060609999999997</v>
      </c>
      <c r="V1357" t="s">
        <v>167</v>
      </c>
      <c r="W1357" t="s">
        <v>167</v>
      </c>
      <c r="X1357" t="s">
        <v>167</v>
      </c>
      <c r="Y1357" s="2">
        <v>1283660</v>
      </c>
      <c r="Z1357" s="25">
        <v>3.4000000000000002E-2</v>
      </c>
      <c r="AA1357" s="12">
        <v>353.94</v>
      </c>
      <c r="AB1357" s="2">
        <v>1232938</v>
      </c>
      <c r="AC1357" s="25">
        <v>3.2000000000000001E-2</v>
      </c>
      <c r="AD1357" s="12">
        <v>372.73</v>
      </c>
    </row>
    <row r="1358" spans="1:31" x14ac:dyDescent="0.3">
      <c r="A1358" t="s">
        <v>1985</v>
      </c>
      <c r="B1358" t="s">
        <v>2479</v>
      </c>
      <c r="C1358" t="s">
        <v>2479</v>
      </c>
      <c r="E1358" s="2">
        <v>22</v>
      </c>
      <c r="F1358" s="25">
        <v>1.5385153327039406E-4</v>
      </c>
      <c r="G1358" s="12"/>
      <c r="H1358" s="2">
        <v>18</v>
      </c>
      <c r="I1358" s="25">
        <v>1.2881525745160483E-4</v>
      </c>
      <c r="J1358" s="12"/>
      <c r="K1358" t="s">
        <v>2479</v>
      </c>
      <c r="L1358" t="s">
        <v>167</v>
      </c>
      <c r="M1358" t="s">
        <v>167</v>
      </c>
      <c r="N1358" t="s">
        <v>167</v>
      </c>
      <c r="O1358" s="2">
        <v>95</v>
      </c>
      <c r="P1358" s="25">
        <v>2.1122986923759359E-4</v>
      </c>
      <c r="Q1358" s="12">
        <v>36.969696969696898</v>
      </c>
      <c r="R1358" s="2">
        <v>74</v>
      </c>
      <c r="S1358" s="25">
        <v>1.6095774206739344E-4</v>
      </c>
      <c r="T1358" s="12">
        <v>38.181820000000002</v>
      </c>
      <c r="V1358" t="s">
        <v>167</v>
      </c>
      <c r="W1358" t="s">
        <v>167</v>
      </c>
      <c r="X1358" t="s">
        <v>167</v>
      </c>
      <c r="Y1358" s="2">
        <v>5831</v>
      </c>
      <c r="Z1358" s="25">
        <v>0</v>
      </c>
      <c r="AA1358" s="12">
        <v>380</v>
      </c>
      <c r="AB1358" s="2">
        <v>4921</v>
      </c>
      <c r="AC1358" s="25">
        <v>0</v>
      </c>
      <c r="AD1358" s="12">
        <v>456.97</v>
      </c>
    </row>
    <row r="1359" spans="1:31" x14ac:dyDescent="0.3">
      <c r="A1359" t="s">
        <v>1986</v>
      </c>
      <c r="B1359" t="s">
        <v>2479</v>
      </c>
      <c r="C1359" t="s">
        <v>2479</v>
      </c>
      <c r="E1359" s="2">
        <v>5959</v>
      </c>
      <c r="F1359" s="25">
        <v>4.1672785761739918E-2</v>
      </c>
      <c r="G1359" s="12"/>
      <c r="H1359" s="2">
        <v>5352</v>
      </c>
      <c r="I1359" s="25">
        <v>3.8301069882277182E-2</v>
      </c>
      <c r="J1359" s="12"/>
      <c r="K1359" t="s">
        <v>2479</v>
      </c>
      <c r="L1359" t="s">
        <v>167</v>
      </c>
      <c r="M1359" t="s">
        <v>167</v>
      </c>
      <c r="N1359" t="s">
        <v>167</v>
      </c>
      <c r="O1359" s="2">
        <v>20662</v>
      </c>
      <c r="P1359" s="25">
        <v>4.5941384823022721E-2</v>
      </c>
      <c r="Q1359" s="12">
        <v>46.060606060605998</v>
      </c>
      <c r="R1359" s="2">
        <v>18950</v>
      </c>
      <c r="S1359" s="25">
        <v>4.1218232596987918E-2</v>
      </c>
      <c r="T1359" s="12">
        <v>98.181816100000006</v>
      </c>
      <c r="V1359" t="s">
        <v>167</v>
      </c>
      <c r="W1359" t="s">
        <v>167</v>
      </c>
      <c r="X1359" t="s">
        <v>167</v>
      </c>
      <c r="Y1359" s="2">
        <v>1277829</v>
      </c>
      <c r="Z1359" s="25">
        <v>3.4000000000000002E-2</v>
      </c>
      <c r="AA1359" s="12">
        <v>453.94</v>
      </c>
      <c r="AB1359" s="2">
        <v>1228017</v>
      </c>
      <c r="AC1359" s="25">
        <v>3.2000000000000001E-2</v>
      </c>
      <c r="AD1359" s="12">
        <v>609.70000000000005</v>
      </c>
    </row>
    <row r="1360" spans="1:31" x14ac:dyDescent="0.3">
      <c r="A1360" t="s">
        <v>1978</v>
      </c>
      <c r="B1360" t="s">
        <v>2479</v>
      </c>
      <c r="C1360" t="s">
        <v>2479</v>
      </c>
      <c r="E1360" s="2">
        <v>17287</v>
      </c>
      <c r="F1360" s="25">
        <v>0.12089233889296828</v>
      </c>
      <c r="G1360" s="12"/>
      <c r="H1360" s="2">
        <v>17119</v>
      </c>
      <c r="I1360" s="25">
        <v>0.12251046623966794</v>
      </c>
      <c r="J1360" s="12"/>
      <c r="K1360" t="s">
        <v>2479</v>
      </c>
      <c r="L1360" t="s">
        <v>167</v>
      </c>
      <c r="M1360" t="s">
        <v>167</v>
      </c>
      <c r="N1360" t="s">
        <v>167</v>
      </c>
      <c r="O1360" s="2">
        <v>52537</v>
      </c>
      <c r="P1360" s="25">
        <v>0.11681456463300478</v>
      </c>
      <c r="Q1360" s="12">
        <v>59.393939393939398</v>
      </c>
      <c r="R1360" s="2">
        <v>53879</v>
      </c>
      <c r="S1360" s="25">
        <v>0.11719246195742015</v>
      </c>
      <c r="T1360" s="12">
        <v>70.303030000000007</v>
      </c>
      <c r="V1360" t="s">
        <v>167</v>
      </c>
      <c r="W1360" t="s">
        <v>167</v>
      </c>
      <c r="X1360" t="s">
        <v>167</v>
      </c>
      <c r="Y1360" s="2">
        <v>3391724</v>
      </c>
      <c r="Z1360" s="25">
        <v>8.8999999999999996E-2</v>
      </c>
      <c r="AA1360" s="12">
        <v>489.7</v>
      </c>
      <c r="AB1360" s="2">
        <v>3334728</v>
      </c>
      <c r="AC1360" s="25">
        <v>8.5999999999999993E-2</v>
      </c>
      <c r="AD1360" s="12">
        <v>715.76</v>
      </c>
    </row>
    <row r="1361" spans="1:30" x14ac:dyDescent="0.3">
      <c r="A1361" t="s">
        <v>1985</v>
      </c>
      <c r="B1361" t="s">
        <v>2479</v>
      </c>
      <c r="C1361" t="s">
        <v>2479</v>
      </c>
      <c r="E1361" s="2">
        <v>146</v>
      </c>
      <c r="F1361" s="25">
        <v>1.0210147207944335E-3</v>
      </c>
      <c r="G1361" s="12"/>
      <c r="H1361" s="2">
        <v>123</v>
      </c>
      <c r="I1361" s="25">
        <v>8.8023759258596627E-4</v>
      </c>
      <c r="J1361" s="12"/>
      <c r="K1361" t="s">
        <v>2479</v>
      </c>
      <c r="L1361" t="s">
        <v>167</v>
      </c>
      <c r="M1361" t="s">
        <v>167</v>
      </c>
      <c r="N1361" t="s">
        <v>167</v>
      </c>
      <c r="O1361" s="2">
        <v>584</v>
      </c>
      <c r="P1361" s="25">
        <v>1.2985078277342596E-3</v>
      </c>
      <c r="Q1361" s="12">
        <v>98.181818181818201</v>
      </c>
      <c r="R1361" s="2">
        <v>803</v>
      </c>
      <c r="S1361" s="25">
        <v>1.746609011893472E-3</v>
      </c>
      <c r="T1361" s="12">
        <v>200</v>
      </c>
      <c r="V1361" t="s">
        <v>167</v>
      </c>
      <c r="W1361" t="s">
        <v>167</v>
      </c>
      <c r="X1361" t="s">
        <v>167</v>
      </c>
      <c r="Y1361" s="2">
        <v>26272</v>
      </c>
      <c r="Z1361" s="25">
        <v>1E-3</v>
      </c>
      <c r="AA1361" s="12">
        <v>687.27</v>
      </c>
      <c r="AB1361" s="2">
        <v>26568</v>
      </c>
      <c r="AC1361" s="25">
        <v>1E-3</v>
      </c>
      <c r="AD1361" s="12">
        <v>805.45</v>
      </c>
    </row>
    <row r="1362" spans="1:30" x14ac:dyDescent="0.3">
      <c r="A1362" t="s">
        <v>1986</v>
      </c>
      <c r="B1362" t="s">
        <v>2479</v>
      </c>
      <c r="C1362" t="s">
        <v>2479</v>
      </c>
      <c r="E1362" s="2">
        <v>17141</v>
      </c>
      <c r="F1362" s="25">
        <v>0.11987132417217385</v>
      </c>
      <c r="G1362" s="12"/>
      <c r="H1362" s="2">
        <v>16996</v>
      </c>
      <c r="I1362" s="25">
        <v>0.12163022864708198</v>
      </c>
      <c r="J1362" s="12"/>
      <c r="K1362" t="s">
        <v>2479</v>
      </c>
      <c r="L1362" t="s">
        <v>167</v>
      </c>
      <c r="M1362" t="s">
        <v>167</v>
      </c>
      <c r="N1362" t="s">
        <v>167</v>
      </c>
      <c r="O1362" s="2">
        <v>51953</v>
      </c>
      <c r="P1362" s="25">
        <v>0.11551605680527052</v>
      </c>
      <c r="Q1362" s="12">
        <v>103.636363636363</v>
      </c>
      <c r="R1362" s="2">
        <v>53076</v>
      </c>
      <c r="S1362" s="25">
        <v>0.11544585294552669</v>
      </c>
      <c r="T1362" s="12">
        <v>208.484848</v>
      </c>
      <c r="V1362" t="s">
        <v>167</v>
      </c>
      <c r="W1362" t="s">
        <v>167</v>
      </c>
      <c r="X1362" t="s">
        <v>167</v>
      </c>
      <c r="Y1362" s="2">
        <v>3365452</v>
      </c>
      <c r="Z1362" s="25">
        <v>8.8999999999999996E-2</v>
      </c>
      <c r="AA1362" s="12">
        <v>890.3</v>
      </c>
      <c r="AB1362" s="2">
        <v>3308160</v>
      </c>
      <c r="AC1362" s="25">
        <v>8.5000000000000006E-2</v>
      </c>
      <c r="AD1362" s="12">
        <v>1076.3599999999999</v>
      </c>
    </row>
    <row r="1363" spans="1:30" x14ac:dyDescent="0.3">
      <c r="A1363" t="s">
        <v>1979</v>
      </c>
      <c r="B1363" t="s">
        <v>2479</v>
      </c>
      <c r="C1363" t="s">
        <v>2479</v>
      </c>
      <c r="E1363" s="2">
        <v>17229</v>
      </c>
      <c r="F1363" s="25">
        <v>0.12048673030525538</v>
      </c>
      <c r="G1363" s="12"/>
      <c r="H1363" s="2">
        <v>15346</v>
      </c>
      <c r="I1363" s="25">
        <v>0.10982216338068487</v>
      </c>
      <c r="J1363" s="12"/>
      <c r="K1363" t="s">
        <v>2479</v>
      </c>
      <c r="L1363" t="s">
        <v>167</v>
      </c>
      <c r="M1363" t="s">
        <v>167</v>
      </c>
      <c r="N1363" t="s">
        <v>167</v>
      </c>
      <c r="O1363" s="2">
        <v>56482</v>
      </c>
      <c r="P1363" s="25">
        <v>0.12558616288713431</v>
      </c>
      <c r="Q1363" s="12">
        <v>179.39393939393901</v>
      </c>
      <c r="R1363" s="2">
        <v>56225</v>
      </c>
      <c r="S1363" s="25">
        <v>0.12229525740188103</v>
      </c>
      <c r="T1363" s="12">
        <v>144.84848</v>
      </c>
      <c r="V1363" t="s">
        <v>167</v>
      </c>
      <c r="W1363" t="s">
        <v>167</v>
      </c>
      <c r="X1363" t="s">
        <v>167</v>
      </c>
      <c r="Y1363" s="2">
        <v>4741790</v>
      </c>
      <c r="Z1363" s="25">
        <v>0.125</v>
      </c>
      <c r="AA1363" s="12">
        <v>1612.12</v>
      </c>
      <c r="AB1363" s="2">
        <v>4816407</v>
      </c>
      <c r="AC1363" s="25">
        <v>0.124</v>
      </c>
      <c r="AD1363" s="12">
        <v>1673.33</v>
      </c>
    </row>
    <row r="1364" spans="1:30" x14ac:dyDescent="0.3">
      <c r="A1364" t="s">
        <v>1985</v>
      </c>
      <c r="B1364" t="s">
        <v>2479</v>
      </c>
      <c r="C1364" t="s">
        <v>2479</v>
      </c>
      <c r="E1364" s="2">
        <v>170</v>
      </c>
      <c r="F1364" s="25">
        <v>1.1888527570894088E-3</v>
      </c>
      <c r="G1364" s="12"/>
      <c r="H1364" s="2">
        <v>259</v>
      </c>
      <c r="I1364" s="25">
        <v>1.8535084266647582E-3</v>
      </c>
      <c r="J1364" s="12"/>
      <c r="K1364" t="s">
        <v>2479</v>
      </c>
      <c r="L1364" t="s">
        <v>167</v>
      </c>
      <c r="M1364" t="s">
        <v>167</v>
      </c>
      <c r="N1364" t="s">
        <v>167</v>
      </c>
      <c r="O1364" s="2">
        <v>926</v>
      </c>
      <c r="P1364" s="25">
        <v>2.0589353569895963E-3</v>
      </c>
      <c r="Q1364" s="12">
        <v>172.72727272727201</v>
      </c>
      <c r="R1364" s="2">
        <v>703</v>
      </c>
      <c r="S1364" s="25">
        <v>1.5290985496402376E-3</v>
      </c>
      <c r="T1364" s="12">
        <v>175.15152</v>
      </c>
      <c r="V1364" t="s">
        <v>167</v>
      </c>
      <c r="W1364" t="s">
        <v>167</v>
      </c>
      <c r="X1364" t="s">
        <v>167</v>
      </c>
      <c r="Y1364" s="2">
        <v>42446</v>
      </c>
      <c r="Z1364" s="25">
        <v>1E-3</v>
      </c>
      <c r="AA1364" s="12">
        <v>1012.73</v>
      </c>
      <c r="AB1364" s="2">
        <v>47059</v>
      </c>
      <c r="AC1364" s="25">
        <v>1E-3</v>
      </c>
      <c r="AD1364" s="12">
        <v>1178.18</v>
      </c>
    </row>
    <row r="1365" spans="1:30" x14ac:dyDescent="0.3">
      <c r="A1365" t="s">
        <v>1986</v>
      </c>
      <c r="B1365" t="s">
        <v>2479</v>
      </c>
      <c r="C1365" t="s">
        <v>2479</v>
      </c>
      <c r="E1365" s="2">
        <v>17059</v>
      </c>
      <c r="F1365" s="25">
        <v>0.11929787754816602</v>
      </c>
      <c r="G1365" s="12"/>
      <c r="H1365" s="2">
        <v>15087</v>
      </c>
      <c r="I1365" s="25">
        <v>0.10796865495402007</v>
      </c>
      <c r="J1365" s="12"/>
      <c r="K1365" t="s">
        <v>2479</v>
      </c>
      <c r="L1365" t="s">
        <v>167</v>
      </c>
      <c r="M1365" t="s">
        <v>167</v>
      </c>
      <c r="N1365" t="s">
        <v>167</v>
      </c>
      <c r="O1365" s="2">
        <v>55556</v>
      </c>
      <c r="P1365" s="25">
        <v>0.12352722753014472</v>
      </c>
      <c r="Q1365" s="12">
        <v>244.84848484848399</v>
      </c>
      <c r="R1365" s="2">
        <v>55522</v>
      </c>
      <c r="S1365" s="25">
        <v>0.12076615885224079</v>
      </c>
      <c r="T1365" s="12">
        <v>229.69697600000001</v>
      </c>
      <c r="V1365" t="s">
        <v>167</v>
      </c>
      <c r="W1365" t="s">
        <v>167</v>
      </c>
      <c r="X1365" t="s">
        <v>167</v>
      </c>
      <c r="Y1365" s="2">
        <v>4699344</v>
      </c>
      <c r="Z1365" s="25">
        <v>0.124</v>
      </c>
      <c r="AA1365" s="12">
        <v>1900.61</v>
      </c>
      <c r="AB1365" s="2">
        <v>4769348</v>
      </c>
      <c r="AC1365" s="25">
        <v>0.123</v>
      </c>
      <c r="AD1365" s="12">
        <v>2318.79</v>
      </c>
    </row>
    <row r="1366" spans="1:30" x14ac:dyDescent="0.3">
      <c r="A1366" t="s">
        <v>1980</v>
      </c>
      <c r="B1366" t="s">
        <v>2479</v>
      </c>
      <c r="C1366" t="s">
        <v>2479</v>
      </c>
      <c r="E1366" s="2">
        <v>25214</v>
      </c>
      <c r="F1366" s="25">
        <v>0.17632784363089613</v>
      </c>
      <c r="G1366" s="12"/>
      <c r="H1366" s="2">
        <v>26196</v>
      </c>
      <c r="I1366" s="25">
        <v>0.18746913801123555</v>
      </c>
      <c r="J1366" s="12"/>
      <c r="K1366" t="s">
        <v>2479</v>
      </c>
      <c r="L1366" t="s">
        <v>167</v>
      </c>
      <c r="M1366" t="s">
        <v>167</v>
      </c>
      <c r="N1366" t="s">
        <v>167</v>
      </c>
      <c r="O1366" s="2">
        <v>74386</v>
      </c>
      <c r="P1366" s="25">
        <v>0.16539521108534352</v>
      </c>
      <c r="Q1366" s="12">
        <v>112.121212121212</v>
      </c>
      <c r="R1366" s="2">
        <v>76531</v>
      </c>
      <c r="S1366" s="25">
        <v>0.1664629318670228</v>
      </c>
      <c r="T1366" s="12">
        <v>141.21212800000001</v>
      </c>
      <c r="V1366" t="s">
        <v>167</v>
      </c>
      <c r="W1366" t="s">
        <v>167</v>
      </c>
      <c r="X1366" t="s">
        <v>167</v>
      </c>
      <c r="Y1366" s="2">
        <v>7195146</v>
      </c>
      <c r="Z1366" s="25">
        <v>0.19</v>
      </c>
      <c r="AA1366" s="12">
        <v>1241.21</v>
      </c>
      <c r="AB1366" s="2">
        <v>7309447</v>
      </c>
      <c r="AC1366" s="25">
        <v>0.188</v>
      </c>
      <c r="AD1366" s="12">
        <v>1505.45</v>
      </c>
    </row>
    <row r="1367" spans="1:30" x14ac:dyDescent="0.3">
      <c r="A1367" t="s">
        <v>1985</v>
      </c>
      <c r="B1367" t="s">
        <v>2479</v>
      </c>
      <c r="C1367" t="s">
        <v>2479</v>
      </c>
      <c r="E1367" s="2">
        <v>744</v>
      </c>
      <c r="F1367" s="25">
        <v>5.2029791251442361E-3</v>
      </c>
      <c r="G1367" s="12"/>
      <c r="H1367" s="2">
        <v>544</v>
      </c>
      <c r="I1367" s="25">
        <v>3.8930833363151679E-3</v>
      </c>
      <c r="J1367" s="12"/>
      <c r="K1367" t="s">
        <v>2479</v>
      </c>
      <c r="L1367" t="s">
        <v>167</v>
      </c>
      <c r="M1367" t="s">
        <v>167</v>
      </c>
      <c r="N1367" t="s">
        <v>167</v>
      </c>
      <c r="O1367" s="2">
        <v>2414</v>
      </c>
      <c r="P1367" s="25">
        <v>5.3674621509426411E-3</v>
      </c>
      <c r="Q1367" s="12">
        <v>208.48484848484799</v>
      </c>
      <c r="R1367" s="2">
        <v>1528</v>
      </c>
      <c r="S1367" s="25">
        <v>3.3235598632294213E-3</v>
      </c>
      <c r="T1367" s="12">
        <v>215.75756799999999</v>
      </c>
      <c r="V1367" t="s">
        <v>167</v>
      </c>
      <c r="W1367" t="s">
        <v>167</v>
      </c>
      <c r="X1367" t="s">
        <v>167</v>
      </c>
      <c r="Y1367" s="2">
        <v>139299</v>
      </c>
      <c r="Z1367" s="25">
        <v>4.0000000000000001E-3</v>
      </c>
      <c r="AA1367" s="12">
        <v>1644.24</v>
      </c>
      <c r="AB1367" s="2">
        <v>131775</v>
      </c>
      <c r="AC1367" s="25">
        <v>3.0000000000000001E-3</v>
      </c>
      <c r="AD1367" s="12">
        <v>1930.91</v>
      </c>
    </row>
    <row r="1368" spans="1:30" x14ac:dyDescent="0.3">
      <c r="A1368" t="s">
        <v>1986</v>
      </c>
      <c r="B1368" t="s">
        <v>2479</v>
      </c>
      <c r="C1368" t="s">
        <v>2479</v>
      </c>
      <c r="E1368" s="2">
        <v>24470</v>
      </c>
      <c r="F1368" s="25">
        <v>0.17112486450575196</v>
      </c>
      <c r="G1368" s="12"/>
      <c r="H1368" s="2">
        <v>25652</v>
      </c>
      <c r="I1368" s="25">
        <v>0.18357605467492039</v>
      </c>
      <c r="J1368" s="12"/>
      <c r="K1368" t="s">
        <v>2479</v>
      </c>
      <c r="L1368" t="s">
        <v>167</v>
      </c>
      <c r="M1368" t="s">
        <v>167</v>
      </c>
      <c r="N1368" t="s">
        <v>167</v>
      </c>
      <c r="O1368" s="2">
        <v>71972</v>
      </c>
      <c r="P1368" s="25">
        <v>0.16002774893440089</v>
      </c>
      <c r="Q1368" s="12">
        <v>225.45454545454501</v>
      </c>
      <c r="R1368" s="2">
        <v>75003</v>
      </c>
      <c r="S1368" s="25">
        <v>0.16313937200379339</v>
      </c>
      <c r="T1368" s="12">
        <v>252.121216</v>
      </c>
      <c r="V1368" t="s">
        <v>167</v>
      </c>
      <c r="W1368" t="s">
        <v>167</v>
      </c>
      <c r="X1368" t="s">
        <v>167</v>
      </c>
      <c r="Y1368" s="2">
        <v>7055847</v>
      </c>
      <c r="Z1368" s="25">
        <v>0.186</v>
      </c>
      <c r="AA1368" s="12">
        <v>2011.52</v>
      </c>
      <c r="AB1368" s="2">
        <v>7177672</v>
      </c>
      <c r="AC1368" s="25">
        <v>0.185</v>
      </c>
      <c r="AD1368" s="12">
        <v>2534.5500000000002</v>
      </c>
    </row>
    <row r="1369" spans="1:30" x14ac:dyDescent="0.3">
      <c r="A1369" t="s">
        <v>1981</v>
      </c>
      <c r="B1369" t="s">
        <v>2479</v>
      </c>
      <c r="C1369" t="s">
        <v>2479</v>
      </c>
      <c r="E1369" s="2">
        <v>4275</v>
      </c>
      <c r="F1369" s="25">
        <v>2.9896150215042484E-2</v>
      </c>
      <c r="G1369" s="12"/>
      <c r="H1369" s="2">
        <v>5133</v>
      </c>
      <c r="I1369" s="25">
        <v>3.673381758328266E-2</v>
      </c>
      <c r="J1369" s="12"/>
      <c r="K1369" t="s">
        <v>2479</v>
      </c>
      <c r="L1369" t="s">
        <v>167</v>
      </c>
      <c r="M1369" t="s">
        <v>167</v>
      </c>
      <c r="N1369" t="s">
        <v>167</v>
      </c>
      <c r="O1369" s="2">
        <v>12399</v>
      </c>
      <c r="P1369" s="25">
        <v>2.756883314396761E-2</v>
      </c>
      <c r="Q1369" s="12">
        <v>50.303030303030297</v>
      </c>
      <c r="R1369" s="2">
        <v>14610</v>
      </c>
      <c r="S1369" s="25">
        <v>3.1778278535197546E-2</v>
      </c>
      <c r="T1369" s="12">
        <v>48.484848</v>
      </c>
      <c r="V1369" t="s">
        <v>167</v>
      </c>
      <c r="W1369" t="s">
        <v>167</v>
      </c>
      <c r="X1369" t="s">
        <v>167</v>
      </c>
      <c r="Y1369" s="2">
        <v>1235980</v>
      </c>
      <c r="Z1369" s="25">
        <v>3.3000000000000002E-2</v>
      </c>
      <c r="AA1369" s="12">
        <v>441.21</v>
      </c>
      <c r="AB1369" s="2">
        <v>1503403</v>
      </c>
      <c r="AC1369" s="25">
        <v>3.9E-2</v>
      </c>
      <c r="AD1369" s="12">
        <v>581.21</v>
      </c>
    </row>
    <row r="1370" spans="1:30" x14ac:dyDescent="0.3">
      <c r="A1370" t="s">
        <v>1985</v>
      </c>
      <c r="B1370" t="s">
        <v>2479</v>
      </c>
      <c r="C1370" t="s">
        <v>2479</v>
      </c>
      <c r="E1370" s="2">
        <v>228</v>
      </c>
      <c r="F1370" s="25">
        <v>1.5944613448022659E-3</v>
      </c>
      <c r="G1370" s="12"/>
      <c r="H1370" s="2">
        <v>262</v>
      </c>
      <c r="I1370" s="25">
        <v>1.8749776362400258E-3</v>
      </c>
      <c r="J1370" s="12"/>
      <c r="K1370" t="s">
        <v>2479</v>
      </c>
      <c r="L1370" t="s">
        <v>167</v>
      </c>
      <c r="M1370" t="s">
        <v>167</v>
      </c>
      <c r="N1370" t="s">
        <v>167</v>
      </c>
      <c r="O1370" s="2">
        <v>763</v>
      </c>
      <c r="P1370" s="25">
        <v>1.6965093708240411E-3</v>
      </c>
      <c r="Q1370" s="12">
        <v>109.09090909090899</v>
      </c>
      <c r="R1370" s="2">
        <v>894</v>
      </c>
      <c r="S1370" s="25">
        <v>1.9445435325439154E-3</v>
      </c>
      <c r="T1370" s="12">
        <v>147.878784</v>
      </c>
      <c r="V1370" t="s">
        <v>167</v>
      </c>
      <c r="W1370" t="s">
        <v>167</v>
      </c>
      <c r="X1370" t="s">
        <v>167</v>
      </c>
      <c r="Y1370" s="2">
        <v>48856</v>
      </c>
      <c r="Z1370" s="25">
        <v>1E-3</v>
      </c>
      <c r="AA1370" s="12">
        <v>913.33</v>
      </c>
      <c r="AB1370" s="2">
        <v>59799</v>
      </c>
      <c r="AC1370" s="25">
        <v>2E-3</v>
      </c>
      <c r="AD1370" s="12">
        <v>1095.76</v>
      </c>
    </row>
    <row r="1371" spans="1:30" x14ac:dyDescent="0.3">
      <c r="A1371" t="s">
        <v>1986</v>
      </c>
      <c r="B1371" t="s">
        <v>2479</v>
      </c>
      <c r="C1371" t="s">
        <v>2479</v>
      </c>
      <c r="E1371" s="2">
        <v>4047</v>
      </c>
      <c r="F1371" s="25">
        <v>2.8301688870240208E-2</v>
      </c>
      <c r="G1371" s="12"/>
      <c r="H1371" s="2">
        <v>4871</v>
      </c>
      <c r="I1371" s="25">
        <v>3.4858839947042614E-2</v>
      </c>
      <c r="J1371" s="12"/>
      <c r="K1371" t="s">
        <v>2479</v>
      </c>
      <c r="L1371" t="s">
        <v>167</v>
      </c>
      <c r="M1371" t="s">
        <v>167</v>
      </c>
      <c r="N1371" t="s">
        <v>167</v>
      </c>
      <c r="O1371" s="2">
        <v>11636</v>
      </c>
      <c r="P1371" s="25">
        <v>2.5872323773143566E-2</v>
      </c>
      <c r="Q1371" s="12">
        <v>110.30303030303</v>
      </c>
      <c r="R1371" s="2">
        <v>13716</v>
      </c>
      <c r="S1371" s="25">
        <v>2.9833735002653627E-2</v>
      </c>
      <c r="T1371" s="12">
        <v>144.84848</v>
      </c>
      <c r="V1371" t="s">
        <v>167</v>
      </c>
      <c r="W1371" t="s">
        <v>167</v>
      </c>
      <c r="X1371" t="s">
        <v>167</v>
      </c>
      <c r="Y1371" s="2">
        <v>1187124</v>
      </c>
      <c r="Z1371" s="25">
        <v>3.1E-2</v>
      </c>
      <c r="AA1371" s="12">
        <v>1056.97</v>
      </c>
      <c r="AB1371" s="2">
        <v>1443604</v>
      </c>
      <c r="AC1371" s="25">
        <v>3.6999999999999998E-2</v>
      </c>
      <c r="AD1371" s="12">
        <v>1324.24</v>
      </c>
    </row>
    <row r="1372" spans="1:30" x14ac:dyDescent="0.3">
      <c r="A1372" t="s">
        <v>1982</v>
      </c>
      <c r="B1372" t="s">
        <v>2479</v>
      </c>
      <c r="C1372" t="s">
        <v>2479</v>
      </c>
      <c r="E1372" s="2">
        <v>3084</v>
      </c>
      <c r="F1372" s="25">
        <v>2.1567187663904332E-2</v>
      </c>
      <c r="G1372" s="12"/>
      <c r="H1372" s="2">
        <v>3028</v>
      </c>
      <c r="I1372" s="25">
        <v>2.1669588864636644E-2</v>
      </c>
      <c r="J1372" s="12"/>
      <c r="K1372" t="s">
        <v>2479</v>
      </c>
      <c r="L1372" t="s">
        <v>167</v>
      </c>
      <c r="M1372" t="s">
        <v>167</v>
      </c>
      <c r="N1372" t="s">
        <v>167</v>
      </c>
      <c r="O1372" s="2">
        <v>7911</v>
      </c>
      <c r="P1372" s="25">
        <v>1.7589889426722134E-2</v>
      </c>
      <c r="Q1372" s="12">
        <v>52.727272727272698</v>
      </c>
      <c r="R1372" s="2">
        <v>8814</v>
      </c>
      <c r="S1372" s="25">
        <v>1.917137214300008E-2</v>
      </c>
      <c r="T1372" s="12">
        <v>81.212119999999999</v>
      </c>
      <c r="V1372" t="s">
        <v>167</v>
      </c>
      <c r="W1372" t="s">
        <v>167</v>
      </c>
      <c r="X1372" t="s">
        <v>167</v>
      </c>
      <c r="Y1372" s="2">
        <v>840432</v>
      </c>
      <c r="Z1372" s="25">
        <v>2.1999999999999999E-2</v>
      </c>
      <c r="AA1372" s="12">
        <v>598.17999999999995</v>
      </c>
      <c r="AB1372" s="2">
        <v>968078</v>
      </c>
      <c r="AC1372" s="25">
        <v>2.5000000000000001E-2</v>
      </c>
      <c r="AD1372" s="12">
        <v>536.36</v>
      </c>
    </row>
    <row r="1373" spans="1:30" x14ac:dyDescent="0.3">
      <c r="A1373" t="s">
        <v>1985</v>
      </c>
      <c r="B1373" t="s">
        <v>2479</v>
      </c>
      <c r="C1373" t="s">
        <v>2479</v>
      </c>
      <c r="E1373" s="2">
        <v>326</v>
      </c>
      <c r="F1373" s="25">
        <v>2.2797999930067483E-3</v>
      </c>
      <c r="G1373" s="12"/>
      <c r="H1373" s="2">
        <v>471</v>
      </c>
      <c r="I1373" s="25">
        <v>3.3706659033169916E-3</v>
      </c>
      <c r="J1373" s="12"/>
      <c r="K1373" t="s">
        <v>2479</v>
      </c>
      <c r="L1373" t="s">
        <v>167</v>
      </c>
      <c r="M1373" t="s">
        <v>167</v>
      </c>
      <c r="N1373" t="s">
        <v>167</v>
      </c>
      <c r="O1373" s="2">
        <v>595</v>
      </c>
      <c r="P1373" s="25">
        <v>1.3229660231196651E-3</v>
      </c>
      <c r="Q1373" s="12">
        <v>76.969696969696898</v>
      </c>
      <c r="R1373" s="2">
        <v>968</v>
      </c>
      <c r="S1373" s="25">
        <v>2.1055012746113086E-3</v>
      </c>
      <c r="T1373" s="12">
        <v>160.606064</v>
      </c>
      <c r="V1373" t="s">
        <v>167</v>
      </c>
      <c r="W1373" t="s">
        <v>167</v>
      </c>
      <c r="X1373" t="s">
        <v>167</v>
      </c>
      <c r="Y1373" s="2">
        <v>77212</v>
      </c>
      <c r="Z1373" s="25">
        <v>2E-3</v>
      </c>
      <c r="AA1373" s="12">
        <v>1093.94</v>
      </c>
      <c r="AB1373" s="2">
        <v>81660</v>
      </c>
      <c r="AC1373" s="25">
        <v>2E-3</v>
      </c>
      <c r="AD1373" s="12">
        <v>1179.3900000000001</v>
      </c>
    </row>
    <row r="1374" spans="1:30" x14ac:dyDescent="0.3">
      <c r="A1374" t="s">
        <v>1986</v>
      </c>
      <c r="B1374" t="s">
        <v>2479</v>
      </c>
      <c r="C1374" t="s">
        <v>2479</v>
      </c>
      <c r="E1374" s="2">
        <v>2758</v>
      </c>
      <c r="F1374" s="25">
        <v>1.9287387670897584E-2</v>
      </c>
      <c r="G1374" s="12"/>
      <c r="H1374" s="2">
        <v>2557</v>
      </c>
      <c r="I1374" s="25">
        <v>1.8298922961319648E-2</v>
      </c>
      <c r="J1374" s="12"/>
      <c r="K1374" t="s">
        <v>2479</v>
      </c>
      <c r="L1374" t="s">
        <v>167</v>
      </c>
      <c r="M1374" t="s">
        <v>167</v>
      </c>
      <c r="N1374" t="s">
        <v>167</v>
      </c>
      <c r="O1374" s="2">
        <v>7316</v>
      </c>
      <c r="P1374" s="25">
        <v>1.626692340360247E-2</v>
      </c>
      <c r="Q1374" s="12">
        <v>94.545454545454504</v>
      </c>
      <c r="R1374" s="2">
        <v>7846</v>
      </c>
      <c r="S1374" s="25">
        <v>1.7065870868388771E-2</v>
      </c>
      <c r="T1374" s="12">
        <v>153.33332799999999</v>
      </c>
      <c r="V1374" t="s">
        <v>167</v>
      </c>
      <c r="W1374" t="s">
        <v>167</v>
      </c>
      <c r="X1374" t="s">
        <v>167</v>
      </c>
      <c r="Y1374" s="2">
        <v>763220</v>
      </c>
      <c r="Z1374" s="25">
        <v>0.02</v>
      </c>
      <c r="AA1374" s="12">
        <v>1213.94</v>
      </c>
      <c r="AB1374" s="2">
        <v>886418</v>
      </c>
      <c r="AC1374" s="25">
        <v>2.3E-2</v>
      </c>
      <c r="AD1374" s="12">
        <v>1312.73</v>
      </c>
    </row>
    <row r="1375" spans="1:30" x14ac:dyDescent="0.3">
      <c r="A1375" t="s">
        <v>1983</v>
      </c>
      <c r="B1375" t="s">
        <v>2479</v>
      </c>
      <c r="C1375" t="s">
        <v>2479</v>
      </c>
      <c r="E1375" s="2">
        <v>69925</v>
      </c>
      <c r="F1375" s="25">
        <v>0.48900311199692276</v>
      </c>
      <c r="G1375" s="12"/>
      <c r="H1375" s="2">
        <v>67543</v>
      </c>
      <c r="I1375" s="25">
        <v>0.48336494078076359</v>
      </c>
      <c r="J1375" s="12"/>
      <c r="K1375" t="s">
        <v>2479</v>
      </c>
      <c r="L1375" t="s">
        <v>167</v>
      </c>
      <c r="M1375" t="s">
        <v>167</v>
      </c>
      <c r="N1375" t="s">
        <v>167</v>
      </c>
      <c r="O1375" s="2">
        <v>225275</v>
      </c>
      <c r="P1375" s="25">
        <v>0.50089272413156727</v>
      </c>
      <c r="Q1375" s="12">
        <v>130.90909090909</v>
      </c>
      <c r="R1375" s="2">
        <v>230665</v>
      </c>
      <c r="S1375" s="25">
        <v>0.50172050775642307</v>
      </c>
      <c r="T1375" s="12">
        <v>172.121216</v>
      </c>
      <c r="V1375" t="s">
        <v>167</v>
      </c>
      <c r="W1375" t="s">
        <v>167</v>
      </c>
      <c r="X1375" t="s">
        <v>167</v>
      </c>
      <c r="Y1375" s="2">
        <v>19223580</v>
      </c>
      <c r="Z1375" s="25">
        <v>0.50700000000000001</v>
      </c>
      <c r="AA1375" s="12">
        <v>1242.42</v>
      </c>
      <c r="AB1375" s="2">
        <v>19673725</v>
      </c>
      <c r="AC1375" s="25">
        <v>0.50700000000000001</v>
      </c>
      <c r="AD1375" s="12">
        <v>1580</v>
      </c>
    </row>
    <row r="1376" spans="1:30" x14ac:dyDescent="0.3">
      <c r="A1376" t="s">
        <v>177</v>
      </c>
      <c r="B1376" t="s">
        <v>2479</v>
      </c>
      <c r="C1376" t="s">
        <v>2479</v>
      </c>
      <c r="E1376" s="2">
        <v>5317</v>
      </c>
      <c r="F1376" s="25">
        <v>3.7183118290849332E-2</v>
      </c>
      <c r="G1376" s="12"/>
      <c r="H1376" s="2">
        <v>4768</v>
      </c>
      <c r="I1376" s="25">
        <v>3.4121730418291765E-2</v>
      </c>
      <c r="J1376" s="12"/>
      <c r="K1376" t="s">
        <v>2479</v>
      </c>
      <c r="L1376" t="s">
        <v>167</v>
      </c>
      <c r="M1376" t="s">
        <v>167</v>
      </c>
      <c r="N1376" t="s">
        <v>167</v>
      </c>
      <c r="O1376" s="2">
        <v>19566</v>
      </c>
      <c r="P1376" s="25">
        <v>4.350445917371322E-2</v>
      </c>
      <c r="Q1376" s="12">
        <v>1.8181818181818099</v>
      </c>
      <c r="R1376" s="2">
        <v>17918</v>
      </c>
      <c r="S1376" s="25">
        <v>3.8973524626534535E-2</v>
      </c>
      <c r="T1376" s="12">
        <v>83.636359999999996</v>
      </c>
      <c r="V1376" t="s">
        <v>167</v>
      </c>
      <c r="W1376" t="s">
        <v>167</v>
      </c>
      <c r="X1376" t="s">
        <v>167</v>
      </c>
      <c r="Y1376" s="2">
        <v>1227959</v>
      </c>
      <c r="Z1376" s="25">
        <v>3.2000000000000001E-2</v>
      </c>
      <c r="AA1376" s="12">
        <v>301.82</v>
      </c>
      <c r="AB1376" s="2">
        <v>1175933</v>
      </c>
      <c r="AC1376" s="25">
        <v>0.03</v>
      </c>
      <c r="AD1376" s="12">
        <v>451.52</v>
      </c>
    </row>
    <row r="1377" spans="1:30" x14ac:dyDescent="0.3">
      <c r="A1377" t="s">
        <v>1985</v>
      </c>
      <c r="B1377" t="s">
        <v>2479</v>
      </c>
      <c r="C1377" t="s">
        <v>2479</v>
      </c>
      <c r="E1377" s="2">
        <v>12</v>
      </c>
      <c r="F1377" s="25">
        <v>8.391901814748767E-5</v>
      </c>
      <c r="G1377" s="12"/>
      <c r="H1377" s="2">
        <v>39</v>
      </c>
      <c r="I1377" s="25">
        <v>2.7909972447847699E-4</v>
      </c>
      <c r="J1377" s="12"/>
      <c r="K1377" t="s">
        <v>2479</v>
      </c>
      <c r="L1377" t="s">
        <v>167</v>
      </c>
      <c r="M1377" t="s">
        <v>167</v>
      </c>
      <c r="N1377" t="s">
        <v>167</v>
      </c>
      <c r="O1377" s="2">
        <v>123</v>
      </c>
      <c r="P1377" s="25">
        <v>2.7348709385498958E-4</v>
      </c>
      <c r="Q1377" s="12">
        <v>45.454545454545404</v>
      </c>
      <c r="R1377" s="2">
        <v>117</v>
      </c>
      <c r="S1377" s="25">
        <v>2.544872408362842E-4</v>
      </c>
      <c r="T1377" s="12">
        <v>62.4242439</v>
      </c>
      <c r="V1377" t="s">
        <v>167</v>
      </c>
      <c r="W1377" t="s">
        <v>167</v>
      </c>
      <c r="X1377" t="s">
        <v>167</v>
      </c>
      <c r="Y1377" s="2">
        <v>4646</v>
      </c>
      <c r="Z1377" s="25">
        <v>0</v>
      </c>
      <c r="AA1377" s="12">
        <v>343.64</v>
      </c>
      <c r="AB1377" s="2">
        <v>4564</v>
      </c>
      <c r="AC1377" s="25">
        <v>0</v>
      </c>
      <c r="AD1377" s="12">
        <v>341.82</v>
      </c>
    </row>
    <row r="1378" spans="1:30" x14ac:dyDescent="0.3">
      <c r="A1378" t="s">
        <v>1986</v>
      </c>
      <c r="B1378" t="s">
        <v>2479</v>
      </c>
      <c r="C1378" t="s">
        <v>2479</v>
      </c>
      <c r="E1378" s="2">
        <v>5305</v>
      </c>
      <c r="F1378" s="25">
        <v>3.709919927270184E-2</v>
      </c>
      <c r="G1378" s="12"/>
      <c r="H1378" s="2">
        <v>4729</v>
      </c>
      <c r="I1378" s="25">
        <v>3.3842630693813276E-2</v>
      </c>
      <c r="J1378" s="12"/>
      <c r="K1378" t="s">
        <v>2479</v>
      </c>
      <c r="L1378" t="s">
        <v>167</v>
      </c>
      <c r="M1378" t="s">
        <v>167</v>
      </c>
      <c r="N1378" t="s">
        <v>167</v>
      </c>
      <c r="O1378" s="2">
        <v>19443</v>
      </c>
      <c r="P1378" s="25">
        <v>4.3230972079858231E-2</v>
      </c>
      <c r="Q1378" s="12">
        <v>45.454545454545404</v>
      </c>
      <c r="R1378" s="2">
        <v>17801</v>
      </c>
      <c r="S1378" s="25">
        <v>3.8719037385698249E-2</v>
      </c>
      <c r="T1378" s="12">
        <v>101.21212</v>
      </c>
      <c r="V1378" t="s">
        <v>167</v>
      </c>
      <c r="W1378" t="s">
        <v>167</v>
      </c>
      <c r="X1378" t="s">
        <v>167</v>
      </c>
      <c r="Y1378" s="2">
        <v>1223313</v>
      </c>
      <c r="Z1378" s="25">
        <v>3.2000000000000001E-2</v>
      </c>
      <c r="AA1378" s="12">
        <v>433.33</v>
      </c>
      <c r="AB1378" s="2">
        <v>1171369</v>
      </c>
      <c r="AC1378" s="25">
        <v>0.03</v>
      </c>
      <c r="AD1378" s="12">
        <v>599.39</v>
      </c>
    </row>
    <row r="1379" spans="1:30" x14ac:dyDescent="0.3">
      <c r="A1379" t="s">
        <v>1978</v>
      </c>
      <c r="B1379" t="s">
        <v>2479</v>
      </c>
      <c r="C1379" t="s">
        <v>2479</v>
      </c>
      <c r="E1379" s="2">
        <v>17451</v>
      </c>
      <c r="F1379" s="25">
        <v>0.12203923214098394</v>
      </c>
      <c r="G1379" s="12"/>
      <c r="H1379" s="2">
        <v>14972</v>
      </c>
      <c r="I1379" s="25">
        <v>0.1071456685869682</v>
      </c>
      <c r="J1379" s="12"/>
      <c r="K1379" t="s">
        <v>2479</v>
      </c>
      <c r="L1379" t="s">
        <v>167</v>
      </c>
      <c r="M1379" t="s">
        <v>167</v>
      </c>
      <c r="N1379" t="s">
        <v>167</v>
      </c>
      <c r="O1379" s="2">
        <v>50871</v>
      </c>
      <c r="P1379" s="25">
        <v>0.11311025976826972</v>
      </c>
      <c r="Q1379" s="12">
        <v>38.787878787878697</v>
      </c>
      <c r="R1379" s="2">
        <v>51748</v>
      </c>
      <c r="S1379" s="25">
        <v>0.11255731400680373</v>
      </c>
      <c r="T1379" s="12">
        <v>58.181820000000002</v>
      </c>
      <c r="V1379" t="s">
        <v>167</v>
      </c>
      <c r="W1379" t="s">
        <v>167</v>
      </c>
      <c r="X1379" t="s">
        <v>167</v>
      </c>
      <c r="Y1379" s="2">
        <v>3255518</v>
      </c>
      <c r="Z1379" s="25">
        <v>8.5999999999999993E-2</v>
      </c>
      <c r="AA1379" s="12">
        <v>412.73</v>
      </c>
      <c r="AB1379" s="2">
        <v>3199308</v>
      </c>
      <c r="AC1379" s="25">
        <v>8.2000000000000003E-2</v>
      </c>
      <c r="AD1379" s="12">
        <v>523.03</v>
      </c>
    </row>
    <row r="1380" spans="1:30" x14ac:dyDescent="0.3">
      <c r="A1380" t="s">
        <v>1985</v>
      </c>
      <c r="B1380" t="s">
        <v>2479</v>
      </c>
      <c r="C1380" t="s">
        <v>2479</v>
      </c>
      <c r="E1380" s="2">
        <v>160</v>
      </c>
      <c r="F1380" s="25">
        <v>1.1189202419665024E-3</v>
      </c>
      <c r="G1380" s="12"/>
      <c r="H1380" s="2">
        <v>76</v>
      </c>
      <c r="I1380" s="25">
        <v>5.4388664257344285E-4</v>
      </c>
      <c r="J1380" s="12"/>
      <c r="K1380" t="s">
        <v>2479</v>
      </c>
      <c r="L1380" t="s">
        <v>167</v>
      </c>
      <c r="M1380" t="s">
        <v>167</v>
      </c>
      <c r="N1380" t="s">
        <v>167</v>
      </c>
      <c r="O1380" s="2">
        <v>489</v>
      </c>
      <c r="P1380" s="25">
        <v>1.0872779584966659E-3</v>
      </c>
      <c r="Q1380" s="12">
        <v>93.3333333333333</v>
      </c>
      <c r="R1380" s="2">
        <v>547</v>
      </c>
      <c r="S1380" s="25">
        <v>1.1897822285251922E-3</v>
      </c>
      <c r="T1380" s="12">
        <v>161.81817599999999</v>
      </c>
      <c r="V1380" t="s">
        <v>167</v>
      </c>
      <c r="W1380" t="s">
        <v>167</v>
      </c>
      <c r="X1380" t="s">
        <v>167</v>
      </c>
      <c r="Y1380" s="2">
        <v>23892</v>
      </c>
      <c r="Z1380" s="25">
        <v>1E-3</v>
      </c>
      <c r="AA1380" s="12">
        <v>687.27</v>
      </c>
      <c r="AB1380" s="2">
        <v>24795</v>
      </c>
      <c r="AC1380" s="25">
        <v>1E-3</v>
      </c>
      <c r="AD1380" s="12">
        <v>776.36</v>
      </c>
    </row>
    <row r="1381" spans="1:30" x14ac:dyDescent="0.3">
      <c r="A1381" t="s">
        <v>1986</v>
      </c>
      <c r="B1381" t="s">
        <v>2479</v>
      </c>
      <c r="C1381" t="s">
        <v>2479</v>
      </c>
      <c r="E1381" s="2">
        <v>17291</v>
      </c>
      <c r="F1381" s="25">
        <v>0.12092031189901745</v>
      </c>
      <c r="G1381" s="12"/>
      <c r="H1381" s="2">
        <v>14896</v>
      </c>
      <c r="I1381" s="25">
        <v>0.10660178194439475</v>
      </c>
      <c r="J1381" s="12"/>
      <c r="K1381" t="s">
        <v>2479</v>
      </c>
      <c r="L1381" t="s">
        <v>167</v>
      </c>
      <c r="M1381" t="s">
        <v>167</v>
      </c>
      <c r="N1381" t="s">
        <v>167</v>
      </c>
      <c r="O1381" s="2">
        <v>50382</v>
      </c>
      <c r="P1381" s="25">
        <v>0.11202298180977305</v>
      </c>
      <c r="Q1381" s="12">
        <v>105.454545454545</v>
      </c>
      <c r="R1381" s="2">
        <v>51201</v>
      </c>
      <c r="S1381" s="25">
        <v>0.11136753177827853</v>
      </c>
      <c r="T1381" s="12">
        <v>163.636368</v>
      </c>
      <c r="V1381" t="s">
        <v>167</v>
      </c>
      <c r="W1381" t="s">
        <v>167</v>
      </c>
      <c r="X1381" t="s">
        <v>167</v>
      </c>
      <c r="Y1381" s="2">
        <v>3231626</v>
      </c>
      <c r="Z1381" s="25">
        <v>8.5000000000000006E-2</v>
      </c>
      <c r="AA1381" s="12">
        <v>753.94</v>
      </c>
      <c r="AB1381" s="2">
        <v>3174513</v>
      </c>
      <c r="AC1381" s="25">
        <v>8.2000000000000003E-2</v>
      </c>
      <c r="AD1381" s="12">
        <v>927.27</v>
      </c>
    </row>
    <row r="1382" spans="1:30" x14ac:dyDescent="0.3">
      <c r="A1382" t="s">
        <v>1979</v>
      </c>
      <c r="B1382" t="s">
        <v>2479</v>
      </c>
      <c r="C1382" t="s">
        <v>2479</v>
      </c>
      <c r="E1382" s="2">
        <v>16127</v>
      </c>
      <c r="F1382" s="25">
        <v>0.11278016713871114</v>
      </c>
      <c r="G1382" s="12"/>
      <c r="H1382" s="2">
        <v>15256</v>
      </c>
      <c r="I1382" s="25">
        <v>0.10917808709342684</v>
      </c>
      <c r="J1382" s="12"/>
      <c r="K1382" t="s">
        <v>2479</v>
      </c>
      <c r="L1382" t="s">
        <v>167</v>
      </c>
      <c r="M1382" t="s">
        <v>167</v>
      </c>
      <c r="N1382" t="s">
        <v>167</v>
      </c>
      <c r="O1382" s="2">
        <v>54772</v>
      </c>
      <c r="P1382" s="25">
        <v>0.12178402524085764</v>
      </c>
      <c r="Q1382" s="12">
        <v>33.939393939393902</v>
      </c>
      <c r="R1382" s="2">
        <v>55284</v>
      </c>
      <c r="S1382" s="25">
        <v>0.1202484839520781</v>
      </c>
      <c r="T1382" s="12">
        <v>66.060609999999997</v>
      </c>
      <c r="V1382" t="s">
        <v>167</v>
      </c>
      <c r="W1382" t="s">
        <v>167</v>
      </c>
      <c r="X1382" t="s">
        <v>167</v>
      </c>
      <c r="Y1382" s="2">
        <v>4637444</v>
      </c>
      <c r="Z1382" s="25">
        <v>0.122</v>
      </c>
      <c r="AA1382" s="12">
        <v>757.58</v>
      </c>
      <c r="AB1382" s="2">
        <v>4690779</v>
      </c>
      <c r="AC1382" s="25">
        <v>0.121</v>
      </c>
      <c r="AD1382" s="12">
        <v>973.33</v>
      </c>
    </row>
    <row r="1383" spans="1:30" x14ac:dyDescent="0.3">
      <c r="A1383" t="s">
        <v>1985</v>
      </c>
      <c r="B1383" t="s">
        <v>2479</v>
      </c>
      <c r="C1383" t="s">
        <v>2479</v>
      </c>
      <c r="E1383" s="2">
        <v>112</v>
      </c>
      <c r="F1383" s="25">
        <v>7.8324416937655163E-4</v>
      </c>
      <c r="G1383" s="12"/>
      <c r="H1383" s="2">
        <v>120</v>
      </c>
      <c r="I1383" s="25">
        <v>8.5876838301069877E-4</v>
      </c>
      <c r="J1383" s="12"/>
      <c r="K1383" t="s">
        <v>2479</v>
      </c>
      <c r="L1383" t="s">
        <v>167</v>
      </c>
      <c r="M1383" t="s">
        <v>167</v>
      </c>
      <c r="N1383" t="s">
        <v>167</v>
      </c>
      <c r="O1383" s="2">
        <v>503</v>
      </c>
      <c r="P1383" s="25">
        <v>1.1184065708053639E-3</v>
      </c>
      <c r="Q1383" s="12">
        <v>91.515151515151501</v>
      </c>
      <c r="R1383" s="2">
        <v>744</v>
      </c>
      <c r="S1383" s="25">
        <v>1.6182778391640638E-3</v>
      </c>
      <c r="T1383" s="12">
        <v>113.939392</v>
      </c>
      <c r="V1383" t="s">
        <v>167</v>
      </c>
      <c r="W1383" t="s">
        <v>167</v>
      </c>
      <c r="X1383" t="s">
        <v>167</v>
      </c>
      <c r="Y1383" s="2">
        <v>39782</v>
      </c>
      <c r="Z1383" s="25">
        <v>1E-3</v>
      </c>
      <c r="AA1383" s="12">
        <v>870.3</v>
      </c>
      <c r="AB1383" s="2">
        <v>49882</v>
      </c>
      <c r="AC1383" s="25">
        <v>1E-3</v>
      </c>
      <c r="AD1383" s="12">
        <v>1355.15</v>
      </c>
    </row>
    <row r="1384" spans="1:30" x14ac:dyDescent="0.3">
      <c r="A1384" t="s">
        <v>1986</v>
      </c>
      <c r="B1384" t="s">
        <v>2479</v>
      </c>
      <c r="C1384" t="s">
        <v>2479</v>
      </c>
      <c r="E1384" s="2">
        <v>16015</v>
      </c>
      <c r="F1384" s="25">
        <v>0.1119969229693346</v>
      </c>
      <c r="G1384" s="12"/>
      <c r="H1384" s="2">
        <v>15136</v>
      </c>
      <c r="I1384" s="25">
        <v>0.10831931871041614</v>
      </c>
      <c r="J1384" s="12"/>
      <c r="K1384" t="s">
        <v>2479</v>
      </c>
      <c r="L1384" t="s">
        <v>167</v>
      </c>
      <c r="M1384" t="s">
        <v>167</v>
      </c>
      <c r="N1384" t="s">
        <v>167</v>
      </c>
      <c r="O1384" s="2">
        <v>54269</v>
      </c>
      <c r="P1384" s="25">
        <v>0.12066561867005228</v>
      </c>
      <c r="Q1384" s="12">
        <v>102.424242424242</v>
      </c>
      <c r="R1384" s="2">
        <v>54540</v>
      </c>
      <c r="S1384" s="25">
        <v>0.11863020611291403</v>
      </c>
      <c r="T1384" s="12">
        <v>125.454544</v>
      </c>
      <c r="V1384" t="s">
        <v>167</v>
      </c>
      <c r="W1384" t="s">
        <v>167</v>
      </c>
      <c r="X1384" t="s">
        <v>167</v>
      </c>
      <c r="Y1384" s="2">
        <v>4597662</v>
      </c>
      <c r="Z1384" s="25">
        <v>0.121</v>
      </c>
      <c r="AA1384" s="12">
        <v>1292.1199999999999</v>
      </c>
      <c r="AB1384" s="2">
        <v>4640897</v>
      </c>
      <c r="AC1384" s="25">
        <v>0.11899999999999999</v>
      </c>
      <c r="AD1384" s="12">
        <v>1600.61</v>
      </c>
    </row>
    <row r="1385" spans="1:30" x14ac:dyDescent="0.3">
      <c r="A1385" t="s">
        <v>1980</v>
      </c>
      <c r="B1385" t="s">
        <v>2479</v>
      </c>
      <c r="C1385" t="s">
        <v>2479</v>
      </c>
      <c r="E1385" s="2">
        <v>23324</v>
      </c>
      <c r="F1385" s="25">
        <v>0.16311059827266688</v>
      </c>
      <c r="G1385" s="12"/>
      <c r="H1385" s="2">
        <v>24026</v>
      </c>
      <c r="I1385" s="25">
        <v>0.17193974308512541</v>
      </c>
      <c r="J1385" s="12"/>
      <c r="K1385" t="s">
        <v>2479</v>
      </c>
      <c r="L1385" t="s">
        <v>167</v>
      </c>
      <c r="M1385" t="s">
        <v>167</v>
      </c>
      <c r="N1385" t="s">
        <v>167</v>
      </c>
      <c r="O1385" s="2">
        <v>75650</v>
      </c>
      <c r="P1385" s="25">
        <v>0.16820568008235742</v>
      </c>
      <c r="Q1385" s="12">
        <v>53.3333333333333</v>
      </c>
      <c r="R1385" s="2">
        <v>77572</v>
      </c>
      <c r="S1385" s="25">
        <v>0.16872721577907898</v>
      </c>
      <c r="T1385" s="12">
        <v>64.242424</v>
      </c>
      <c r="V1385" t="s">
        <v>167</v>
      </c>
      <c r="W1385" t="s">
        <v>167</v>
      </c>
      <c r="X1385" t="s">
        <v>167</v>
      </c>
      <c r="Y1385" s="2">
        <v>7477809</v>
      </c>
      <c r="Z1385" s="25">
        <v>0.19700000000000001</v>
      </c>
      <c r="AA1385" s="12">
        <v>717.58</v>
      </c>
      <c r="AB1385" s="2">
        <v>7530762</v>
      </c>
      <c r="AC1385" s="25">
        <v>0.19400000000000001</v>
      </c>
      <c r="AD1385" s="12">
        <v>807.88</v>
      </c>
    </row>
    <row r="1386" spans="1:30" x14ac:dyDescent="0.3">
      <c r="A1386" t="s">
        <v>1985</v>
      </c>
      <c r="B1386" t="s">
        <v>2479</v>
      </c>
      <c r="C1386" t="s">
        <v>2479</v>
      </c>
      <c r="E1386" s="2">
        <v>727</v>
      </c>
      <c r="F1386" s="25">
        <v>5.0840938494352951E-3</v>
      </c>
      <c r="G1386" s="12"/>
      <c r="H1386" s="2">
        <v>690</v>
      </c>
      <c r="I1386" s="25">
        <v>4.9379182023115186E-3</v>
      </c>
      <c r="J1386" s="12"/>
      <c r="K1386" t="s">
        <v>2479</v>
      </c>
      <c r="L1386" t="s">
        <v>167</v>
      </c>
      <c r="M1386" t="s">
        <v>167</v>
      </c>
      <c r="N1386" t="s">
        <v>167</v>
      </c>
      <c r="O1386" s="2">
        <v>2738</v>
      </c>
      <c r="P1386" s="25">
        <v>6.087867178658223E-3</v>
      </c>
      <c r="Q1386" s="12">
        <v>224.84848484848399</v>
      </c>
      <c r="R1386" s="2">
        <v>2513</v>
      </c>
      <c r="S1386" s="25">
        <v>5.4660379164237797E-3</v>
      </c>
      <c r="T1386" s="12">
        <v>257.57574499999998</v>
      </c>
      <c r="V1386" t="s">
        <v>167</v>
      </c>
      <c r="W1386" t="s">
        <v>167</v>
      </c>
      <c r="X1386" t="s">
        <v>167</v>
      </c>
      <c r="Y1386" s="2">
        <v>146632</v>
      </c>
      <c r="Z1386" s="25">
        <v>4.0000000000000001E-3</v>
      </c>
      <c r="AA1386" s="12">
        <v>1829.09</v>
      </c>
      <c r="AB1386" s="2">
        <v>145286</v>
      </c>
      <c r="AC1386" s="25">
        <v>4.0000000000000001E-3</v>
      </c>
      <c r="AD1386" s="12">
        <v>1750.3</v>
      </c>
    </row>
    <row r="1387" spans="1:30" x14ac:dyDescent="0.3">
      <c r="A1387" t="s">
        <v>1986</v>
      </c>
      <c r="B1387" t="s">
        <v>2479</v>
      </c>
      <c r="C1387" t="s">
        <v>2479</v>
      </c>
      <c r="E1387" s="2">
        <v>22597</v>
      </c>
      <c r="F1387" s="25">
        <v>0.15802650442323157</v>
      </c>
      <c r="G1387" s="12"/>
      <c r="H1387" s="2">
        <v>23336</v>
      </c>
      <c r="I1387" s="25">
        <v>0.16700182488281395</v>
      </c>
      <c r="J1387" s="12"/>
      <c r="K1387" t="s">
        <v>2479</v>
      </c>
      <c r="L1387" t="s">
        <v>167</v>
      </c>
      <c r="M1387" t="s">
        <v>167</v>
      </c>
      <c r="N1387" t="s">
        <v>167</v>
      </c>
      <c r="O1387" s="2">
        <v>72912</v>
      </c>
      <c r="P1387" s="25">
        <v>0.1621178129036992</v>
      </c>
      <c r="Q1387" s="12">
        <v>233.93939393939399</v>
      </c>
      <c r="R1387" s="2">
        <v>75059</v>
      </c>
      <c r="S1387" s="25">
        <v>0.1632611778626552</v>
      </c>
      <c r="T1387" s="12">
        <v>263.03030000000001</v>
      </c>
      <c r="V1387" t="s">
        <v>167</v>
      </c>
      <c r="W1387" t="s">
        <v>167</v>
      </c>
      <c r="X1387" t="s">
        <v>167</v>
      </c>
      <c r="Y1387" s="2">
        <v>7331177</v>
      </c>
      <c r="Z1387" s="25">
        <v>0.193</v>
      </c>
      <c r="AA1387" s="12">
        <v>1932.73</v>
      </c>
      <c r="AB1387" s="2">
        <v>7385476</v>
      </c>
      <c r="AC1387" s="25">
        <v>0.19</v>
      </c>
      <c r="AD1387" s="12">
        <v>1851.52</v>
      </c>
    </row>
    <row r="1388" spans="1:30" x14ac:dyDescent="0.3">
      <c r="A1388" t="s">
        <v>1981</v>
      </c>
      <c r="B1388" t="s">
        <v>2479</v>
      </c>
      <c r="C1388" t="s">
        <v>2479</v>
      </c>
      <c r="E1388" s="2">
        <v>4382</v>
      </c>
      <c r="F1388" s="25">
        <v>3.0644428126857581E-2</v>
      </c>
      <c r="G1388" s="12"/>
      <c r="H1388" s="2">
        <v>5008</v>
      </c>
      <c r="I1388" s="25">
        <v>3.5839267184313163E-2</v>
      </c>
      <c r="J1388" s="12"/>
      <c r="K1388" t="s">
        <v>2479</v>
      </c>
      <c r="L1388" t="s">
        <v>167</v>
      </c>
      <c r="M1388" t="s">
        <v>167</v>
      </c>
      <c r="N1388" t="s">
        <v>167</v>
      </c>
      <c r="O1388" s="2">
        <v>13697</v>
      </c>
      <c r="P1388" s="25">
        <v>3.0454900199445467E-2</v>
      </c>
      <c r="Q1388" s="12">
        <v>47.878787878787797</v>
      </c>
      <c r="R1388" s="2">
        <v>16131</v>
      </c>
      <c r="S1388" s="25">
        <v>3.5086612666069238E-2</v>
      </c>
      <c r="T1388" s="12">
        <v>66.666664100000006</v>
      </c>
      <c r="V1388" t="s">
        <v>167</v>
      </c>
      <c r="W1388" t="s">
        <v>167</v>
      </c>
      <c r="X1388" t="s">
        <v>167</v>
      </c>
      <c r="Y1388" s="2">
        <v>1427224</v>
      </c>
      <c r="Z1388" s="25">
        <v>3.7999999999999999E-2</v>
      </c>
      <c r="AA1388" s="12">
        <v>443.64</v>
      </c>
      <c r="AB1388" s="2">
        <v>1735473</v>
      </c>
      <c r="AC1388" s="25">
        <v>4.4999999999999998E-2</v>
      </c>
      <c r="AD1388" s="12">
        <v>575.76</v>
      </c>
    </row>
    <row r="1389" spans="1:30" x14ac:dyDescent="0.3">
      <c r="A1389" t="s">
        <v>1985</v>
      </c>
      <c r="B1389" t="s">
        <v>2479</v>
      </c>
      <c r="C1389" t="s">
        <v>2479</v>
      </c>
      <c r="E1389" s="2">
        <v>264</v>
      </c>
      <c r="F1389" s="25">
        <v>1.8462183992447288E-3</v>
      </c>
      <c r="G1389" s="12"/>
      <c r="H1389" s="2">
        <v>325</v>
      </c>
      <c r="I1389" s="25">
        <v>2.3258310373206427E-3</v>
      </c>
      <c r="J1389" s="12"/>
      <c r="K1389" t="s">
        <v>2479</v>
      </c>
      <c r="L1389" t="s">
        <v>167</v>
      </c>
      <c r="M1389" t="s">
        <v>167</v>
      </c>
      <c r="N1389" t="s">
        <v>167</v>
      </c>
      <c r="O1389" s="2">
        <v>860</v>
      </c>
      <c r="P1389" s="25">
        <v>1.9121861846771628E-3</v>
      </c>
      <c r="Q1389" s="12">
        <v>123.636363636363</v>
      </c>
      <c r="R1389" s="2">
        <v>1078</v>
      </c>
      <c r="S1389" s="25">
        <v>2.3447627830898666E-3</v>
      </c>
      <c r="T1389" s="12">
        <v>144.24243200000001</v>
      </c>
      <c r="V1389" t="s">
        <v>167</v>
      </c>
      <c r="W1389" t="s">
        <v>167</v>
      </c>
      <c r="X1389" t="s">
        <v>167</v>
      </c>
      <c r="Y1389" s="2">
        <v>59577</v>
      </c>
      <c r="Z1389" s="25">
        <v>2E-3</v>
      </c>
      <c r="AA1389" s="12">
        <v>855.76</v>
      </c>
      <c r="AB1389" s="2">
        <v>67567</v>
      </c>
      <c r="AC1389" s="25">
        <v>2E-3</v>
      </c>
      <c r="AD1389" s="12">
        <v>1325.45</v>
      </c>
    </row>
    <row r="1390" spans="1:30" x14ac:dyDescent="0.3">
      <c r="A1390" t="s">
        <v>1986</v>
      </c>
      <c r="B1390" t="s">
        <v>2479</v>
      </c>
      <c r="C1390" t="s">
        <v>2479</v>
      </c>
      <c r="E1390" s="2">
        <v>4118</v>
      </c>
      <c r="F1390" s="25">
        <v>2.8798209727612854E-2</v>
      </c>
      <c r="G1390" s="12"/>
      <c r="H1390" s="2">
        <v>4683</v>
      </c>
      <c r="I1390" s="25">
        <v>3.3513436146992537E-2</v>
      </c>
      <c r="J1390" s="12"/>
      <c r="K1390" t="s">
        <v>2479</v>
      </c>
      <c r="L1390" t="s">
        <v>167</v>
      </c>
      <c r="M1390" t="s">
        <v>167</v>
      </c>
      <c r="N1390" t="s">
        <v>167</v>
      </c>
      <c r="O1390" s="2">
        <v>12837</v>
      </c>
      <c r="P1390" s="25">
        <v>2.8542714014768301E-2</v>
      </c>
      <c r="Q1390" s="12">
        <v>138.78787878787799</v>
      </c>
      <c r="R1390" s="2">
        <v>15053</v>
      </c>
      <c r="S1390" s="25">
        <v>3.2741849882979374E-2</v>
      </c>
      <c r="T1390" s="12">
        <v>153.33332799999999</v>
      </c>
      <c r="V1390" t="s">
        <v>167</v>
      </c>
      <c r="W1390" t="s">
        <v>167</v>
      </c>
      <c r="X1390" t="s">
        <v>167</v>
      </c>
      <c r="Y1390" s="2">
        <v>1367647</v>
      </c>
      <c r="Z1390" s="25">
        <v>3.5999999999999997E-2</v>
      </c>
      <c r="AA1390" s="12">
        <v>918.18</v>
      </c>
      <c r="AB1390" s="2">
        <v>1667906</v>
      </c>
      <c r="AC1390" s="25">
        <v>4.2999999999999997E-2</v>
      </c>
      <c r="AD1390" s="12">
        <v>1402.42</v>
      </c>
    </row>
    <row r="1391" spans="1:30" x14ac:dyDescent="0.3">
      <c r="A1391" t="s">
        <v>1982</v>
      </c>
      <c r="B1391" t="s">
        <v>2479</v>
      </c>
      <c r="C1391" t="s">
        <v>2479</v>
      </c>
      <c r="E1391" s="2">
        <v>3324</v>
      </c>
      <c r="F1391" s="25">
        <v>2.3245568026854086E-2</v>
      </c>
      <c r="G1391" s="12"/>
      <c r="H1391" s="2">
        <v>3513</v>
      </c>
      <c r="I1391" s="25">
        <v>2.514044441263821E-2</v>
      </c>
      <c r="J1391" s="12"/>
      <c r="K1391" t="s">
        <v>2479</v>
      </c>
      <c r="L1391" t="s">
        <v>167</v>
      </c>
      <c r="M1391" t="s">
        <v>167</v>
      </c>
      <c r="N1391" t="s">
        <v>167</v>
      </c>
      <c r="O1391" s="2">
        <v>10719</v>
      </c>
      <c r="P1391" s="25">
        <v>2.3833399666923848E-2</v>
      </c>
      <c r="Q1391" s="12">
        <v>96.363636363636402</v>
      </c>
      <c r="R1391" s="2">
        <v>12012</v>
      </c>
      <c r="S1391" s="25">
        <v>2.6127356725858513E-2</v>
      </c>
      <c r="T1391" s="12">
        <v>106.060608</v>
      </c>
      <c r="V1391" t="s">
        <v>167</v>
      </c>
      <c r="W1391" t="s">
        <v>167</v>
      </c>
      <c r="X1391" t="s">
        <v>167</v>
      </c>
      <c r="Y1391" s="2">
        <v>1197626</v>
      </c>
      <c r="Z1391" s="25">
        <v>3.2000000000000001E-2</v>
      </c>
      <c r="AA1391" s="12">
        <v>640.61</v>
      </c>
      <c r="AB1391" s="2">
        <v>1341470</v>
      </c>
      <c r="AC1391" s="25">
        <v>3.5000000000000003E-2</v>
      </c>
      <c r="AD1391" s="12">
        <v>718.79</v>
      </c>
    </row>
    <row r="1392" spans="1:30" x14ac:dyDescent="0.3">
      <c r="A1392" t="s">
        <v>1985</v>
      </c>
      <c r="B1392" t="s">
        <v>2479</v>
      </c>
      <c r="C1392" t="s">
        <v>2479</v>
      </c>
      <c r="E1392" s="2">
        <v>376</v>
      </c>
      <c r="F1392" s="25">
        <v>2.6294625686212806E-3</v>
      </c>
      <c r="G1392" s="12"/>
      <c r="H1392" s="2">
        <v>434</v>
      </c>
      <c r="I1392" s="25">
        <v>3.1058789852220275E-3</v>
      </c>
      <c r="J1392" s="12"/>
      <c r="K1392" t="s">
        <v>2479</v>
      </c>
      <c r="L1392" t="s">
        <v>167</v>
      </c>
      <c r="M1392" t="s">
        <v>167</v>
      </c>
      <c r="N1392" t="s">
        <v>167</v>
      </c>
      <c r="O1392" s="2">
        <v>1187</v>
      </c>
      <c r="P1392" s="25">
        <v>2.6392616293160376E-3</v>
      </c>
      <c r="Q1392" s="12">
        <v>115.151515151515</v>
      </c>
      <c r="R1392" s="2">
        <v>1574</v>
      </c>
      <c r="S1392" s="25">
        <v>3.423614675865909E-3</v>
      </c>
      <c r="T1392" s="12">
        <v>176.363632</v>
      </c>
      <c r="V1392" t="s">
        <v>167</v>
      </c>
      <c r="W1392" t="s">
        <v>167</v>
      </c>
      <c r="X1392" t="s">
        <v>167</v>
      </c>
      <c r="Y1392" s="2">
        <v>131599</v>
      </c>
      <c r="Z1392" s="25">
        <v>3.0000000000000001E-3</v>
      </c>
      <c r="AA1392" s="12">
        <v>1289.7</v>
      </c>
      <c r="AB1392" s="2">
        <v>134269</v>
      </c>
      <c r="AC1392" s="25">
        <v>3.0000000000000001E-3</v>
      </c>
      <c r="AD1392" s="12">
        <v>1576.36</v>
      </c>
    </row>
    <row r="1393" spans="1:31" x14ac:dyDescent="0.3">
      <c r="A1393" t="s">
        <v>1986</v>
      </c>
      <c r="B1393" t="s">
        <v>2479</v>
      </c>
      <c r="C1393" t="s">
        <v>2479</v>
      </c>
      <c r="E1393" s="2">
        <v>2948</v>
      </c>
      <c r="F1393" s="25">
        <v>2.0616105458232805E-2</v>
      </c>
      <c r="G1393" s="12"/>
      <c r="H1393" s="2">
        <v>3079</v>
      </c>
      <c r="I1393" s="25">
        <v>2.2034565427416188E-2</v>
      </c>
      <c r="J1393" s="12"/>
      <c r="K1393" t="s">
        <v>2479</v>
      </c>
      <c r="L1393" t="s">
        <v>167</v>
      </c>
      <c r="M1393" t="s">
        <v>167</v>
      </c>
      <c r="N1393" t="s">
        <v>167</v>
      </c>
      <c r="O1393" s="2">
        <v>9532</v>
      </c>
      <c r="P1393" s="25">
        <v>2.119413803760781E-2</v>
      </c>
      <c r="Q1393" s="12">
        <v>148.48484848484799</v>
      </c>
      <c r="R1393" s="2">
        <v>10438</v>
      </c>
      <c r="S1393" s="25">
        <v>2.2703742049992606E-2</v>
      </c>
      <c r="T1393" s="12">
        <v>198.78787199999999</v>
      </c>
      <c r="V1393" t="s">
        <v>167</v>
      </c>
      <c r="W1393" t="s">
        <v>167</v>
      </c>
      <c r="X1393" t="s">
        <v>167</v>
      </c>
      <c r="Y1393" s="2">
        <v>1066027</v>
      </c>
      <c r="Z1393" s="25">
        <v>2.8000000000000001E-2</v>
      </c>
      <c r="AA1393" s="12">
        <v>1519.39</v>
      </c>
      <c r="AB1393" s="2">
        <v>1207201</v>
      </c>
      <c r="AC1393" s="25">
        <v>3.1E-2</v>
      </c>
      <c r="AD1393" s="12">
        <v>1781.82</v>
      </c>
    </row>
    <row r="1394" spans="1:31" x14ac:dyDescent="0.3">
      <c r="A1394" s="16"/>
      <c r="B1394" s="16"/>
      <c r="C1394" s="16"/>
      <c r="D1394" s="16"/>
      <c r="E1394" s="16"/>
      <c r="F1394" s="16"/>
      <c r="G1394" s="16"/>
      <c r="H1394" s="16"/>
      <c r="I1394" s="16"/>
      <c r="J1394" s="16"/>
      <c r="K1394" s="16"/>
      <c r="L1394" s="16"/>
      <c r="M1394" s="16"/>
      <c r="N1394" s="16"/>
      <c r="O1394" s="16"/>
      <c r="P1394" s="16"/>
      <c r="Q1394" s="16"/>
      <c r="R1394" s="16"/>
      <c r="S1394" s="16"/>
      <c r="T1394" s="16"/>
      <c r="U1394" s="16"/>
      <c r="V1394" s="16"/>
      <c r="W1394" s="16"/>
      <c r="X1394" s="16"/>
      <c r="Y1394" s="16"/>
      <c r="Z1394" s="16"/>
      <c r="AA1394" s="16"/>
      <c r="AB1394" s="16"/>
      <c r="AC1394" s="16"/>
      <c r="AD1394" s="16"/>
      <c r="AE1394" s="16"/>
    </row>
    <row r="1395" spans="1:31" x14ac:dyDescent="0.3">
      <c r="A1395" s="103" t="s">
        <v>1987</v>
      </c>
      <c r="B1395" s="103"/>
      <c r="C1395" s="103"/>
      <c r="D1395" s="103"/>
      <c r="E1395" s="103"/>
      <c r="F1395" s="103"/>
      <c r="G1395" s="103"/>
      <c r="H1395" s="103"/>
      <c r="I1395" s="103"/>
      <c r="J1395" s="103"/>
      <c r="K1395" s="103"/>
      <c r="L1395" s="103"/>
      <c r="M1395" s="103"/>
      <c r="N1395" s="103"/>
      <c r="O1395" s="103"/>
      <c r="P1395" s="103"/>
      <c r="Q1395" s="103"/>
      <c r="R1395" s="103"/>
      <c r="S1395" s="103"/>
      <c r="T1395" s="103"/>
      <c r="U1395" s="103"/>
      <c r="V1395" s="103"/>
      <c r="W1395" s="103"/>
      <c r="X1395" s="103"/>
      <c r="Y1395" s="103"/>
      <c r="Z1395" s="103"/>
      <c r="AA1395" s="103"/>
      <c r="AB1395" s="103"/>
      <c r="AC1395" s="103"/>
      <c r="AD1395" s="103"/>
      <c r="AE1395" s="103"/>
    </row>
    <row r="1396" spans="1:31" x14ac:dyDescent="0.3">
      <c r="E1396" s="188"/>
      <c r="F1396" s="188"/>
      <c r="G1396" s="188"/>
      <c r="H1396" s="188"/>
      <c r="I1396" s="188"/>
      <c r="J1396" s="188"/>
      <c r="L1396" t="s">
        <v>167</v>
      </c>
      <c r="M1396" t="s">
        <v>167</v>
      </c>
      <c r="N1396" t="s">
        <v>167</v>
      </c>
      <c r="O1396" s="188" t="s">
        <v>1653</v>
      </c>
      <c r="P1396" s="188"/>
      <c r="Q1396" s="188" t="s">
        <v>1654</v>
      </c>
      <c r="R1396" s="188" t="s">
        <v>1653</v>
      </c>
      <c r="S1396" s="188"/>
      <c r="T1396" s="188" t="s">
        <v>1654</v>
      </c>
      <c r="U1396" t="s">
        <v>167</v>
      </c>
      <c r="V1396" t="s">
        <v>167</v>
      </c>
      <c r="W1396" t="s">
        <v>167</v>
      </c>
      <c r="X1396" t="s">
        <v>167</v>
      </c>
      <c r="Y1396" s="188" t="s">
        <v>1653</v>
      </c>
      <c r="Z1396" s="188"/>
      <c r="AA1396" s="188" t="s">
        <v>1654</v>
      </c>
      <c r="AB1396" s="188" t="s">
        <v>1653</v>
      </c>
      <c r="AC1396" s="188"/>
      <c r="AD1396" s="188" t="s">
        <v>1654</v>
      </c>
      <c r="AE1396" t="s">
        <v>167</v>
      </c>
    </row>
    <row r="1397" spans="1:31" x14ac:dyDescent="0.3">
      <c r="A1397" t="s">
        <v>169</v>
      </c>
      <c r="B1397" t="s">
        <v>2479</v>
      </c>
      <c r="C1397" t="s">
        <v>2479</v>
      </c>
      <c r="E1397" s="2">
        <v>131697</v>
      </c>
      <c r="F1397" s="25" t="s">
        <v>2479</v>
      </c>
      <c r="G1397" s="12"/>
      <c r="H1397" s="2">
        <v>129597</v>
      </c>
      <c r="I1397" s="25" t="s">
        <v>2479</v>
      </c>
      <c r="J1397" s="12"/>
      <c r="K1397" t="s">
        <v>2479</v>
      </c>
      <c r="L1397" t="s">
        <v>167</v>
      </c>
      <c r="M1397" t="s">
        <v>167</v>
      </c>
      <c r="N1397" t="s">
        <v>167</v>
      </c>
      <c r="O1397" s="2">
        <v>409424</v>
      </c>
      <c r="P1397" s="25" t="s">
        <v>167</v>
      </c>
      <c r="Q1397" s="12">
        <v>238.18181818181799</v>
      </c>
      <c r="R1397" s="2">
        <v>422806</v>
      </c>
      <c r="S1397" s="25" t="s">
        <v>167</v>
      </c>
      <c r="T1397" s="12">
        <v>256.36364700000001</v>
      </c>
      <c r="V1397" t="s">
        <v>167</v>
      </c>
      <c r="W1397" t="s">
        <v>167</v>
      </c>
      <c r="X1397" t="s">
        <v>167</v>
      </c>
      <c r="Y1397" s="2">
        <v>35400693</v>
      </c>
      <c r="Z1397" s="25" t="s">
        <v>167</v>
      </c>
      <c r="AA1397" s="12">
        <v>1443.03</v>
      </c>
      <c r="AB1397" s="2">
        <v>36429855</v>
      </c>
      <c r="AC1397" s="25" t="s">
        <v>167</v>
      </c>
      <c r="AD1397" s="12">
        <v>1813.33</v>
      </c>
    </row>
    <row r="1398" spans="1:31" x14ac:dyDescent="0.3">
      <c r="A1398" t="s">
        <v>1975</v>
      </c>
      <c r="B1398" t="s">
        <v>2479</v>
      </c>
      <c r="C1398" t="s">
        <v>2479</v>
      </c>
      <c r="E1398" s="2">
        <v>67089</v>
      </c>
      <c r="F1398" s="25">
        <v>0.50941934896011298</v>
      </c>
      <c r="G1398" s="12"/>
      <c r="H1398" s="2">
        <v>66822</v>
      </c>
      <c r="I1398" s="25">
        <v>0.51561378735618879</v>
      </c>
      <c r="J1398" s="12"/>
      <c r="K1398" t="s">
        <v>2479</v>
      </c>
      <c r="L1398" t="s">
        <v>167</v>
      </c>
      <c r="M1398" t="s">
        <v>167</v>
      </c>
      <c r="N1398" t="s">
        <v>167</v>
      </c>
      <c r="O1398" s="2">
        <v>203715</v>
      </c>
      <c r="P1398" s="25">
        <v>0.49756487162452617</v>
      </c>
      <c r="Q1398" s="12">
        <v>224.84848484848399</v>
      </c>
      <c r="R1398" s="2">
        <v>210059</v>
      </c>
      <c r="S1398" s="25">
        <v>0.49682123716314336</v>
      </c>
      <c r="T1398" s="12">
        <v>236.96969999999999</v>
      </c>
      <c r="V1398" t="s">
        <v>167</v>
      </c>
      <c r="W1398" t="s">
        <v>167</v>
      </c>
      <c r="X1398" t="s">
        <v>167</v>
      </c>
      <c r="Y1398" s="2">
        <v>17405072</v>
      </c>
      <c r="Z1398" s="25">
        <v>0.49199999999999999</v>
      </c>
      <c r="AA1398" s="12">
        <v>1794.55</v>
      </c>
      <c r="AB1398" s="2">
        <v>17932063</v>
      </c>
      <c r="AC1398" s="25">
        <v>0.49199999999999999</v>
      </c>
      <c r="AD1398" s="12">
        <v>2207.27</v>
      </c>
    </row>
    <row r="1399" spans="1:31" x14ac:dyDescent="0.3">
      <c r="A1399" t="s">
        <v>1978</v>
      </c>
      <c r="B1399" t="s">
        <v>2479</v>
      </c>
      <c r="C1399" t="s">
        <v>2479</v>
      </c>
      <c r="E1399" s="2">
        <v>17287</v>
      </c>
      <c r="F1399" s="25">
        <v>0.13126343045020014</v>
      </c>
      <c r="G1399" s="12"/>
      <c r="H1399" s="2">
        <v>17119</v>
      </c>
      <c r="I1399" s="25">
        <v>0.13209410711667707</v>
      </c>
      <c r="J1399" s="12"/>
      <c r="K1399" t="s">
        <v>2479</v>
      </c>
      <c r="L1399" t="s">
        <v>167</v>
      </c>
      <c r="M1399" t="s">
        <v>167</v>
      </c>
      <c r="N1399" t="s">
        <v>167</v>
      </c>
      <c r="O1399" s="2">
        <v>52537</v>
      </c>
      <c r="P1399" s="25">
        <v>0.12831929735433195</v>
      </c>
      <c r="Q1399" s="12">
        <v>59.393939393939398</v>
      </c>
      <c r="R1399" s="2">
        <v>53879</v>
      </c>
      <c r="S1399" s="25">
        <v>0.12743196643377813</v>
      </c>
      <c r="T1399" s="12">
        <v>70.303030000000007</v>
      </c>
      <c r="V1399" t="s">
        <v>167</v>
      </c>
      <c r="W1399" t="s">
        <v>167</v>
      </c>
      <c r="X1399" t="s">
        <v>167</v>
      </c>
      <c r="Y1399" s="2">
        <v>3391724</v>
      </c>
      <c r="Z1399" s="25">
        <v>9.6000000000000002E-2</v>
      </c>
      <c r="AA1399" s="12">
        <v>489.7</v>
      </c>
      <c r="AB1399" s="2">
        <v>3334728</v>
      </c>
      <c r="AC1399" s="25">
        <v>9.1999999999999998E-2</v>
      </c>
      <c r="AD1399" s="12">
        <v>715.76</v>
      </c>
    </row>
    <row r="1400" spans="1:31" x14ac:dyDescent="0.3">
      <c r="A1400" t="s">
        <v>1988</v>
      </c>
      <c r="B1400" t="s">
        <v>2479</v>
      </c>
      <c r="C1400" t="s">
        <v>2479</v>
      </c>
      <c r="E1400" s="2">
        <v>597</v>
      </c>
      <c r="F1400" s="25">
        <v>4.5331328731861775E-3</v>
      </c>
      <c r="G1400" s="12"/>
      <c r="H1400" s="2">
        <v>839</v>
      </c>
      <c r="I1400" s="25">
        <v>6.473915291249026E-3</v>
      </c>
      <c r="J1400" s="12"/>
      <c r="K1400" t="s">
        <v>2479</v>
      </c>
      <c r="L1400" t="s">
        <v>167</v>
      </c>
      <c r="M1400" t="s">
        <v>167</v>
      </c>
      <c r="N1400" t="s">
        <v>167</v>
      </c>
      <c r="O1400" s="2">
        <v>1981</v>
      </c>
      <c r="P1400" s="25">
        <v>4.8385048262925478E-3</v>
      </c>
      <c r="Q1400" s="12">
        <v>223.030303030303</v>
      </c>
      <c r="R1400" s="2">
        <v>2817</v>
      </c>
      <c r="S1400" s="25">
        <v>6.6626301424293887E-3</v>
      </c>
      <c r="T1400" s="12">
        <v>236.363632</v>
      </c>
      <c r="V1400" t="s">
        <v>167</v>
      </c>
      <c r="W1400" t="s">
        <v>167</v>
      </c>
      <c r="X1400" t="s">
        <v>167</v>
      </c>
      <c r="Y1400" s="2">
        <v>128418</v>
      </c>
      <c r="Z1400" s="25">
        <v>4.0000000000000001E-3</v>
      </c>
      <c r="AA1400" s="12">
        <v>1445</v>
      </c>
      <c r="AB1400" s="2">
        <v>145138</v>
      </c>
      <c r="AC1400" s="25">
        <v>4.0000000000000001E-3</v>
      </c>
      <c r="AD1400" s="12">
        <v>1960.61</v>
      </c>
    </row>
    <row r="1401" spans="1:31" x14ac:dyDescent="0.3">
      <c r="A1401" t="s">
        <v>1989</v>
      </c>
      <c r="B1401" t="s">
        <v>2479</v>
      </c>
      <c r="C1401" t="s">
        <v>2479</v>
      </c>
      <c r="E1401" s="2">
        <v>16690</v>
      </c>
      <c r="F1401" s="25">
        <v>0.1267302975770139</v>
      </c>
      <c r="G1401" s="12"/>
      <c r="H1401" s="2">
        <v>16280</v>
      </c>
      <c r="I1401" s="25">
        <v>0.12562019182542805</v>
      </c>
      <c r="J1401" s="12"/>
      <c r="K1401" t="s">
        <v>2479</v>
      </c>
      <c r="L1401" t="s">
        <v>167</v>
      </c>
      <c r="M1401" t="s">
        <v>167</v>
      </c>
      <c r="N1401" t="s">
        <v>167</v>
      </c>
      <c r="O1401" s="2">
        <v>50556</v>
      </c>
      <c r="P1401" s="25">
        <v>0.1234807925280394</v>
      </c>
      <c r="Q1401" s="12">
        <v>225.45454545454501</v>
      </c>
      <c r="R1401" s="2">
        <v>51062</v>
      </c>
      <c r="S1401" s="25">
        <v>0.12076933629134876</v>
      </c>
      <c r="T1401" s="12">
        <v>247.878784</v>
      </c>
      <c r="V1401" t="s">
        <v>167</v>
      </c>
      <c r="W1401" t="s">
        <v>167</v>
      </c>
      <c r="X1401" t="s">
        <v>167</v>
      </c>
      <c r="Y1401" s="2">
        <v>3263306</v>
      </c>
      <c r="Z1401" s="25">
        <v>9.1999999999999998E-2</v>
      </c>
      <c r="AA1401" s="12">
        <v>1465.45</v>
      </c>
      <c r="AB1401" s="2">
        <v>3189590</v>
      </c>
      <c r="AC1401" s="25">
        <v>8.7999999999999995E-2</v>
      </c>
      <c r="AD1401" s="12">
        <v>2114.5500000000002</v>
      </c>
    </row>
    <row r="1402" spans="1:31" x14ac:dyDescent="0.3">
      <c r="A1402" t="s">
        <v>1979</v>
      </c>
      <c r="B1402" t="s">
        <v>2479</v>
      </c>
      <c r="C1402" t="s">
        <v>2479</v>
      </c>
      <c r="E1402" s="2">
        <v>17229</v>
      </c>
      <c r="F1402" s="25">
        <v>0.13082302558144837</v>
      </c>
      <c r="G1402" s="12"/>
      <c r="H1402" s="2">
        <v>15346</v>
      </c>
      <c r="I1402" s="25">
        <v>0.11841323487426396</v>
      </c>
      <c r="J1402" s="12"/>
      <c r="K1402" t="s">
        <v>2479</v>
      </c>
      <c r="L1402" t="s">
        <v>167</v>
      </c>
      <c r="M1402" t="s">
        <v>167</v>
      </c>
      <c r="N1402" t="s">
        <v>167</v>
      </c>
      <c r="O1402" s="2">
        <v>56482</v>
      </c>
      <c r="P1402" s="25">
        <v>0.13795478525929111</v>
      </c>
      <c r="Q1402" s="12">
        <v>179.39393939393901</v>
      </c>
      <c r="R1402" s="2">
        <v>56225</v>
      </c>
      <c r="S1402" s="25">
        <v>0.13298061049275553</v>
      </c>
      <c r="T1402" s="12">
        <v>144.84848</v>
      </c>
      <c r="V1402" t="s">
        <v>167</v>
      </c>
      <c r="W1402" t="s">
        <v>167</v>
      </c>
      <c r="X1402" t="s">
        <v>167</v>
      </c>
      <c r="Y1402" s="2">
        <v>4741790</v>
      </c>
      <c r="Z1402" s="25">
        <v>0.13400000000000001</v>
      </c>
      <c r="AA1402" s="12">
        <v>1612.12</v>
      </c>
      <c r="AB1402" s="2">
        <v>4816407</v>
      </c>
      <c r="AC1402" s="25">
        <v>0.13200000000000001</v>
      </c>
      <c r="AD1402" s="12">
        <v>1673.33</v>
      </c>
    </row>
    <row r="1403" spans="1:31" x14ac:dyDescent="0.3">
      <c r="A1403" t="s">
        <v>1988</v>
      </c>
      <c r="B1403" t="s">
        <v>2479</v>
      </c>
      <c r="C1403" t="s">
        <v>2479</v>
      </c>
      <c r="E1403" s="2">
        <v>603</v>
      </c>
      <c r="F1403" s="25">
        <v>4.578691997539807E-3</v>
      </c>
      <c r="G1403" s="12"/>
      <c r="H1403" s="2">
        <v>451</v>
      </c>
      <c r="I1403" s="25">
        <v>3.4800188275963162E-3</v>
      </c>
      <c r="J1403" s="12"/>
      <c r="K1403" t="s">
        <v>2479</v>
      </c>
      <c r="L1403" t="s">
        <v>167</v>
      </c>
      <c r="M1403" t="s">
        <v>167</v>
      </c>
      <c r="N1403" t="s">
        <v>167</v>
      </c>
      <c r="O1403" s="2">
        <v>2093</v>
      </c>
      <c r="P1403" s="25">
        <v>5.112059869475165E-3</v>
      </c>
      <c r="Q1403" s="12">
        <v>247.272727272727</v>
      </c>
      <c r="R1403" s="2">
        <v>1796</v>
      </c>
      <c r="S1403" s="25">
        <v>4.2478110528232802E-3</v>
      </c>
      <c r="T1403" s="12">
        <v>214.545456</v>
      </c>
      <c r="V1403" t="s">
        <v>167</v>
      </c>
      <c r="W1403" t="s">
        <v>167</v>
      </c>
      <c r="X1403" t="s">
        <v>167</v>
      </c>
      <c r="Y1403" s="2">
        <v>154525</v>
      </c>
      <c r="Z1403" s="25">
        <v>4.0000000000000001E-3</v>
      </c>
      <c r="AA1403" s="12">
        <v>1949.7</v>
      </c>
      <c r="AB1403" s="2">
        <v>179177</v>
      </c>
      <c r="AC1403" s="25">
        <v>5.0000000000000001E-3</v>
      </c>
      <c r="AD1403" s="12">
        <v>2202.42</v>
      </c>
    </row>
    <row r="1404" spans="1:31" x14ac:dyDescent="0.3">
      <c r="A1404" t="s">
        <v>1989</v>
      </c>
      <c r="B1404" t="s">
        <v>2479</v>
      </c>
      <c r="C1404" t="s">
        <v>2479</v>
      </c>
      <c r="E1404" s="2">
        <v>16626</v>
      </c>
      <c r="F1404" s="25">
        <v>0.12624433358390846</v>
      </c>
      <c r="G1404" s="12"/>
      <c r="H1404" s="2">
        <v>14895</v>
      </c>
      <c r="I1404" s="25">
        <v>0.11493321604666774</v>
      </c>
      <c r="J1404" s="12"/>
      <c r="K1404" t="s">
        <v>2479</v>
      </c>
      <c r="L1404" t="s">
        <v>167</v>
      </c>
      <c r="M1404" t="s">
        <v>167</v>
      </c>
      <c r="N1404" t="s">
        <v>167</v>
      </c>
      <c r="O1404" s="2">
        <v>54389</v>
      </c>
      <c r="P1404" s="25">
        <v>0.13284272538981592</v>
      </c>
      <c r="Q1404" s="12">
        <v>291.51515151515099</v>
      </c>
      <c r="R1404" s="2">
        <v>54429</v>
      </c>
      <c r="S1404" s="25">
        <v>0.12873279943993227</v>
      </c>
      <c r="T1404" s="12">
        <v>235.15152</v>
      </c>
      <c r="V1404" t="s">
        <v>167</v>
      </c>
      <c r="W1404" t="s">
        <v>167</v>
      </c>
      <c r="X1404" t="s">
        <v>167</v>
      </c>
      <c r="Y1404" s="2">
        <v>4587265</v>
      </c>
      <c r="Z1404" s="25">
        <v>0.13</v>
      </c>
      <c r="AA1404" s="12">
        <v>2661.82</v>
      </c>
      <c r="AB1404" s="2">
        <v>4637230</v>
      </c>
      <c r="AC1404" s="25">
        <v>0.127</v>
      </c>
      <c r="AD1404" s="12">
        <v>2895.15</v>
      </c>
    </row>
    <row r="1405" spans="1:31" x14ac:dyDescent="0.3">
      <c r="A1405" t="s">
        <v>1980</v>
      </c>
      <c r="B1405" t="s">
        <v>2479</v>
      </c>
      <c r="C1405" t="s">
        <v>2479</v>
      </c>
      <c r="E1405" s="2">
        <v>25214</v>
      </c>
      <c r="F1405" s="25">
        <v>0.19145462690873749</v>
      </c>
      <c r="G1405" s="12"/>
      <c r="H1405" s="2">
        <v>26196</v>
      </c>
      <c r="I1405" s="25">
        <v>0.20213430866455243</v>
      </c>
      <c r="J1405" s="12"/>
      <c r="K1405" t="s">
        <v>2479</v>
      </c>
      <c r="L1405" t="s">
        <v>167</v>
      </c>
      <c r="M1405" t="s">
        <v>167</v>
      </c>
      <c r="N1405" t="s">
        <v>167</v>
      </c>
      <c r="O1405" s="2">
        <v>74386</v>
      </c>
      <c r="P1405" s="25">
        <v>0.18168451287662668</v>
      </c>
      <c r="Q1405" s="12">
        <v>112.121212121212</v>
      </c>
      <c r="R1405" s="2">
        <v>76531</v>
      </c>
      <c r="S1405" s="25">
        <v>0.18100736507996576</v>
      </c>
      <c r="T1405" s="12">
        <v>141.21212800000001</v>
      </c>
      <c r="V1405" t="s">
        <v>167</v>
      </c>
      <c r="W1405" t="s">
        <v>167</v>
      </c>
      <c r="X1405" t="s">
        <v>167</v>
      </c>
      <c r="Y1405" s="2">
        <v>7195146</v>
      </c>
      <c r="Z1405" s="25">
        <v>0.20300000000000001</v>
      </c>
      <c r="AA1405" s="12">
        <v>1241.21</v>
      </c>
      <c r="AB1405" s="2">
        <v>7309447</v>
      </c>
      <c r="AC1405" s="25">
        <v>0.20100000000000001</v>
      </c>
      <c r="AD1405" s="12">
        <v>1505.45</v>
      </c>
    </row>
    <row r="1406" spans="1:31" x14ac:dyDescent="0.3">
      <c r="A1406" t="s">
        <v>1988</v>
      </c>
      <c r="B1406" t="s">
        <v>2479</v>
      </c>
      <c r="C1406" t="s">
        <v>2479</v>
      </c>
      <c r="E1406" s="2">
        <v>888</v>
      </c>
      <c r="F1406" s="25">
        <v>6.7427504043372317E-3</v>
      </c>
      <c r="G1406" s="12"/>
      <c r="H1406" s="2">
        <v>833</v>
      </c>
      <c r="I1406" s="25">
        <v>6.4276179232543966E-3</v>
      </c>
      <c r="J1406" s="12"/>
      <c r="K1406" t="s">
        <v>2479</v>
      </c>
      <c r="L1406" t="s">
        <v>167</v>
      </c>
      <c r="M1406" t="s">
        <v>167</v>
      </c>
      <c r="N1406" t="s">
        <v>167</v>
      </c>
      <c r="O1406" s="2">
        <v>3199</v>
      </c>
      <c r="P1406" s="25">
        <v>7.8134159209035138E-3</v>
      </c>
      <c r="Q1406" s="12">
        <v>230.90909090909</v>
      </c>
      <c r="R1406" s="2">
        <v>2579</v>
      </c>
      <c r="S1406" s="25">
        <v>6.0997242234026956E-3</v>
      </c>
      <c r="T1406" s="12">
        <v>269.09089999999998</v>
      </c>
      <c r="V1406" t="s">
        <v>167</v>
      </c>
      <c r="W1406" t="s">
        <v>167</v>
      </c>
      <c r="X1406" t="s">
        <v>167</v>
      </c>
      <c r="Y1406" s="2">
        <v>282017</v>
      </c>
      <c r="Z1406" s="25">
        <v>8.0000000000000002E-3</v>
      </c>
      <c r="AA1406" s="12">
        <v>2501.21</v>
      </c>
      <c r="AB1406" s="2">
        <v>268609</v>
      </c>
      <c r="AC1406" s="25">
        <v>7.0000000000000001E-3</v>
      </c>
      <c r="AD1406" s="12">
        <v>2633.33</v>
      </c>
    </row>
    <row r="1407" spans="1:31" x14ac:dyDescent="0.3">
      <c r="A1407" t="s">
        <v>1989</v>
      </c>
      <c r="B1407" t="s">
        <v>2479</v>
      </c>
      <c r="C1407" t="s">
        <v>2479</v>
      </c>
      <c r="E1407" s="2">
        <v>24326</v>
      </c>
      <c r="F1407" s="25">
        <v>0.18471187650440024</v>
      </c>
      <c r="G1407" s="12"/>
      <c r="H1407" s="2">
        <v>25363</v>
      </c>
      <c r="I1407" s="25">
        <v>0.19570669074129801</v>
      </c>
      <c r="J1407" s="12"/>
      <c r="K1407" t="s">
        <v>2479</v>
      </c>
      <c r="L1407" t="s">
        <v>167</v>
      </c>
      <c r="M1407" t="s">
        <v>167</v>
      </c>
      <c r="N1407" t="s">
        <v>167</v>
      </c>
      <c r="O1407" s="2">
        <v>71187</v>
      </c>
      <c r="P1407" s="25">
        <v>0.17387109695572317</v>
      </c>
      <c r="Q1407" s="12">
        <v>275.75757575757501</v>
      </c>
      <c r="R1407" s="2">
        <v>73952</v>
      </c>
      <c r="S1407" s="25">
        <v>0.17490764085656305</v>
      </c>
      <c r="T1407" s="12">
        <v>292.72726399999999</v>
      </c>
      <c r="V1407" t="s">
        <v>167</v>
      </c>
      <c r="W1407" t="s">
        <v>167</v>
      </c>
      <c r="X1407" t="s">
        <v>167</v>
      </c>
      <c r="Y1407" s="2">
        <v>6913129</v>
      </c>
      <c r="Z1407" s="25">
        <v>0.19500000000000001</v>
      </c>
      <c r="AA1407" s="12">
        <v>2683.64</v>
      </c>
      <c r="AB1407" s="2">
        <v>7040838</v>
      </c>
      <c r="AC1407" s="25">
        <v>0.193</v>
      </c>
      <c r="AD1407" s="12">
        <v>3023.64</v>
      </c>
    </row>
    <row r="1408" spans="1:31" x14ac:dyDescent="0.3">
      <c r="A1408" t="s">
        <v>1981</v>
      </c>
      <c r="B1408" t="s">
        <v>2479</v>
      </c>
      <c r="C1408" t="s">
        <v>2479</v>
      </c>
      <c r="E1408" s="2">
        <v>4275</v>
      </c>
      <c r="F1408" s="25">
        <v>3.2460876101961321E-2</v>
      </c>
      <c r="G1408" s="12"/>
      <c r="H1408" s="2">
        <v>5133</v>
      </c>
      <c r="I1408" s="25">
        <v>3.9607398319405539E-2</v>
      </c>
      <c r="J1408" s="12"/>
      <c r="K1408" t="s">
        <v>2479</v>
      </c>
      <c r="L1408" t="s">
        <v>167</v>
      </c>
      <c r="M1408" t="s">
        <v>167</v>
      </c>
      <c r="N1408" t="s">
        <v>167</v>
      </c>
      <c r="O1408" s="2">
        <v>12399</v>
      </c>
      <c r="P1408" s="25">
        <v>3.0284008753761381E-2</v>
      </c>
      <c r="Q1408" s="12">
        <v>50.303030303030297</v>
      </c>
      <c r="R1408" s="2">
        <v>14610</v>
      </c>
      <c r="S1408" s="25">
        <v>3.4554854945294061E-2</v>
      </c>
      <c r="T1408" s="12">
        <v>48.484848</v>
      </c>
      <c r="V1408" t="s">
        <v>167</v>
      </c>
      <c r="W1408" t="s">
        <v>167</v>
      </c>
      <c r="X1408" t="s">
        <v>167</v>
      </c>
      <c r="Y1408" s="2">
        <v>1235980</v>
      </c>
      <c r="Z1408" s="25">
        <v>3.5000000000000003E-2</v>
      </c>
      <c r="AA1408" s="12">
        <v>441.21</v>
      </c>
      <c r="AB1408" s="2">
        <v>1503403</v>
      </c>
      <c r="AC1408" s="25">
        <v>4.1000000000000002E-2</v>
      </c>
      <c r="AD1408" s="12">
        <v>581.21</v>
      </c>
    </row>
    <row r="1409" spans="1:30" x14ac:dyDescent="0.3">
      <c r="A1409" t="s">
        <v>1988</v>
      </c>
      <c r="B1409" t="s">
        <v>2479</v>
      </c>
      <c r="C1409" t="s">
        <v>2479</v>
      </c>
      <c r="E1409" s="2">
        <v>296</v>
      </c>
      <c r="F1409" s="25">
        <v>2.2475834681124096E-3</v>
      </c>
      <c r="G1409" s="12"/>
      <c r="H1409" s="2">
        <v>284</v>
      </c>
      <c r="I1409" s="25">
        <v>2.1914087517457964E-3</v>
      </c>
      <c r="J1409" s="12"/>
      <c r="K1409" t="s">
        <v>2479</v>
      </c>
      <c r="L1409" t="s">
        <v>167</v>
      </c>
      <c r="M1409" t="s">
        <v>167</v>
      </c>
      <c r="N1409" t="s">
        <v>167</v>
      </c>
      <c r="O1409" s="2">
        <v>1258</v>
      </c>
      <c r="P1409" s="25">
        <v>3.0726093243190434E-3</v>
      </c>
      <c r="Q1409" s="12">
        <v>140.60606060606</v>
      </c>
      <c r="R1409" s="2">
        <v>1036</v>
      </c>
      <c r="S1409" s="25">
        <v>2.4502963534103112E-3</v>
      </c>
      <c r="T1409" s="12">
        <v>134.545456</v>
      </c>
      <c r="V1409" t="s">
        <v>167</v>
      </c>
      <c r="W1409" t="s">
        <v>167</v>
      </c>
      <c r="X1409" t="s">
        <v>167</v>
      </c>
      <c r="Y1409" s="2">
        <v>70020</v>
      </c>
      <c r="Z1409" s="25">
        <v>2E-3</v>
      </c>
      <c r="AA1409" s="12">
        <v>1138.18</v>
      </c>
      <c r="AB1409" s="2">
        <v>81353</v>
      </c>
      <c r="AC1409" s="25">
        <v>2E-3</v>
      </c>
      <c r="AD1409" s="12">
        <v>1341.21</v>
      </c>
    </row>
    <row r="1410" spans="1:30" x14ac:dyDescent="0.3">
      <c r="A1410" t="s">
        <v>1989</v>
      </c>
      <c r="B1410" t="s">
        <v>2479</v>
      </c>
      <c r="C1410" t="s">
        <v>2479</v>
      </c>
      <c r="E1410" s="2">
        <v>3979</v>
      </c>
      <c r="F1410" s="25">
        <v>3.021329263384891E-2</v>
      </c>
      <c r="G1410" s="12"/>
      <c r="H1410" s="2">
        <v>4849</v>
      </c>
      <c r="I1410" s="25">
        <v>3.7415989567659742E-2</v>
      </c>
      <c r="J1410" s="12"/>
      <c r="K1410" t="s">
        <v>2479</v>
      </c>
      <c r="L1410" t="s">
        <v>167</v>
      </c>
      <c r="M1410" t="s">
        <v>167</v>
      </c>
      <c r="N1410" t="s">
        <v>167</v>
      </c>
      <c r="O1410" s="2">
        <v>11141</v>
      </c>
      <c r="P1410" s="25">
        <v>2.721139942944234E-2</v>
      </c>
      <c r="Q1410" s="12">
        <v>139.39393939393901</v>
      </c>
      <c r="R1410" s="2">
        <v>13574</v>
      </c>
      <c r="S1410" s="25">
        <v>3.2104558591883749E-2</v>
      </c>
      <c r="T1410" s="12">
        <v>139.393936</v>
      </c>
      <c r="V1410" t="s">
        <v>167</v>
      </c>
      <c r="W1410" t="s">
        <v>167</v>
      </c>
      <c r="X1410" t="s">
        <v>167</v>
      </c>
      <c r="Y1410" s="2">
        <v>1165960</v>
      </c>
      <c r="Z1410" s="25">
        <v>3.3000000000000002E-2</v>
      </c>
      <c r="AA1410" s="12">
        <v>1234.55</v>
      </c>
      <c r="AB1410" s="2">
        <v>1422050</v>
      </c>
      <c r="AC1410" s="25">
        <v>3.9E-2</v>
      </c>
      <c r="AD1410" s="12">
        <v>1355.15</v>
      </c>
    </row>
    <row r="1411" spans="1:30" x14ac:dyDescent="0.3">
      <c r="A1411" t="s">
        <v>1982</v>
      </c>
      <c r="B1411" t="s">
        <v>2479</v>
      </c>
      <c r="C1411" t="s">
        <v>2479</v>
      </c>
      <c r="E1411" s="2">
        <v>3084</v>
      </c>
      <c r="F1411" s="25">
        <v>2.341738991776578E-2</v>
      </c>
      <c r="G1411" s="12"/>
      <c r="H1411" s="2">
        <v>3028</v>
      </c>
      <c r="I1411" s="25">
        <v>2.336473838128969E-2</v>
      </c>
      <c r="J1411" s="12"/>
      <c r="K1411" t="s">
        <v>2479</v>
      </c>
      <c r="L1411" t="s">
        <v>167</v>
      </c>
      <c r="M1411" t="s">
        <v>167</v>
      </c>
      <c r="N1411" t="s">
        <v>167</v>
      </c>
      <c r="O1411" s="2">
        <v>7911</v>
      </c>
      <c r="P1411" s="25">
        <v>1.9322267380515065E-2</v>
      </c>
      <c r="Q1411" s="12">
        <v>52.727272727272698</v>
      </c>
      <c r="R1411" s="2">
        <v>8814</v>
      </c>
      <c r="S1411" s="25">
        <v>2.0846440211349886E-2</v>
      </c>
      <c r="T1411" s="12">
        <v>81.212119999999999</v>
      </c>
      <c r="V1411" t="s">
        <v>167</v>
      </c>
      <c r="W1411" t="s">
        <v>167</v>
      </c>
      <c r="X1411" t="s">
        <v>167</v>
      </c>
      <c r="Y1411" s="2">
        <v>840432</v>
      </c>
      <c r="Z1411" s="25">
        <v>2.4E-2</v>
      </c>
      <c r="AA1411" s="12">
        <v>598.17999999999995</v>
      </c>
      <c r="AB1411" s="2">
        <v>968078</v>
      </c>
      <c r="AC1411" s="25">
        <v>2.7E-2</v>
      </c>
      <c r="AD1411" s="12">
        <v>536.36</v>
      </c>
    </row>
    <row r="1412" spans="1:30" x14ac:dyDescent="0.3">
      <c r="A1412" t="s">
        <v>1988</v>
      </c>
      <c r="B1412" t="s">
        <v>2479</v>
      </c>
      <c r="C1412" t="s">
        <v>2479</v>
      </c>
      <c r="E1412" s="2">
        <v>466</v>
      </c>
      <c r="F1412" s="25">
        <v>3.5384253247985908E-3</v>
      </c>
      <c r="G1412" s="12"/>
      <c r="H1412" s="2">
        <v>440</v>
      </c>
      <c r="I1412" s="25">
        <v>3.3951403196061636E-3</v>
      </c>
      <c r="J1412" s="12"/>
      <c r="K1412" t="s">
        <v>2479</v>
      </c>
      <c r="L1412" t="s">
        <v>167</v>
      </c>
      <c r="M1412" t="s">
        <v>167</v>
      </c>
      <c r="N1412" t="s">
        <v>167</v>
      </c>
      <c r="O1412" s="2">
        <v>1311</v>
      </c>
      <c r="P1412" s="25">
        <v>3.2020594786822463E-3</v>
      </c>
      <c r="Q1412" s="12">
        <v>135.75757575757501</v>
      </c>
      <c r="R1412" s="2">
        <v>1187</v>
      </c>
      <c r="S1412" s="25">
        <v>2.8074341423726247E-3</v>
      </c>
      <c r="T1412" s="12">
        <v>176.363632</v>
      </c>
      <c r="V1412" t="s">
        <v>167</v>
      </c>
      <c r="W1412" t="s">
        <v>167</v>
      </c>
      <c r="X1412" t="s">
        <v>167</v>
      </c>
      <c r="Y1412" s="2">
        <v>118219</v>
      </c>
      <c r="Z1412" s="25">
        <v>3.0000000000000001E-3</v>
      </c>
      <c r="AA1412" s="12">
        <v>1358.79</v>
      </c>
      <c r="AB1412" s="2">
        <v>127195</v>
      </c>
      <c r="AC1412" s="25">
        <v>3.0000000000000001E-3</v>
      </c>
      <c r="AD1412" s="12">
        <v>1727.27</v>
      </c>
    </row>
    <row r="1413" spans="1:30" x14ac:dyDescent="0.3">
      <c r="A1413" t="s">
        <v>1989</v>
      </c>
      <c r="B1413" t="s">
        <v>2479</v>
      </c>
      <c r="C1413" t="s">
        <v>2479</v>
      </c>
      <c r="E1413" s="2">
        <v>2618</v>
      </c>
      <c r="F1413" s="25">
        <v>1.9878964592967188E-2</v>
      </c>
      <c r="G1413" s="12"/>
      <c r="H1413" s="2">
        <v>2588</v>
      </c>
      <c r="I1413" s="25">
        <v>1.9969598061683528E-2</v>
      </c>
      <c r="J1413" s="12"/>
      <c r="K1413" t="s">
        <v>2479</v>
      </c>
      <c r="L1413" t="s">
        <v>167</v>
      </c>
      <c r="M1413" t="s">
        <v>167</v>
      </c>
      <c r="N1413" t="s">
        <v>167</v>
      </c>
      <c r="O1413" s="2">
        <v>6600</v>
      </c>
      <c r="P1413" s="25">
        <v>1.6120207901832818E-2</v>
      </c>
      <c r="Q1413" s="12">
        <v>139.39393939393901</v>
      </c>
      <c r="R1413" s="2">
        <v>7627</v>
      </c>
      <c r="S1413" s="25">
        <v>1.8039006068977261E-2</v>
      </c>
      <c r="T1413" s="12">
        <v>181.21212800000001</v>
      </c>
      <c r="V1413" t="s">
        <v>167</v>
      </c>
      <c r="W1413" t="s">
        <v>167</v>
      </c>
      <c r="X1413" t="s">
        <v>167</v>
      </c>
      <c r="Y1413" s="2">
        <v>722213</v>
      </c>
      <c r="Z1413" s="25">
        <v>0.02</v>
      </c>
      <c r="AA1413" s="12">
        <v>1378.18</v>
      </c>
      <c r="AB1413" s="2">
        <v>840883</v>
      </c>
      <c r="AC1413" s="25">
        <v>2.3E-2</v>
      </c>
      <c r="AD1413" s="12">
        <v>1776.97</v>
      </c>
    </row>
    <row r="1414" spans="1:30" x14ac:dyDescent="0.3">
      <c r="A1414" t="s">
        <v>1983</v>
      </c>
      <c r="B1414" t="s">
        <v>2479</v>
      </c>
      <c r="C1414" t="s">
        <v>2479</v>
      </c>
      <c r="E1414" s="2">
        <v>64608</v>
      </c>
      <c r="F1414" s="25">
        <v>0.49058065103988702</v>
      </c>
      <c r="G1414" s="12"/>
      <c r="H1414" s="2">
        <v>62775</v>
      </c>
      <c r="I1414" s="25">
        <v>0.48438621264381121</v>
      </c>
      <c r="J1414" s="12"/>
      <c r="K1414" t="s">
        <v>2479</v>
      </c>
      <c r="L1414" t="s">
        <v>167</v>
      </c>
      <c r="M1414" t="s">
        <v>167</v>
      </c>
      <c r="N1414" t="s">
        <v>167</v>
      </c>
      <c r="O1414" s="2">
        <v>205709</v>
      </c>
      <c r="P1414" s="25">
        <v>0.50243512837547388</v>
      </c>
      <c r="Q1414" s="12">
        <v>130.90909090909</v>
      </c>
      <c r="R1414" s="2">
        <v>212747</v>
      </c>
      <c r="S1414" s="25">
        <v>0.50317876283685659</v>
      </c>
      <c r="T1414" s="12">
        <v>156.96969999999999</v>
      </c>
      <c r="V1414" t="s">
        <v>167</v>
      </c>
      <c r="W1414" t="s">
        <v>167</v>
      </c>
      <c r="X1414" t="s">
        <v>167</v>
      </c>
      <c r="Y1414" s="2">
        <v>17995621</v>
      </c>
      <c r="Z1414" s="25">
        <v>0.50800000000000001</v>
      </c>
      <c r="AA1414" s="12">
        <v>1210.9100000000001</v>
      </c>
      <c r="AB1414" s="2">
        <v>18497792</v>
      </c>
      <c r="AC1414" s="25">
        <v>0.50800000000000001</v>
      </c>
      <c r="AD1414" s="12">
        <v>1480</v>
      </c>
    </row>
    <row r="1415" spans="1:30" x14ac:dyDescent="0.3">
      <c r="A1415" t="s">
        <v>1978</v>
      </c>
      <c r="B1415" t="s">
        <v>2479</v>
      </c>
      <c r="C1415" t="s">
        <v>2479</v>
      </c>
      <c r="E1415" s="2">
        <v>17451</v>
      </c>
      <c r="F1415" s="25">
        <v>0.13250871318253263</v>
      </c>
      <c r="G1415" s="12"/>
      <c r="H1415" s="2">
        <v>14972</v>
      </c>
      <c r="I1415" s="25">
        <v>0.11552736560259882</v>
      </c>
      <c r="J1415" s="12"/>
      <c r="K1415" t="s">
        <v>2479</v>
      </c>
      <c r="L1415" t="s">
        <v>167</v>
      </c>
      <c r="M1415" t="s">
        <v>167</v>
      </c>
      <c r="N1415" t="s">
        <v>167</v>
      </c>
      <c r="O1415" s="2">
        <v>50871</v>
      </c>
      <c r="P1415" s="25">
        <v>0.12425016608699051</v>
      </c>
      <c r="Q1415" s="12">
        <v>38.787878787878697</v>
      </c>
      <c r="R1415" s="2">
        <v>51748</v>
      </c>
      <c r="S1415" s="25">
        <v>0.12239182982266099</v>
      </c>
      <c r="T1415" s="12">
        <v>58.181820000000002</v>
      </c>
      <c r="V1415" t="s">
        <v>167</v>
      </c>
      <c r="W1415" t="s">
        <v>167</v>
      </c>
      <c r="X1415" t="s">
        <v>167</v>
      </c>
      <c r="Y1415" s="2">
        <v>3255518</v>
      </c>
      <c r="Z1415" s="25">
        <v>9.1999999999999998E-2</v>
      </c>
      <c r="AA1415" s="12">
        <v>412.73</v>
      </c>
      <c r="AB1415" s="2">
        <v>3199308</v>
      </c>
      <c r="AC1415" s="25">
        <v>8.7999999999999995E-2</v>
      </c>
      <c r="AD1415" s="12">
        <v>523.03</v>
      </c>
    </row>
    <row r="1416" spans="1:30" x14ac:dyDescent="0.3">
      <c r="A1416" t="s">
        <v>1988</v>
      </c>
      <c r="B1416" t="s">
        <v>2479</v>
      </c>
      <c r="C1416" t="s">
        <v>2479</v>
      </c>
      <c r="E1416" s="2">
        <v>312</v>
      </c>
      <c r="F1416" s="25">
        <v>2.3690744663887558E-3</v>
      </c>
      <c r="G1416" s="12"/>
      <c r="H1416" s="2">
        <v>573</v>
      </c>
      <c r="I1416" s="25">
        <v>4.4213986434871178E-3</v>
      </c>
      <c r="J1416" s="12"/>
      <c r="K1416" t="s">
        <v>2479</v>
      </c>
      <c r="L1416" t="s">
        <v>167</v>
      </c>
      <c r="M1416" t="s">
        <v>167</v>
      </c>
      <c r="N1416" t="s">
        <v>167</v>
      </c>
      <c r="O1416" s="2">
        <v>1131</v>
      </c>
      <c r="P1416" s="25">
        <v>2.7624174449958966E-3</v>
      </c>
      <c r="Q1416" s="12">
        <v>149.09090909090901</v>
      </c>
      <c r="R1416" s="2">
        <v>1426</v>
      </c>
      <c r="S1416" s="25">
        <v>3.3727052123195982E-3</v>
      </c>
      <c r="T1416" s="12">
        <v>256.36364700000001</v>
      </c>
      <c r="V1416" t="s">
        <v>167</v>
      </c>
      <c r="W1416" t="s">
        <v>167</v>
      </c>
      <c r="X1416" t="s">
        <v>167</v>
      </c>
      <c r="Y1416" s="2">
        <v>63661</v>
      </c>
      <c r="Z1416" s="25">
        <v>2E-3</v>
      </c>
      <c r="AA1416" s="12">
        <v>1050.9100000000001</v>
      </c>
      <c r="AB1416" s="2">
        <v>70200</v>
      </c>
      <c r="AC1416" s="25">
        <v>2E-3</v>
      </c>
      <c r="AD1416" s="12">
        <v>1404.85</v>
      </c>
    </row>
    <row r="1417" spans="1:30" x14ac:dyDescent="0.3">
      <c r="A1417" t="s">
        <v>1989</v>
      </c>
      <c r="B1417" t="s">
        <v>2479</v>
      </c>
      <c r="C1417" t="s">
        <v>2479</v>
      </c>
      <c r="E1417" s="2">
        <v>17139</v>
      </c>
      <c r="F1417" s="25">
        <v>0.13013963871614387</v>
      </c>
      <c r="G1417" s="12"/>
      <c r="H1417" s="2">
        <v>14399</v>
      </c>
      <c r="I1417" s="25">
        <v>0.11110596695911171</v>
      </c>
      <c r="J1417" s="12"/>
      <c r="K1417" t="s">
        <v>2479</v>
      </c>
      <c r="L1417" t="s">
        <v>167</v>
      </c>
      <c r="M1417" t="s">
        <v>167</v>
      </c>
      <c r="N1417" t="s">
        <v>167</v>
      </c>
      <c r="O1417" s="2">
        <v>49740</v>
      </c>
      <c r="P1417" s="25">
        <v>0.1214877486419946</v>
      </c>
      <c r="Q1417" s="12">
        <v>156.363636363636</v>
      </c>
      <c r="R1417" s="2">
        <v>50322</v>
      </c>
      <c r="S1417" s="25">
        <v>0.11901912461034139</v>
      </c>
      <c r="T1417" s="12">
        <v>260.60604899999998</v>
      </c>
      <c r="V1417" t="s">
        <v>167</v>
      </c>
      <c r="W1417" t="s">
        <v>167</v>
      </c>
      <c r="X1417" t="s">
        <v>167</v>
      </c>
      <c r="Y1417" s="2">
        <v>3191857</v>
      </c>
      <c r="Z1417" s="25">
        <v>0.09</v>
      </c>
      <c r="AA1417" s="12">
        <v>1185.45</v>
      </c>
      <c r="AB1417" s="2">
        <v>3129108</v>
      </c>
      <c r="AC1417" s="25">
        <v>8.5999999999999993E-2</v>
      </c>
      <c r="AD1417" s="12">
        <v>1546.06</v>
      </c>
    </row>
    <row r="1418" spans="1:30" x14ac:dyDescent="0.3">
      <c r="A1418" t="s">
        <v>1979</v>
      </c>
      <c r="B1418" t="s">
        <v>2479</v>
      </c>
      <c r="C1418" t="s">
        <v>2479</v>
      </c>
      <c r="E1418" s="2">
        <v>16127</v>
      </c>
      <c r="F1418" s="25">
        <v>0.12245533307516501</v>
      </c>
      <c r="G1418" s="12"/>
      <c r="H1418" s="2">
        <v>15256</v>
      </c>
      <c r="I1418" s="25">
        <v>0.11771877435434462</v>
      </c>
      <c r="J1418" s="12"/>
      <c r="K1418" t="s">
        <v>2479</v>
      </c>
      <c r="L1418" t="s">
        <v>167</v>
      </c>
      <c r="M1418" t="s">
        <v>167</v>
      </c>
      <c r="N1418" t="s">
        <v>167</v>
      </c>
      <c r="O1418" s="2">
        <v>54772</v>
      </c>
      <c r="P1418" s="25">
        <v>0.13377818593927079</v>
      </c>
      <c r="Q1418" s="12">
        <v>33.939393939393902</v>
      </c>
      <c r="R1418" s="2">
        <v>55284</v>
      </c>
      <c r="S1418" s="25">
        <v>0.13075500347677185</v>
      </c>
      <c r="T1418" s="12">
        <v>66.060609999999997</v>
      </c>
      <c r="V1418" t="s">
        <v>167</v>
      </c>
      <c r="W1418" t="s">
        <v>167</v>
      </c>
      <c r="X1418" t="s">
        <v>167</v>
      </c>
      <c r="Y1418" s="2">
        <v>4637444</v>
      </c>
      <c r="Z1418" s="25">
        <v>0.13100000000000001</v>
      </c>
      <c r="AA1418" s="12">
        <v>757.58</v>
      </c>
      <c r="AB1418" s="2">
        <v>4690779</v>
      </c>
      <c r="AC1418" s="25">
        <v>0.129</v>
      </c>
      <c r="AD1418" s="12">
        <v>973.33</v>
      </c>
    </row>
    <row r="1419" spans="1:30" x14ac:dyDescent="0.3">
      <c r="A1419" t="s">
        <v>1988</v>
      </c>
      <c r="B1419" t="s">
        <v>2479</v>
      </c>
      <c r="C1419" t="s">
        <v>2479</v>
      </c>
      <c r="E1419" s="2">
        <v>312</v>
      </c>
      <c r="F1419" s="25">
        <v>2.3690744663887558E-3</v>
      </c>
      <c r="G1419" s="12"/>
      <c r="H1419" s="2">
        <v>319</v>
      </c>
      <c r="I1419" s="25">
        <v>2.4614767317144687E-3</v>
      </c>
      <c r="J1419" s="12"/>
      <c r="K1419" t="s">
        <v>2479</v>
      </c>
      <c r="L1419" t="s">
        <v>167</v>
      </c>
      <c r="M1419" t="s">
        <v>167</v>
      </c>
      <c r="N1419" t="s">
        <v>167</v>
      </c>
      <c r="O1419" s="2">
        <v>1508</v>
      </c>
      <c r="P1419" s="25">
        <v>3.6832232599945287E-3</v>
      </c>
      <c r="Q1419" s="12">
        <v>173.333333333333</v>
      </c>
      <c r="R1419" s="2">
        <v>1545</v>
      </c>
      <c r="S1419" s="25">
        <v>3.6541581718329448E-3</v>
      </c>
      <c r="T1419" s="12">
        <v>189.69697600000001</v>
      </c>
      <c r="V1419" t="s">
        <v>167</v>
      </c>
      <c r="W1419" t="s">
        <v>167</v>
      </c>
      <c r="X1419" t="s">
        <v>167</v>
      </c>
      <c r="Y1419" s="2">
        <v>105581</v>
      </c>
      <c r="Z1419" s="25">
        <v>3.0000000000000001E-3</v>
      </c>
      <c r="AA1419" s="12">
        <v>1590.91</v>
      </c>
      <c r="AB1419" s="2">
        <v>127988</v>
      </c>
      <c r="AC1419" s="25">
        <v>4.0000000000000001E-3</v>
      </c>
      <c r="AD1419" s="12">
        <v>1926.06</v>
      </c>
    </row>
    <row r="1420" spans="1:30" x14ac:dyDescent="0.3">
      <c r="A1420" t="s">
        <v>1989</v>
      </c>
      <c r="B1420" t="s">
        <v>2479</v>
      </c>
      <c r="C1420" t="s">
        <v>2479</v>
      </c>
      <c r="E1420" s="2">
        <v>15815</v>
      </c>
      <c r="F1420" s="25">
        <v>0.12008625860877621</v>
      </c>
      <c r="G1420" s="12"/>
      <c r="H1420" s="2">
        <v>14937</v>
      </c>
      <c r="I1420" s="25">
        <v>0.11525729762263009</v>
      </c>
      <c r="J1420" s="12"/>
      <c r="K1420" t="s">
        <v>2479</v>
      </c>
      <c r="L1420" t="s">
        <v>167</v>
      </c>
      <c r="M1420" t="s">
        <v>167</v>
      </c>
      <c r="N1420" t="s">
        <v>167</v>
      </c>
      <c r="O1420" s="2">
        <v>53264</v>
      </c>
      <c r="P1420" s="25">
        <v>0.13009496267927625</v>
      </c>
      <c r="Q1420" s="12">
        <v>182.42424242424201</v>
      </c>
      <c r="R1420" s="2">
        <v>53739</v>
      </c>
      <c r="S1420" s="25">
        <v>0.1271008453049389</v>
      </c>
      <c r="T1420" s="12">
        <v>194.545456</v>
      </c>
      <c r="V1420" t="s">
        <v>167</v>
      </c>
      <c r="W1420" t="s">
        <v>167</v>
      </c>
      <c r="X1420" t="s">
        <v>167</v>
      </c>
      <c r="Y1420" s="2">
        <v>4531863</v>
      </c>
      <c r="Z1420" s="25">
        <v>0.128</v>
      </c>
      <c r="AA1420" s="12">
        <v>1812.73</v>
      </c>
      <c r="AB1420" s="2">
        <v>4562791</v>
      </c>
      <c r="AC1420" s="25">
        <v>0.125</v>
      </c>
      <c r="AD1420" s="12">
        <v>1868.48</v>
      </c>
    </row>
    <row r="1421" spans="1:30" x14ac:dyDescent="0.3">
      <c r="A1421" t="s">
        <v>1980</v>
      </c>
      <c r="B1421" t="s">
        <v>2479</v>
      </c>
      <c r="C1421" t="s">
        <v>2479</v>
      </c>
      <c r="E1421" s="2">
        <v>23324</v>
      </c>
      <c r="F1421" s="25">
        <v>0.17710350273734404</v>
      </c>
      <c r="G1421" s="12"/>
      <c r="H1421" s="2">
        <v>24026</v>
      </c>
      <c r="I1421" s="25">
        <v>0.18539009390649475</v>
      </c>
      <c r="J1421" s="12"/>
      <c r="K1421" t="s">
        <v>2479</v>
      </c>
      <c r="L1421" t="s">
        <v>167</v>
      </c>
      <c r="M1421" t="s">
        <v>167</v>
      </c>
      <c r="N1421" t="s">
        <v>167</v>
      </c>
      <c r="O1421" s="2">
        <v>75650</v>
      </c>
      <c r="P1421" s="25">
        <v>0.18477177693540192</v>
      </c>
      <c r="Q1421" s="12">
        <v>53.3333333333333</v>
      </c>
      <c r="R1421" s="2">
        <v>77572</v>
      </c>
      <c r="S1421" s="25">
        <v>0.18346948718797745</v>
      </c>
      <c r="T1421" s="12">
        <v>64.242424</v>
      </c>
      <c r="V1421" t="s">
        <v>167</v>
      </c>
      <c r="W1421" t="s">
        <v>167</v>
      </c>
      <c r="X1421" t="s">
        <v>167</v>
      </c>
      <c r="Y1421" s="2">
        <v>7477809</v>
      </c>
      <c r="Z1421" s="25">
        <v>0.21099999999999999</v>
      </c>
      <c r="AA1421" s="12">
        <v>717.58</v>
      </c>
      <c r="AB1421" s="2">
        <v>7530762</v>
      </c>
      <c r="AC1421" s="25">
        <v>0.20699999999999999</v>
      </c>
      <c r="AD1421" s="12">
        <v>807.88</v>
      </c>
    </row>
    <row r="1422" spans="1:30" x14ac:dyDescent="0.3">
      <c r="A1422" t="s">
        <v>1988</v>
      </c>
      <c r="B1422" t="s">
        <v>2479</v>
      </c>
      <c r="C1422" t="s">
        <v>2479</v>
      </c>
      <c r="E1422" s="2">
        <v>1012</v>
      </c>
      <c r="F1422" s="25">
        <v>7.6843056409789138E-3</v>
      </c>
      <c r="G1422" s="12"/>
      <c r="H1422" s="2">
        <v>813</v>
      </c>
      <c r="I1422" s="25">
        <v>6.2732933632722952E-3</v>
      </c>
      <c r="J1422" s="12"/>
      <c r="K1422" t="s">
        <v>2479</v>
      </c>
      <c r="L1422" t="s">
        <v>167</v>
      </c>
      <c r="M1422" t="s">
        <v>167</v>
      </c>
      <c r="N1422" t="s">
        <v>167</v>
      </c>
      <c r="O1422" s="2">
        <v>3878</v>
      </c>
      <c r="P1422" s="25">
        <v>9.4718433701981315E-3</v>
      </c>
      <c r="Q1422" s="12">
        <v>275.15151515151501</v>
      </c>
      <c r="R1422" s="2">
        <v>3429</v>
      </c>
      <c r="S1422" s="25">
        <v>8.1101025056408843E-3</v>
      </c>
      <c r="T1422" s="12">
        <v>280.60604899999998</v>
      </c>
      <c r="V1422" t="s">
        <v>167</v>
      </c>
      <c r="W1422" t="s">
        <v>167</v>
      </c>
      <c r="X1422" t="s">
        <v>167</v>
      </c>
      <c r="Y1422" s="2">
        <v>291373</v>
      </c>
      <c r="Z1422" s="25">
        <v>8.0000000000000002E-3</v>
      </c>
      <c r="AA1422" s="12">
        <v>2187.88</v>
      </c>
      <c r="AB1422" s="2">
        <v>269072</v>
      </c>
      <c r="AC1422" s="25">
        <v>7.0000000000000001E-3</v>
      </c>
      <c r="AD1422" s="12">
        <v>2283.0300000000002</v>
      </c>
    </row>
    <row r="1423" spans="1:30" x14ac:dyDescent="0.3">
      <c r="A1423" t="s">
        <v>1989</v>
      </c>
      <c r="B1423" t="s">
        <v>2479</v>
      </c>
      <c r="C1423" t="s">
        <v>2479</v>
      </c>
      <c r="E1423" s="2">
        <v>22312</v>
      </c>
      <c r="F1423" s="25">
        <v>0.16941919709636513</v>
      </c>
      <c r="G1423" s="12"/>
      <c r="H1423" s="2">
        <v>23213</v>
      </c>
      <c r="I1423" s="25">
        <v>0.17911680054322246</v>
      </c>
      <c r="J1423" s="12"/>
      <c r="K1423" t="s">
        <v>2479</v>
      </c>
      <c r="L1423" t="s">
        <v>167</v>
      </c>
      <c r="M1423" t="s">
        <v>167</v>
      </c>
      <c r="N1423" t="s">
        <v>167</v>
      </c>
      <c r="O1423" s="2">
        <v>71772</v>
      </c>
      <c r="P1423" s="25">
        <v>0.17529993356520379</v>
      </c>
      <c r="Q1423" s="12">
        <v>274.54545454545399</v>
      </c>
      <c r="R1423" s="2">
        <v>74143</v>
      </c>
      <c r="S1423" s="25">
        <v>0.17535938468233658</v>
      </c>
      <c r="T1423" s="12">
        <v>292.121216</v>
      </c>
      <c r="V1423" t="s">
        <v>167</v>
      </c>
      <c r="W1423" t="s">
        <v>167</v>
      </c>
      <c r="X1423" t="s">
        <v>167</v>
      </c>
      <c r="Y1423" s="2">
        <v>7186436</v>
      </c>
      <c r="Z1423" s="25">
        <v>0.20300000000000001</v>
      </c>
      <c r="AA1423" s="12">
        <v>2256.9699999999998</v>
      </c>
      <c r="AB1423" s="2">
        <v>7261690</v>
      </c>
      <c r="AC1423" s="25">
        <v>0.19900000000000001</v>
      </c>
      <c r="AD1423" s="12">
        <v>2262.42</v>
      </c>
    </row>
    <row r="1424" spans="1:30" x14ac:dyDescent="0.3">
      <c r="A1424" t="s">
        <v>1981</v>
      </c>
      <c r="B1424" t="s">
        <v>2479</v>
      </c>
      <c r="C1424" t="s">
        <v>2479</v>
      </c>
      <c r="E1424" s="2">
        <v>4382</v>
      </c>
      <c r="F1424" s="25">
        <v>3.3273347152934389E-2</v>
      </c>
      <c r="G1424" s="12"/>
      <c r="H1424" s="2">
        <v>5008</v>
      </c>
      <c r="I1424" s="25">
        <v>3.8642869819517429E-2</v>
      </c>
      <c r="J1424" s="12"/>
      <c r="K1424" t="s">
        <v>2479</v>
      </c>
      <c r="L1424" t="s">
        <v>167</v>
      </c>
      <c r="M1424" t="s">
        <v>167</v>
      </c>
      <c r="N1424" t="s">
        <v>167</v>
      </c>
      <c r="O1424" s="2">
        <v>13697</v>
      </c>
      <c r="P1424" s="25">
        <v>3.3454316307788501E-2</v>
      </c>
      <c r="Q1424" s="12">
        <v>47.878787878787797</v>
      </c>
      <c r="R1424" s="2">
        <v>16131</v>
      </c>
      <c r="S1424" s="25">
        <v>3.8152249495040279E-2</v>
      </c>
      <c r="T1424" s="12">
        <v>66.666664100000006</v>
      </c>
      <c r="V1424" t="s">
        <v>167</v>
      </c>
      <c r="W1424" t="s">
        <v>167</v>
      </c>
      <c r="X1424" t="s">
        <v>167</v>
      </c>
      <c r="Y1424" s="2">
        <v>1427224</v>
      </c>
      <c r="Z1424" s="25">
        <v>0.04</v>
      </c>
      <c r="AA1424" s="12">
        <v>443.64</v>
      </c>
      <c r="AB1424" s="2">
        <v>1735473</v>
      </c>
      <c r="AC1424" s="25">
        <v>4.8000000000000001E-2</v>
      </c>
      <c r="AD1424" s="12">
        <v>575.76</v>
      </c>
    </row>
    <row r="1425" spans="1:31" x14ac:dyDescent="0.3">
      <c r="A1425" t="s">
        <v>1988</v>
      </c>
      <c r="B1425" t="s">
        <v>2479</v>
      </c>
      <c r="C1425" t="s">
        <v>2479</v>
      </c>
      <c r="E1425" s="2">
        <v>319</v>
      </c>
      <c r="F1425" s="25">
        <v>2.4222267781346574E-3</v>
      </c>
      <c r="G1425" s="12"/>
      <c r="H1425" s="2">
        <v>283</v>
      </c>
      <c r="I1425" s="25">
        <v>2.1836925237466915E-3</v>
      </c>
      <c r="J1425" s="12"/>
      <c r="K1425" t="s">
        <v>2479</v>
      </c>
      <c r="L1425" t="s">
        <v>167</v>
      </c>
      <c r="M1425" t="s">
        <v>167</v>
      </c>
      <c r="N1425" t="s">
        <v>167</v>
      </c>
      <c r="O1425" s="2">
        <v>999</v>
      </c>
      <c r="P1425" s="25">
        <v>2.4400132869592402E-3</v>
      </c>
      <c r="Q1425" s="12">
        <v>109.09090909090899</v>
      </c>
      <c r="R1425" s="2">
        <v>1047</v>
      </c>
      <c r="S1425" s="25">
        <v>2.4763130135333935E-3</v>
      </c>
      <c r="T1425" s="12">
        <v>142.42424</v>
      </c>
      <c r="V1425" t="s">
        <v>167</v>
      </c>
      <c r="W1425" t="s">
        <v>167</v>
      </c>
      <c r="X1425" t="s">
        <v>167</v>
      </c>
      <c r="Y1425" s="2">
        <v>80853</v>
      </c>
      <c r="Z1425" s="25">
        <v>2E-3</v>
      </c>
      <c r="AA1425" s="12">
        <v>1152.73</v>
      </c>
      <c r="AB1425" s="2">
        <v>87967</v>
      </c>
      <c r="AC1425" s="25">
        <v>2E-3</v>
      </c>
      <c r="AD1425" s="12">
        <v>1367.27</v>
      </c>
    </row>
    <row r="1426" spans="1:31" x14ac:dyDescent="0.3">
      <c r="A1426" t="s">
        <v>1989</v>
      </c>
      <c r="B1426" t="s">
        <v>2479</v>
      </c>
      <c r="C1426" t="s">
        <v>2479</v>
      </c>
      <c r="E1426" s="2">
        <v>4063</v>
      </c>
      <c r="F1426" s="25">
        <v>3.0851120374799729E-2</v>
      </c>
      <c r="G1426" s="12"/>
      <c r="H1426" s="2">
        <v>4725</v>
      </c>
      <c r="I1426" s="25">
        <v>3.6459177295770751E-2</v>
      </c>
      <c r="J1426" s="12"/>
      <c r="K1426" t="s">
        <v>2479</v>
      </c>
      <c r="L1426" t="s">
        <v>167</v>
      </c>
      <c r="M1426" t="s">
        <v>167</v>
      </c>
      <c r="N1426" t="s">
        <v>167</v>
      </c>
      <c r="O1426" s="2">
        <v>12698</v>
      </c>
      <c r="P1426" s="25">
        <v>3.1014303020829262E-2</v>
      </c>
      <c r="Q1426" s="12">
        <v>116.363636363636</v>
      </c>
      <c r="R1426" s="2">
        <v>15084</v>
      </c>
      <c r="S1426" s="25">
        <v>3.5675936481506888E-2</v>
      </c>
      <c r="T1426" s="12">
        <v>153.33332799999999</v>
      </c>
      <c r="V1426" t="s">
        <v>167</v>
      </c>
      <c r="W1426" t="s">
        <v>167</v>
      </c>
      <c r="X1426" t="s">
        <v>167</v>
      </c>
      <c r="Y1426" s="2">
        <v>1346371</v>
      </c>
      <c r="Z1426" s="25">
        <v>3.7999999999999999E-2</v>
      </c>
      <c r="AA1426" s="12">
        <v>1190.3</v>
      </c>
      <c r="AB1426" s="2">
        <v>1647506</v>
      </c>
      <c r="AC1426" s="25">
        <v>4.4999999999999998E-2</v>
      </c>
      <c r="AD1426" s="12">
        <v>1399.39</v>
      </c>
    </row>
    <row r="1427" spans="1:31" x14ac:dyDescent="0.3">
      <c r="A1427" t="s">
        <v>1982</v>
      </c>
      <c r="B1427" t="s">
        <v>2479</v>
      </c>
      <c r="C1427" t="s">
        <v>2479</v>
      </c>
      <c r="E1427" s="2">
        <v>3324</v>
      </c>
      <c r="F1427" s="25">
        <v>2.5239754891910979E-2</v>
      </c>
      <c r="G1427" s="12"/>
      <c r="H1427" s="2">
        <v>3513</v>
      </c>
      <c r="I1427" s="25">
        <v>2.7107108960855577E-2</v>
      </c>
      <c r="J1427" s="12"/>
      <c r="K1427" t="s">
        <v>2479</v>
      </c>
      <c r="L1427" t="s">
        <v>167</v>
      </c>
      <c r="M1427" t="s">
        <v>167</v>
      </c>
      <c r="N1427" t="s">
        <v>167</v>
      </c>
      <c r="O1427" s="2">
        <v>10719</v>
      </c>
      <c r="P1427" s="25">
        <v>2.6180683106022118E-2</v>
      </c>
      <c r="Q1427" s="12">
        <v>96.363636363636402</v>
      </c>
      <c r="R1427" s="2">
        <v>12012</v>
      </c>
      <c r="S1427" s="25">
        <v>2.841019285440604E-2</v>
      </c>
      <c r="T1427" s="12">
        <v>106.060608</v>
      </c>
      <c r="V1427" t="s">
        <v>167</v>
      </c>
      <c r="W1427" t="s">
        <v>167</v>
      </c>
      <c r="X1427" t="s">
        <v>167</v>
      </c>
      <c r="Y1427" s="2">
        <v>1197626</v>
      </c>
      <c r="Z1427" s="25">
        <v>3.4000000000000002E-2</v>
      </c>
      <c r="AA1427" s="12">
        <v>640.61</v>
      </c>
      <c r="AB1427" s="2">
        <v>1341470</v>
      </c>
      <c r="AC1427" s="25">
        <v>3.6999999999999998E-2</v>
      </c>
      <c r="AD1427" s="12">
        <v>718.79</v>
      </c>
    </row>
    <row r="1428" spans="1:31" x14ac:dyDescent="0.3">
      <c r="A1428" t="s">
        <v>1988</v>
      </c>
      <c r="B1428" t="s">
        <v>2479</v>
      </c>
      <c r="C1428" t="s">
        <v>2479</v>
      </c>
      <c r="E1428" s="2">
        <v>552</v>
      </c>
      <c r="F1428" s="25">
        <v>4.191439440533953E-3</v>
      </c>
      <c r="G1428" s="12"/>
      <c r="H1428" s="2">
        <v>743</v>
      </c>
      <c r="I1428" s="25">
        <v>5.733157403334954E-3</v>
      </c>
      <c r="J1428" s="12"/>
      <c r="K1428" t="s">
        <v>2479</v>
      </c>
      <c r="L1428" t="s">
        <v>167</v>
      </c>
      <c r="M1428" t="s">
        <v>167</v>
      </c>
      <c r="N1428" t="s">
        <v>167</v>
      </c>
      <c r="O1428" s="2">
        <v>1929</v>
      </c>
      <c r="P1428" s="25">
        <v>4.7114971276720468E-3</v>
      </c>
      <c r="Q1428" s="12">
        <v>152.12121212121201</v>
      </c>
      <c r="R1428" s="2">
        <v>2417</v>
      </c>
      <c r="S1428" s="25">
        <v>5.716569774317299E-3</v>
      </c>
      <c r="T1428" s="12">
        <v>204.24243200000001</v>
      </c>
      <c r="V1428" t="s">
        <v>167</v>
      </c>
      <c r="W1428" t="s">
        <v>167</v>
      </c>
      <c r="X1428" t="s">
        <v>167</v>
      </c>
      <c r="Y1428" s="2">
        <v>217063</v>
      </c>
      <c r="Z1428" s="25">
        <v>6.0000000000000001E-3</v>
      </c>
      <c r="AA1428" s="12">
        <v>1968.48</v>
      </c>
      <c r="AB1428" s="2">
        <v>229270</v>
      </c>
      <c r="AC1428" s="25">
        <v>6.0000000000000001E-3</v>
      </c>
      <c r="AD1428" s="12">
        <v>2476.9699999999998</v>
      </c>
    </row>
    <row r="1429" spans="1:31" x14ac:dyDescent="0.3">
      <c r="A1429" t="s">
        <v>1989</v>
      </c>
      <c r="B1429" t="s">
        <v>2479</v>
      </c>
      <c r="C1429" t="s">
        <v>2479</v>
      </c>
      <c r="E1429" s="2">
        <v>2772</v>
      </c>
      <c r="F1429" s="25">
        <v>2.1048315451377024E-2</v>
      </c>
      <c r="G1429" s="12"/>
      <c r="H1429" s="2">
        <v>2770</v>
      </c>
      <c r="I1429" s="25">
        <v>2.1373951557520622E-2</v>
      </c>
      <c r="J1429" s="12"/>
      <c r="K1429" t="s">
        <v>2479</v>
      </c>
      <c r="L1429" t="s">
        <v>167</v>
      </c>
      <c r="M1429" t="s">
        <v>167</v>
      </c>
      <c r="N1429" t="s">
        <v>167</v>
      </c>
      <c r="O1429" s="2">
        <v>8790</v>
      </c>
      <c r="P1429" s="25">
        <v>2.1469185978350073E-2</v>
      </c>
      <c r="Q1429" s="12">
        <v>173.333333333333</v>
      </c>
      <c r="R1429" s="2">
        <v>9595</v>
      </c>
      <c r="S1429" s="25">
        <v>2.2693623080088741E-2</v>
      </c>
      <c r="T1429" s="12">
        <v>219.393936</v>
      </c>
      <c r="V1429" t="s">
        <v>167</v>
      </c>
      <c r="W1429" t="s">
        <v>167</v>
      </c>
      <c r="X1429" t="s">
        <v>167</v>
      </c>
      <c r="Y1429" s="2">
        <v>980563</v>
      </c>
      <c r="Z1429" s="25">
        <v>2.8000000000000001E-2</v>
      </c>
      <c r="AA1429" s="12">
        <v>2155.7600000000002</v>
      </c>
      <c r="AB1429" s="2">
        <v>1112200</v>
      </c>
      <c r="AC1429" s="25">
        <v>3.1E-2</v>
      </c>
      <c r="AD1429" s="12">
        <v>2586.67</v>
      </c>
    </row>
    <row r="1430" spans="1:31" x14ac:dyDescent="0.3">
      <c r="A1430" s="16"/>
      <c r="B1430" s="16"/>
      <c r="C1430" s="16"/>
      <c r="D1430" s="16"/>
      <c r="E1430" s="16"/>
      <c r="F1430" s="16"/>
      <c r="G1430" s="16"/>
      <c r="H1430" s="16"/>
      <c r="I1430" s="16"/>
      <c r="J1430" s="16"/>
      <c r="K1430" s="16"/>
      <c r="L1430" s="16"/>
      <c r="M1430" s="16"/>
      <c r="N1430" s="16"/>
      <c r="O1430" s="16"/>
      <c r="P1430" s="16"/>
      <c r="Q1430" s="16"/>
      <c r="R1430" s="16"/>
      <c r="S1430" s="16"/>
      <c r="T1430" s="16"/>
      <c r="U1430" s="16"/>
      <c r="V1430" s="16"/>
      <c r="W1430" s="16"/>
      <c r="X1430" s="16"/>
      <c r="Y1430" s="16"/>
      <c r="Z1430" s="16"/>
      <c r="AA1430" s="16"/>
      <c r="AB1430" s="16"/>
      <c r="AC1430" s="16"/>
      <c r="AD1430" s="16"/>
      <c r="AE1430" s="16"/>
    </row>
    <row r="1431" spans="1:31" x14ac:dyDescent="0.3">
      <c r="A1431" s="103" t="s">
        <v>1990</v>
      </c>
      <c r="B1431" s="103"/>
      <c r="C1431" s="103"/>
      <c r="D1431" s="103"/>
      <c r="E1431" s="103"/>
      <c r="F1431" s="103"/>
      <c r="G1431" s="103"/>
      <c r="H1431" s="103"/>
      <c r="I1431" s="103"/>
      <c r="J1431" s="103"/>
      <c r="K1431" s="103"/>
      <c r="L1431" s="103"/>
      <c r="M1431" s="103"/>
      <c r="N1431" s="103"/>
      <c r="O1431" s="103"/>
      <c r="P1431" s="103"/>
      <c r="Q1431" s="103"/>
      <c r="R1431" s="103"/>
      <c r="S1431" s="103"/>
      <c r="T1431" s="103"/>
      <c r="U1431" s="103"/>
      <c r="V1431" s="103"/>
      <c r="W1431" s="103"/>
      <c r="X1431" s="103"/>
      <c r="Y1431" s="103"/>
      <c r="Z1431" s="103"/>
      <c r="AA1431" s="103"/>
      <c r="AB1431" s="103"/>
      <c r="AC1431" s="103"/>
      <c r="AD1431" s="103"/>
      <c r="AE1431" s="103"/>
    </row>
    <row r="1432" spans="1:31" x14ac:dyDescent="0.3">
      <c r="E1432" s="188"/>
      <c r="F1432" s="188"/>
      <c r="G1432" s="188"/>
      <c r="H1432" s="188"/>
      <c r="I1432" s="188"/>
      <c r="J1432" s="188"/>
      <c r="L1432" t="s">
        <v>167</v>
      </c>
      <c r="M1432" t="s">
        <v>167</v>
      </c>
      <c r="N1432" t="s">
        <v>167</v>
      </c>
      <c r="O1432" s="188" t="s">
        <v>1653</v>
      </c>
      <c r="P1432" s="188"/>
      <c r="Q1432" s="188" t="s">
        <v>1654</v>
      </c>
      <c r="R1432" s="188" t="s">
        <v>1653</v>
      </c>
      <c r="S1432" s="188"/>
      <c r="T1432" s="188" t="s">
        <v>1654</v>
      </c>
      <c r="U1432" t="s">
        <v>167</v>
      </c>
      <c r="V1432" t="s">
        <v>167</v>
      </c>
      <c r="W1432" t="s">
        <v>167</v>
      </c>
      <c r="X1432" t="s">
        <v>167</v>
      </c>
      <c r="Y1432" s="188" t="s">
        <v>1653</v>
      </c>
      <c r="Z1432" s="188"/>
      <c r="AA1432" s="188" t="s">
        <v>1654</v>
      </c>
      <c r="AB1432" s="188" t="s">
        <v>1653</v>
      </c>
      <c r="AC1432" s="188"/>
      <c r="AD1432" s="188" t="s">
        <v>1654</v>
      </c>
      <c r="AE1432" t="s">
        <v>167</v>
      </c>
    </row>
    <row r="1433" spans="1:31" x14ac:dyDescent="0.3">
      <c r="A1433" t="s">
        <v>169</v>
      </c>
      <c r="B1433" t="s">
        <v>2479</v>
      </c>
      <c r="C1433" t="s">
        <v>2479</v>
      </c>
      <c r="E1433" s="2">
        <v>131697</v>
      </c>
      <c r="F1433" s="25" t="s">
        <v>2479</v>
      </c>
      <c r="G1433" s="12"/>
      <c r="H1433" s="2">
        <v>129597</v>
      </c>
      <c r="I1433" s="25" t="s">
        <v>2479</v>
      </c>
      <c r="J1433" s="12"/>
      <c r="K1433" t="s">
        <v>2479</v>
      </c>
      <c r="L1433" t="s">
        <v>167</v>
      </c>
      <c r="M1433" t="s">
        <v>167</v>
      </c>
      <c r="N1433" t="s">
        <v>167</v>
      </c>
      <c r="O1433" s="2">
        <v>409424</v>
      </c>
      <c r="P1433" s="25" t="s">
        <v>167</v>
      </c>
      <c r="Q1433" s="12">
        <v>238.18181818181799</v>
      </c>
      <c r="R1433" s="2">
        <v>422806</v>
      </c>
      <c r="S1433" s="25" t="s">
        <v>167</v>
      </c>
      <c r="T1433" s="12">
        <v>256.36364700000001</v>
      </c>
      <c r="V1433" t="s">
        <v>167</v>
      </c>
      <c r="W1433" t="s">
        <v>167</v>
      </c>
      <c r="X1433" t="s">
        <v>167</v>
      </c>
      <c r="Y1433" s="2">
        <v>35400693</v>
      </c>
      <c r="Z1433" s="25" t="s">
        <v>167</v>
      </c>
      <c r="AA1433" s="12">
        <v>1443.03</v>
      </c>
      <c r="AB1433" s="2">
        <v>36429855</v>
      </c>
      <c r="AC1433" s="25" t="s">
        <v>167</v>
      </c>
      <c r="AD1433" s="12">
        <v>1813.33</v>
      </c>
    </row>
    <row r="1434" spans="1:31" x14ac:dyDescent="0.3">
      <c r="A1434" t="s">
        <v>1975</v>
      </c>
      <c r="B1434" t="s">
        <v>2479</v>
      </c>
      <c r="C1434" t="s">
        <v>2479</v>
      </c>
      <c r="E1434" s="2">
        <v>67089</v>
      </c>
      <c r="F1434" s="25">
        <v>0.50941934896011298</v>
      </c>
      <c r="G1434" s="12"/>
      <c r="H1434" s="2">
        <v>66822</v>
      </c>
      <c r="I1434" s="25">
        <v>0.51561378735618879</v>
      </c>
      <c r="J1434" s="12"/>
      <c r="K1434" t="s">
        <v>2479</v>
      </c>
      <c r="L1434" t="s">
        <v>167</v>
      </c>
      <c r="M1434" t="s">
        <v>167</v>
      </c>
      <c r="N1434" t="s">
        <v>167</v>
      </c>
      <c r="O1434" s="2">
        <v>203715</v>
      </c>
      <c r="P1434" s="25">
        <v>0.49756487162452617</v>
      </c>
      <c r="Q1434" s="12">
        <v>224.84848484848399</v>
      </c>
      <c r="R1434" s="2">
        <v>210059</v>
      </c>
      <c r="S1434" s="25">
        <v>0.49682123716314336</v>
      </c>
      <c r="T1434" s="12">
        <v>236.96969999999999</v>
      </c>
      <c r="V1434" t="s">
        <v>167</v>
      </c>
      <c r="W1434" t="s">
        <v>167</v>
      </c>
      <c r="X1434" t="s">
        <v>167</v>
      </c>
      <c r="Y1434" s="2">
        <v>17405072</v>
      </c>
      <c r="Z1434" s="25">
        <v>0.49199999999999999</v>
      </c>
      <c r="AA1434" s="12">
        <v>1794.55</v>
      </c>
      <c r="AB1434" s="2">
        <v>17932063</v>
      </c>
      <c r="AC1434" s="25">
        <v>0.49199999999999999</v>
      </c>
      <c r="AD1434" s="12">
        <v>2207.27</v>
      </c>
    </row>
    <row r="1435" spans="1:31" x14ac:dyDescent="0.3">
      <c r="A1435" t="s">
        <v>1978</v>
      </c>
      <c r="B1435" t="s">
        <v>2479</v>
      </c>
      <c r="C1435" t="s">
        <v>2479</v>
      </c>
      <c r="E1435" s="2">
        <v>17287</v>
      </c>
      <c r="F1435" s="25">
        <v>0.13126343045020014</v>
      </c>
      <c r="G1435" s="12"/>
      <c r="H1435" s="2">
        <v>17119</v>
      </c>
      <c r="I1435" s="25">
        <v>0.13209410711667707</v>
      </c>
      <c r="J1435" s="12"/>
      <c r="K1435" t="s">
        <v>2479</v>
      </c>
      <c r="L1435" t="s">
        <v>167</v>
      </c>
      <c r="M1435" t="s">
        <v>167</v>
      </c>
      <c r="N1435" t="s">
        <v>167</v>
      </c>
      <c r="O1435" s="2">
        <v>52537</v>
      </c>
      <c r="P1435" s="25">
        <v>0.12831929735433195</v>
      </c>
      <c r="Q1435" s="12">
        <v>59.393939393939398</v>
      </c>
      <c r="R1435" s="2">
        <v>53879</v>
      </c>
      <c r="S1435" s="25">
        <v>0.12743196643377813</v>
      </c>
      <c r="T1435" s="12">
        <v>70.303030000000007</v>
      </c>
      <c r="V1435" t="s">
        <v>167</v>
      </c>
      <c r="W1435" t="s">
        <v>167</v>
      </c>
      <c r="X1435" t="s">
        <v>167</v>
      </c>
      <c r="Y1435" s="2">
        <v>3391724</v>
      </c>
      <c r="Z1435" s="25">
        <v>9.6000000000000002E-2</v>
      </c>
      <c r="AA1435" s="12">
        <v>489.7</v>
      </c>
      <c r="AB1435" s="2">
        <v>3334728</v>
      </c>
      <c r="AC1435" s="25">
        <v>9.1999999999999998E-2</v>
      </c>
      <c r="AD1435" s="12">
        <v>715.76</v>
      </c>
    </row>
    <row r="1436" spans="1:31" x14ac:dyDescent="0.3">
      <c r="A1436" t="s">
        <v>1991</v>
      </c>
      <c r="B1436" t="s">
        <v>2479</v>
      </c>
      <c r="C1436" t="s">
        <v>2479</v>
      </c>
      <c r="E1436" s="2">
        <v>71</v>
      </c>
      <c r="F1436" s="25">
        <v>5.3911630485128741E-4</v>
      </c>
      <c r="G1436" s="12"/>
      <c r="H1436" s="2">
        <v>217</v>
      </c>
      <c r="I1436" s="25">
        <v>1.6744214758057671E-3</v>
      </c>
      <c r="J1436" s="12"/>
      <c r="K1436" t="s">
        <v>2479</v>
      </c>
      <c r="L1436" t="s">
        <v>167</v>
      </c>
      <c r="M1436" t="s">
        <v>167</v>
      </c>
      <c r="N1436" t="s">
        <v>167</v>
      </c>
      <c r="O1436" s="2">
        <v>293</v>
      </c>
      <c r="P1436" s="25">
        <v>7.1563953261166908E-4</v>
      </c>
      <c r="Q1436" s="12">
        <v>72.727272727272705</v>
      </c>
      <c r="R1436" s="2">
        <v>618</v>
      </c>
      <c r="S1436" s="25">
        <v>1.4616632687331778E-3</v>
      </c>
      <c r="T1436" s="12">
        <v>130.30302399999999</v>
      </c>
      <c r="V1436" t="s">
        <v>167</v>
      </c>
      <c r="W1436" t="s">
        <v>167</v>
      </c>
      <c r="X1436" t="s">
        <v>167</v>
      </c>
      <c r="Y1436" s="2">
        <v>22047</v>
      </c>
      <c r="Z1436" s="25">
        <v>1E-3</v>
      </c>
      <c r="AA1436" s="12">
        <v>593.33000000000004</v>
      </c>
      <c r="AB1436" s="2">
        <v>19163</v>
      </c>
      <c r="AC1436" s="25">
        <v>1E-3</v>
      </c>
      <c r="AD1436" s="12">
        <v>643.03</v>
      </c>
    </row>
    <row r="1437" spans="1:31" x14ac:dyDescent="0.3">
      <c r="A1437" t="s">
        <v>1992</v>
      </c>
      <c r="B1437" t="s">
        <v>2479</v>
      </c>
      <c r="C1437" t="s">
        <v>2479</v>
      </c>
      <c r="E1437" s="2">
        <v>17216</v>
      </c>
      <c r="F1437" s="25">
        <v>0.13072431414534874</v>
      </c>
      <c r="G1437" s="12"/>
      <c r="H1437" s="2">
        <v>16902</v>
      </c>
      <c r="I1437" s="25">
        <v>0.13041968564087131</v>
      </c>
      <c r="J1437" s="12"/>
      <c r="K1437" t="s">
        <v>2479</v>
      </c>
      <c r="L1437" t="s">
        <v>167</v>
      </c>
      <c r="M1437" t="s">
        <v>167</v>
      </c>
      <c r="N1437" t="s">
        <v>167</v>
      </c>
      <c r="O1437" s="2">
        <v>52244</v>
      </c>
      <c r="P1437" s="25">
        <v>0.12760365782172026</v>
      </c>
      <c r="Q1437" s="12">
        <v>92.727272727272705</v>
      </c>
      <c r="R1437" s="2">
        <v>53261</v>
      </c>
      <c r="S1437" s="25">
        <v>0.12597030316504496</v>
      </c>
      <c r="T1437" s="12">
        <v>147.878784</v>
      </c>
      <c r="V1437" t="s">
        <v>167</v>
      </c>
      <c r="W1437" t="s">
        <v>167</v>
      </c>
      <c r="X1437" t="s">
        <v>167</v>
      </c>
      <c r="Y1437" s="2">
        <v>3369677</v>
      </c>
      <c r="Z1437" s="25">
        <v>9.5000000000000001E-2</v>
      </c>
      <c r="AA1437" s="12">
        <v>739.39</v>
      </c>
      <c r="AB1437" s="2">
        <v>3315565</v>
      </c>
      <c r="AC1437" s="25">
        <v>9.0999999999999998E-2</v>
      </c>
      <c r="AD1437" s="12">
        <v>928.48</v>
      </c>
    </row>
    <row r="1438" spans="1:31" x14ac:dyDescent="0.3">
      <c r="A1438" t="s">
        <v>1979</v>
      </c>
      <c r="B1438" t="s">
        <v>2479</v>
      </c>
      <c r="C1438" t="s">
        <v>2479</v>
      </c>
      <c r="E1438" s="2">
        <v>17229</v>
      </c>
      <c r="F1438" s="25">
        <v>0.13082302558144837</v>
      </c>
      <c r="G1438" s="12"/>
      <c r="H1438" s="2">
        <v>15346</v>
      </c>
      <c r="I1438" s="25">
        <v>0.11841323487426396</v>
      </c>
      <c r="J1438" s="12"/>
      <c r="K1438" t="s">
        <v>2479</v>
      </c>
      <c r="L1438" t="s">
        <v>167</v>
      </c>
      <c r="M1438" t="s">
        <v>167</v>
      </c>
      <c r="N1438" t="s">
        <v>167</v>
      </c>
      <c r="O1438" s="2">
        <v>56482</v>
      </c>
      <c r="P1438" s="25">
        <v>0.13795478525929111</v>
      </c>
      <c r="Q1438" s="12">
        <v>179.39393939393901</v>
      </c>
      <c r="R1438" s="2">
        <v>56225</v>
      </c>
      <c r="S1438" s="25">
        <v>0.13298061049275553</v>
      </c>
      <c r="T1438" s="12">
        <v>144.84848</v>
      </c>
      <c r="V1438" t="s">
        <v>167</v>
      </c>
      <c r="W1438" t="s">
        <v>167</v>
      </c>
      <c r="X1438" t="s">
        <v>167</v>
      </c>
      <c r="Y1438" s="2">
        <v>4741790</v>
      </c>
      <c r="Z1438" s="25">
        <v>0.13400000000000001</v>
      </c>
      <c r="AA1438" s="12">
        <v>1612.12</v>
      </c>
      <c r="AB1438" s="2">
        <v>4816407</v>
      </c>
      <c r="AC1438" s="25">
        <v>0.13200000000000001</v>
      </c>
      <c r="AD1438" s="12">
        <v>1673.33</v>
      </c>
    </row>
    <row r="1439" spans="1:31" x14ac:dyDescent="0.3">
      <c r="A1439" t="s">
        <v>1991</v>
      </c>
      <c r="B1439" t="s">
        <v>2479</v>
      </c>
      <c r="C1439" t="s">
        <v>2479</v>
      </c>
      <c r="E1439" s="2">
        <v>303</v>
      </c>
      <c r="F1439" s="25">
        <v>2.3007357798583111E-3</v>
      </c>
      <c r="G1439" s="12"/>
      <c r="H1439" s="2">
        <v>327</v>
      </c>
      <c r="I1439" s="25">
        <v>2.5232065557073079E-3</v>
      </c>
      <c r="J1439" s="12"/>
      <c r="K1439" t="s">
        <v>2479</v>
      </c>
      <c r="L1439" t="s">
        <v>167</v>
      </c>
      <c r="M1439" t="s">
        <v>167</v>
      </c>
      <c r="N1439" t="s">
        <v>167</v>
      </c>
      <c r="O1439" s="2">
        <v>948</v>
      </c>
      <c r="P1439" s="25">
        <v>2.3154480440814411E-3</v>
      </c>
      <c r="Q1439" s="12">
        <v>152.12121212121201</v>
      </c>
      <c r="R1439" s="2">
        <v>694</v>
      </c>
      <c r="S1439" s="25">
        <v>1.6414147386744748E-3</v>
      </c>
      <c r="T1439" s="12">
        <v>138.18182400000001</v>
      </c>
      <c r="V1439" t="s">
        <v>167</v>
      </c>
      <c r="W1439" t="s">
        <v>167</v>
      </c>
      <c r="X1439" t="s">
        <v>167</v>
      </c>
      <c r="Y1439" s="2">
        <v>56000</v>
      </c>
      <c r="Z1439" s="25">
        <v>2E-3</v>
      </c>
      <c r="AA1439" s="12">
        <v>1068.48</v>
      </c>
      <c r="AB1439" s="2">
        <v>52801</v>
      </c>
      <c r="AC1439" s="25">
        <v>1E-3</v>
      </c>
      <c r="AD1439" s="12">
        <v>1286.67</v>
      </c>
    </row>
    <row r="1440" spans="1:31" x14ac:dyDescent="0.3">
      <c r="A1440" t="s">
        <v>1992</v>
      </c>
      <c r="B1440" t="s">
        <v>2479</v>
      </c>
      <c r="C1440" t="s">
        <v>2479</v>
      </c>
      <c r="E1440" s="2">
        <v>16926</v>
      </c>
      <c r="F1440" s="25">
        <v>0.12852228980159</v>
      </c>
      <c r="G1440" s="12"/>
      <c r="H1440" s="2">
        <v>15019</v>
      </c>
      <c r="I1440" s="25">
        <v>0.11589002831855676</v>
      </c>
      <c r="J1440" s="12"/>
      <c r="K1440" t="s">
        <v>2479</v>
      </c>
      <c r="L1440" t="s">
        <v>167</v>
      </c>
      <c r="M1440" t="s">
        <v>167</v>
      </c>
      <c r="N1440" t="s">
        <v>167</v>
      </c>
      <c r="O1440" s="2">
        <v>55534</v>
      </c>
      <c r="P1440" s="25">
        <v>0.13563933721520965</v>
      </c>
      <c r="Q1440" s="12">
        <v>235.15151515151501</v>
      </c>
      <c r="R1440" s="2">
        <v>55531</v>
      </c>
      <c r="S1440" s="25">
        <v>0.13133919575408107</v>
      </c>
      <c r="T1440" s="12">
        <v>199.393936</v>
      </c>
      <c r="V1440" t="s">
        <v>167</v>
      </c>
      <c r="W1440" t="s">
        <v>167</v>
      </c>
      <c r="X1440" t="s">
        <v>167</v>
      </c>
      <c r="Y1440" s="2">
        <v>4685790</v>
      </c>
      <c r="Z1440" s="25">
        <v>0.13200000000000001</v>
      </c>
      <c r="AA1440" s="12">
        <v>2006.67</v>
      </c>
      <c r="AB1440" s="2">
        <v>4763606</v>
      </c>
      <c r="AC1440" s="25">
        <v>0.13100000000000001</v>
      </c>
      <c r="AD1440" s="12">
        <v>2226.06</v>
      </c>
    </row>
    <row r="1441" spans="1:30" x14ac:dyDescent="0.3">
      <c r="A1441" t="s">
        <v>1980</v>
      </c>
      <c r="B1441" t="s">
        <v>2479</v>
      </c>
      <c r="C1441" t="s">
        <v>2479</v>
      </c>
      <c r="E1441" s="2">
        <v>25214</v>
      </c>
      <c r="F1441" s="25">
        <v>0.19145462690873749</v>
      </c>
      <c r="G1441" s="12"/>
      <c r="H1441" s="2">
        <v>26196</v>
      </c>
      <c r="I1441" s="25">
        <v>0.20213430866455243</v>
      </c>
      <c r="J1441" s="12"/>
      <c r="K1441" t="s">
        <v>2479</v>
      </c>
      <c r="L1441" t="s">
        <v>167</v>
      </c>
      <c r="M1441" t="s">
        <v>167</v>
      </c>
      <c r="N1441" t="s">
        <v>167</v>
      </c>
      <c r="O1441" s="2">
        <v>74386</v>
      </c>
      <c r="P1441" s="25">
        <v>0.18168451287662668</v>
      </c>
      <c r="Q1441" s="12">
        <v>112.121212121212</v>
      </c>
      <c r="R1441" s="2">
        <v>76531</v>
      </c>
      <c r="S1441" s="25">
        <v>0.18100736507996576</v>
      </c>
      <c r="T1441" s="12">
        <v>141.21212800000001</v>
      </c>
      <c r="V1441" t="s">
        <v>167</v>
      </c>
      <c r="W1441" t="s">
        <v>167</v>
      </c>
      <c r="X1441" t="s">
        <v>167</v>
      </c>
      <c r="Y1441" s="2">
        <v>7195146</v>
      </c>
      <c r="Z1441" s="25">
        <v>0.20300000000000001</v>
      </c>
      <c r="AA1441" s="12">
        <v>1241.21</v>
      </c>
      <c r="AB1441" s="2">
        <v>7309447</v>
      </c>
      <c r="AC1441" s="25">
        <v>0.20100000000000001</v>
      </c>
      <c r="AD1441" s="12">
        <v>1505.45</v>
      </c>
    </row>
    <row r="1442" spans="1:30" x14ac:dyDescent="0.3">
      <c r="A1442" t="s">
        <v>1991</v>
      </c>
      <c r="B1442" t="s">
        <v>2479</v>
      </c>
      <c r="C1442" t="s">
        <v>2479</v>
      </c>
      <c r="E1442" s="2">
        <v>1849</v>
      </c>
      <c r="F1442" s="25">
        <v>1.4039803488310288E-2</v>
      </c>
      <c r="G1442" s="12"/>
      <c r="H1442" s="2">
        <v>1458</v>
      </c>
      <c r="I1442" s="25">
        <v>1.1250260422694969E-2</v>
      </c>
      <c r="J1442" s="12"/>
      <c r="K1442" t="s">
        <v>2479</v>
      </c>
      <c r="L1442" t="s">
        <v>167</v>
      </c>
      <c r="M1442" t="s">
        <v>167</v>
      </c>
      <c r="N1442" t="s">
        <v>167</v>
      </c>
      <c r="O1442" s="2">
        <v>5979</v>
      </c>
      <c r="P1442" s="25">
        <v>1.4603442885614912E-2</v>
      </c>
      <c r="Q1442" s="12">
        <v>304.84848484848402</v>
      </c>
      <c r="R1442" s="2">
        <v>5196</v>
      </c>
      <c r="S1442" s="25">
        <v>1.2289324181776039E-2</v>
      </c>
      <c r="T1442" s="12">
        <v>371.51513699999998</v>
      </c>
      <c r="V1442" t="s">
        <v>167</v>
      </c>
      <c r="W1442" t="s">
        <v>167</v>
      </c>
      <c r="X1442" t="s">
        <v>167</v>
      </c>
      <c r="Y1442" s="2">
        <v>370293</v>
      </c>
      <c r="Z1442" s="25">
        <v>0.01</v>
      </c>
      <c r="AA1442" s="12">
        <v>2784.85</v>
      </c>
      <c r="AB1442" s="2">
        <v>339017</v>
      </c>
      <c r="AC1442" s="25">
        <v>8.9999999999999993E-3</v>
      </c>
      <c r="AD1442" s="12">
        <v>2884.24</v>
      </c>
    </row>
    <row r="1443" spans="1:30" x14ac:dyDescent="0.3">
      <c r="A1443" t="s">
        <v>1992</v>
      </c>
      <c r="B1443" t="s">
        <v>2479</v>
      </c>
      <c r="C1443" t="s">
        <v>2479</v>
      </c>
      <c r="E1443" s="2">
        <v>23365</v>
      </c>
      <c r="F1443" s="25">
        <v>0.17741482342042719</v>
      </c>
      <c r="G1443" s="12"/>
      <c r="H1443" s="2">
        <v>24738</v>
      </c>
      <c r="I1443" s="25">
        <v>0.19088404824185745</v>
      </c>
      <c r="J1443" s="12"/>
      <c r="K1443" t="s">
        <v>2479</v>
      </c>
      <c r="L1443" t="s">
        <v>167</v>
      </c>
      <c r="M1443" t="s">
        <v>167</v>
      </c>
      <c r="N1443" t="s">
        <v>167</v>
      </c>
      <c r="O1443" s="2">
        <v>68407</v>
      </c>
      <c r="P1443" s="25">
        <v>0.16708106999101177</v>
      </c>
      <c r="Q1443" s="12">
        <v>331.51515151515099</v>
      </c>
      <c r="R1443" s="2">
        <v>71335</v>
      </c>
      <c r="S1443" s="25">
        <v>0.1687180408981897</v>
      </c>
      <c r="T1443" s="12">
        <v>382.42425500000002</v>
      </c>
      <c r="V1443" t="s">
        <v>167</v>
      </c>
      <c r="W1443" t="s">
        <v>167</v>
      </c>
      <c r="X1443" t="s">
        <v>167</v>
      </c>
      <c r="Y1443" s="2">
        <v>6824853</v>
      </c>
      <c r="Z1443" s="25">
        <v>0.193</v>
      </c>
      <c r="AA1443" s="12">
        <v>2907.27</v>
      </c>
      <c r="AB1443" s="2">
        <v>6970430</v>
      </c>
      <c r="AC1443" s="25">
        <v>0.191</v>
      </c>
      <c r="AD1443" s="12">
        <v>3454.55</v>
      </c>
    </row>
    <row r="1444" spans="1:30" x14ac:dyDescent="0.3">
      <c r="A1444" t="s">
        <v>1981</v>
      </c>
      <c r="B1444" t="s">
        <v>2479</v>
      </c>
      <c r="C1444" t="s">
        <v>2479</v>
      </c>
      <c r="E1444" s="2">
        <v>4275</v>
      </c>
      <c r="F1444" s="25">
        <v>3.2460876101961321E-2</v>
      </c>
      <c r="G1444" s="12"/>
      <c r="H1444" s="2">
        <v>5133</v>
      </c>
      <c r="I1444" s="25">
        <v>3.9607398319405539E-2</v>
      </c>
      <c r="J1444" s="12"/>
      <c r="K1444" t="s">
        <v>2479</v>
      </c>
      <c r="L1444" t="s">
        <v>167</v>
      </c>
      <c r="M1444" t="s">
        <v>167</v>
      </c>
      <c r="N1444" t="s">
        <v>167</v>
      </c>
      <c r="O1444" s="2">
        <v>12399</v>
      </c>
      <c r="P1444" s="25">
        <v>3.0284008753761381E-2</v>
      </c>
      <c r="Q1444" s="12">
        <v>50.303030303030297</v>
      </c>
      <c r="R1444" s="2">
        <v>14610</v>
      </c>
      <c r="S1444" s="25">
        <v>3.4554854945294061E-2</v>
      </c>
      <c r="T1444" s="12">
        <v>48.484848</v>
      </c>
      <c r="V1444" t="s">
        <v>167</v>
      </c>
      <c r="W1444" t="s">
        <v>167</v>
      </c>
      <c r="X1444" t="s">
        <v>167</v>
      </c>
      <c r="Y1444" s="2">
        <v>1235980</v>
      </c>
      <c r="Z1444" s="25">
        <v>3.5000000000000003E-2</v>
      </c>
      <c r="AA1444" s="12">
        <v>441.21</v>
      </c>
      <c r="AB1444" s="2">
        <v>1503403</v>
      </c>
      <c r="AC1444" s="25">
        <v>4.1000000000000002E-2</v>
      </c>
      <c r="AD1444" s="12">
        <v>581.21</v>
      </c>
    </row>
    <row r="1445" spans="1:30" x14ac:dyDescent="0.3">
      <c r="A1445" t="s">
        <v>1991</v>
      </c>
      <c r="B1445" t="s">
        <v>2479</v>
      </c>
      <c r="C1445" t="s">
        <v>2479</v>
      </c>
      <c r="E1445" s="2">
        <v>817</v>
      </c>
      <c r="F1445" s="25">
        <v>6.2036340994859416E-3</v>
      </c>
      <c r="G1445" s="12"/>
      <c r="H1445" s="2">
        <v>1066</v>
      </c>
      <c r="I1445" s="25">
        <v>8.2254990470458419E-3</v>
      </c>
      <c r="J1445" s="12"/>
      <c r="K1445" t="s">
        <v>2479</v>
      </c>
      <c r="L1445" t="s">
        <v>167</v>
      </c>
      <c r="M1445" t="s">
        <v>167</v>
      </c>
      <c r="N1445" t="s">
        <v>167</v>
      </c>
      <c r="O1445" s="2">
        <v>2765</v>
      </c>
      <c r="P1445" s="25">
        <v>6.7533901285708707E-3</v>
      </c>
      <c r="Q1445" s="12">
        <v>191.51515151515099</v>
      </c>
      <c r="R1445" s="2">
        <v>2719</v>
      </c>
      <c r="S1445" s="25">
        <v>6.4308453522419267E-3</v>
      </c>
      <c r="T1445" s="12">
        <v>224.84848</v>
      </c>
      <c r="V1445" t="s">
        <v>167</v>
      </c>
      <c r="W1445" t="s">
        <v>167</v>
      </c>
      <c r="X1445" t="s">
        <v>167</v>
      </c>
      <c r="Y1445" s="2">
        <v>159353</v>
      </c>
      <c r="Z1445" s="25">
        <v>5.0000000000000001E-3</v>
      </c>
      <c r="AA1445" s="12">
        <v>1561</v>
      </c>
      <c r="AB1445" s="2">
        <v>186088</v>
      </c>
      <c r="AC1445" s="25">
        <v>5.0000000000000001E-3</v>
      </c>
      <c r="AD1445" s="12">
        <v>2036.36</v>
      </c>
    </row>
    <row r="1446" spans="1:30" x14ac:dyDescent="0.3">
      <c r="A1446" t="s">
        <v>1992</v>
      </c>
      <c r="B1446" t="s">
        <v>2479</v>
      </c>
      <c r="C1446" t="s">
        <v>2479</v>
      </c>
      <c r="E1446" s="2">
        <v>3458</v>
      </c>
      <c r="F1446" s="25">
        <v>2.6257242002475378E-2</v>
      </c>
      <c r="G1446" s="12"/>
      <c r="H1446" s="2">
        <v>4067</v>
      </c>
      <c r="I1446" s="25">
        <v>3.1381899272359702E-2</v>
      </c>
      <c r="J1446" s="12"/>
      <c r="K1446" t="s">
        <v>2479</v>
      </c>
      <c r="L1446" t="s">
        <v>167</v>
      </c>
      <c r="M1446" t="s">
        <v>167</v>
      </c>
      <c r="N1446" t="s">
        <v>167</v>
      </c>
      <c r="O1446" s="2">
        <v>9634</v>
      </c>
      <c r="P1446" s="25">
        <v>2.353061862519051E-2</v>
      </c>
      <c r="Q1446" s="12">
        <v>181.81818181818099</v>
      </c>
      <c r="R1446" s="2">
        <v>11891</v>
      </c>
      <c r="S1446" s="25">
        <v>2.8124009593052134E-2</v>
      </c>
      <c r="T1446" s="12">
        <v>225.454544</v>
      </c>
      <c r="V1446" t="s">
        <v>167</v>
      </c>
      <c r="W1446" t="s">
        <v>167</v>
      </c>
      <c r="X1446" t="s">
        <v>167</v>
      </c>
      <c r="Y1446" s="2">
        <v>1076627</v>
      </c>
      <c r="Z1446" s="25">
        <v>0.03</v>
      </c>
      <c r="AA1446" s="12">
        <v>1683.03</v>
      </c>
      <c r="AB1446" s="2">
        <v>1317315</v>
      </c>
      <c r="AC1446" s="25">
        <v>3.5999999999999997E-2</v>
      </c>
      <c r="AD1446" s="12">
        <v>2100</v>
      </c>
    </row>
    <row r="1447" spans="1:30" x14ac:dyDescent="0.3">
      <c r="A1447" t="s">
        <v>1982</v>
      </c>
      <c r="B1447" t="s">
        <v>2479</v>
      </c>
      <c r="C1447" t="s">
        <v>2479</v>
      </c>
      <c r="E1447" s="2">
        <v>3084</v>
      </c>
      <c r="F1447" s="25">
        <v>2.341738991776578E-2</v>
      </c>
      <c r="G1447" s="12"/>
      <c r="H1447" s="2">
        <v>3028</v>
      </c>
      <c r="I1447" s="25">
        <v>2.336473838128969E-2</v>
      </c>
      <c r="J1447" s="12"/>
      <c r="K1447" t="s">
        <v>2479</v>
      </c>
      <c r="L1447" t="s">
        <v>167</v>
      </c>
      <c r="M1447" t="s">
        <v>167</v>
      </c>
      <c r="N1447" t="s">
        <v>167</v>
      </c>
      <c r="O1447" s="2">
        <v>7911</v>
      </c>
      <c r="P1447" s="25">
        <v>1.9322267380515065E-2</v>
      </c>
      <c r="Q1447" s="12">
        <v>52.727272727272698</v>
      </c>
      <c r="R1447" s="2">
        <v>8814</v>
      </c>
      <c r="S1447" s="25">
        <v>2.0846440211349886E-2</v>
      </c>
      <c r="T1447" s="12">
        <v>81.212119999999999</v>
      </c>
      <c r="V1447" t="s">
        <v>167</v>
      </c>
      <c r="W1447" t="s">
        <v>167</v>
      </c>
      <c r="X1447" t="s">
        <v>167</v>
      </c>
      <c r="Y1447" s="2">
        <v>840432</v>
      </c>
      <c r="Z1447" s="25">
        <v>2.4E-2</v>
      </c>
      <c r="AA1447" s="12">
        <v>598.17999999999995</v>
      </c>
      <c r="AB1447" s="2">
        <v>968078</v>
      </c>
      <c r="AC1447" s="25">
        <v>2.7E-2</v>
      </c>
      <c r="AD1447" s="12">
        <v>536.36</v>
      </c>
    </row>
    <row r="1448" spans="1:30" x14ac:dyDescent="0.3">
      <c r="A1448" t="s">
        <v>1991</v>
      </c>
      <c r="B1448" t="s">
        <v>2479</v>
      </c>
      <c r="C1448" t="s">
        <v>2479</v>
      </c>
      <c r="E1448" s="2">
        <v>988</v>
      </c>
      <c r="F1448" s="25">
        <v>7.502069143564394E-3</v>
      </c>
      <c r="G1448" s="12"/>
      <c r="H1448" s="2">
        <v>1195</v>
      </c>
      <c r="I1448" s="25">
        <v>9.220892458930376E-3</v>
      </c>
      <c r="J1448" s="12"/>
      <c r="K1448" t="s">
        <v>2479</v>
      </c>
      <c r="L1448" t="s">
        <v>167</v>
      </c>
      <c r="M1448" t="s">
        <v>167</v>
      </c>
      <c r="N1448" t="s">
        <v>167</v>
      </c>
      <c r="O1448" s="2">
        <v>2844</v>
      </c>
      <c r="P1448" s="25">
        <v>6.9463441322443241E-3</v>
      </c>
      <c r="Q1448" s="12">
        <v>132.12121212121201</v>
      </c>
      <c r="R1448" s="2">
        <v>2642</v>
      </c>
      <c r="S1448" s="25">
        <v>6.2487287313803498E-3</v>
      </c>
      <c r="T1448" s="12">
        <v>206.060608</v>
      </c>
      <c r="V1448" t="s">
        <v>167</v>
      </c>
      <c r="W1448" t="s">
        <v>167</v>
      </c>
      <c r="X1448" t="s">
        <v>167</v>
      </c>
      <c r="Y1448" s="2">
        <v>239913</v>
      </c>
      <c r="Z1448" s="25">
        <v>7.0000000000000001E-3</v>
      </c>
      <c r="AA1448" s="12">
        <v>1732</v>
      </c>
      <c r="AB1448" s="2">
        <v>270358</v>
      </c>
      <c r="AC1448" s="25">
        <v>7.0000000000000001E-3</v>
      </c>
      <c r="AD1448" s="12">
        <v>2232.73</v>
      </c>
    </row>
    <row r="1449" spans="1:30" x14ac:dyDescent="0.3">
      <c r="A1449" t="s">
        <v>1992</v>
      </c>
      <c r="B1449" t="s">
        <v>2479</v>
      </c>
      <c r="C1449" t="s">
        <v>2479</v>
      </c>
      <c r="E1449" s="2">
        <v>2096</v>
      </c>
      <c r="F1449" s="25">
        <v>1.5915320774201387E-2</v>
      </c>
      <c r="G1449" s="12"/>
      <c r="H1449" s="2">
        <v>1833</v>
      </c>
      <c r="I1449" s="25">
        <v>1.4143845922359314E-2</v>
      </c>
      <c r="J1449" s="12"/>
      <c r="K1449" t="s">
        <v>2479</v>
      </c>
      <c r="L1449" t="s">
        <v>167</v>
      </c>
      <c r="M1449" t="s">
        <v>167</v>
      </c>
      <c r="N1449" t="s">
        <v>167</v>
      </c>
      <c r="O1449" s="2">
        <v>5067</v>
      </c>
      <c r="P1449" s="25">
        <v>1.2375923248270741E-2</v>
      </c>
      <c r="Q1449" s="12">
        <v>135.15151515151501</v>
      </c>
      <c r="R1449" s="2">
        <v>6172</v>
      </c>
      <c r="S1449" s="25">
        <v>1.4597711479969537E-2</v>
      </c>
      <c r="T1449" s="12">
        <v>222.42424</v>
      </c>
      <c r="V1449" t="s">
        <v>167</v>
      </c>
      <c r="W1449" t="s">
        <v>167</v>
      </c>
      <c r="X1449" t="s">
        <v>167</v>
      </c>
      <c r="Y1449" s="2">
        <v>600519</v>
      </c>
      <c r="Z1449" s="25">
        <v>1.7000000000000001E-2</v>
      </c>
      <c r="AA1449" s="12">
        <v>1679.39</v>
      </c>
      <c r="AB1449" s="2">
        <v>697720</v>
      </c>
      <c r="AC1449" s="25">
        <v>1.9E-2</v>
      </c>
      <c r="AD1449" s="12">
        <v>2270.91</v>
      </c>
    </row>
    <row r="1450" spans="1:30" x14ac:dyDescent="0.3">
      <c r="A1450" t="s">
        <v>1983</v>
      </c>
      <c r="B1450" t="s">
        <v>2479</v>
      </c>
      <c r="C1450" t="s">
        <v>2479</v>
      </c>
      <c r="E1450" s="2">
        <v>64608</v>
      </c>
      <c r="F1450" s="25">
        <v>0.49058065103988702</v>
      </c>
      <c r="G1450" s="12"/>
      <c r="H1450" s="2">
        <v>62775</v>
      </c>
      <c r="I1450" s="25">
        <v>0.48438621264381121</v>
      </c>
      <c r="J1450" s="12"/>
      <c r="K1450" t="s">
        <v>2479</v>
      </c>
      <c r="L1450" t="s">
        <v>167</v>
      </c>
      <c r="M1450" t="s">
        <v>167</v>
      </c>
      <c r="N1450" t="s">
        <v>167</v>
      </c>
      <c r="O1450" s="2">
        <v>205709</v>
      </c>
      <c r="P1450" s="25">
        <v>0.50243512837547388</v>
      </c>
      <c r="Q1450" s="12">
        <v>130.90909090909</v>
      </c>
      <c r="R1450" s="2">
        <v>212747</v>
      </c>
      <c r="S1450" s="25">
        <v>0.50317876283685659</v>
      </c>
      <c r="T1450" s="12">
        <v>156.96969999999999</v>
      </c>
      <c r="V1450" t="s">
        <v>167</v>
      </c>
      <c r="W1450" t="s">
        <v>167</v>
      </c>
      <c r="X1450" t="s">
        <v>167</v>
      </c>
      <c r="Y1450" s="2">
        <v>17995621</v>
      </c>
      <c r="Z1450" s="25">
        <v>0.50800000000000001</v>
      </c>
      <c r="AA1450" s="12">
        <v>1210.9100000000001</v>
      </c>
      <c r="AB1450" s="2">
        <v>18497792</v>
      </c>
      <c r="AC1450" s="25">
        <v>0.50800000000000001</v>
      </c>
      <c r="AD1450" s="12">
        <v>1480</v>
      </c>
    </row>
    <row r="1451" spans="1:30" x14ac:dyDescent="0.3">
      <c r="A1451" t="s">
        <v>1978</v>
      </c>
      <c r="B1451" t="s">
        <v>2479</v>
      </c>
      <c r="C1451" t="s">
        <v>2479</v>
      </c>
      <c r="E1451" s="2">
        <v>17451</v>
      </c>
      <c r="F1451" s="25">
        <v>0.13250871318253263</v>
      </c>
      <c r="G1451" s="12"/>
      <c r="H1451" s="2">
        <v>14972</v>
      </c>
      <c r="I1451" s="25">
        <v>0.11552736560259882</v>
      </c>
      <c r="J1451" s="12"/>
      <c r="K1451" t="s">
        <v>2479</v>
      </c>
      <c r="L1451" t="s">
        <v>167</v>
      </c>
      <c r="M1451" t="s">
        <v>167</v>
      </c>
      <c r="N1451" t="s">
        <v>167</v>
      </c>
      <c r="O1451" s="2">
        <v>50871</v>
      </c>
      <c r="P1451" s="25">
        <v>0.12425016608699051</v>
      </c>
      <c r="Q1451" s="12">
        <v>38.787878787878697</v>
      </c>
      <c r="R1451" s="2">
        <v>51748</v>
      </c>
      <c r="S1451" s="25">
        <v>0.12239182982266099</v>
      </c>
      <c r="T1451" s="12">
        <v>58.181820000000002</v>
      </c>
      <c r="V1451" t="s">
        <v>167</v>
      </c>
      <c r="W1451" t="s">
        <v>167</v>
      </c>
      <c r="X1451" t="s">
        <v>167</v>
      </c>
      <c r="Y1451" s="2">
        <v>3255518</v>
      </c>
      <c r="Z1451" s="25">
        <v>9.1999999999999998E-2</v>
      </c>
      <c r="AA1451" s="12">
        <v>412.73</v>
      </c>
      <c r="AB1451" s="2">
        <v>3199308</v>
      </c>
      <c r="AC1451" s="25">
        <v>8.7999999999999995E-2</v>
      </c>
      <c r="AD1451" s="12">
        <v>523.03</v>
      </c>
    </row>
    <row r="1452" spans="1:30" x14ac:dyDescent="0.3">
      <c r="A1452" t="s">
        <v>1991</v>
      </c>
      <c r="B1452" t="s">
        <v>2479</v>
      </c>
      <c r="C1452" t="s">
        <v>2479</v>
      </c>
      <c r="E1452" s="2">
        <v>153</v>
      </c>
      <c r="F1452" s="25">
        <v>1.1617576710175629E-3</v>
      </c>
      <c r="G1452" s="12"/>
      <c r="H1452" s="2">
        <v>93</v>
      </c>
      <c r="I1452" s="25">
        <v>7.1760920391675731E-4</v>
      </c>
      <c r="J1452" s="12"/>
      <c r="K1452" t="s">
        <v>2479</v>
      </c>
      <c r="L1452" t="s">
        <v>167</v>
      </c>
      <c r="M1452" t="s">
        <v>167</v>
      </c>
      <c r="N1452" t="s">
        <v>167</v>
      </c>
      <c r="O1452" s="2">
        <v>349</v>
      </c>
      <c r="P1452" s="25">
        <v>8.5241705420297789E-4</v>
      </c>
      <c r="Q1452" s="12">
        <v>70.303030303030297</v>
      </c>
      <c r="R1452" s="2">
        <v>289</v>
      </c>
      <c r="S1452" s="25">
        <v>6.8352861596098445E-4</v>
      </c>
      <c r="T1452" s="12">
        <v>89.696969999999993</v>
      </c>
      <c r="V1452" t="s">
        <v>167</v>
      </c>
      <c r="W1452" t="s">
        <v>167</v>
      </c>
      <c r="X1452" t="s">
        <v>167</v>
      </c>
      <c r="Y1452" s="2">
        <v>16986</v>
      </c>
      <c r="Z1452" s="25">
        <v>0</v>
      </c>
      <c r="AA1452" s="12">
        <v>550.91</v>
      </c>
      <c r="AB1452" s="2">
        <v>16086</v>
      </c>
      <c r="AC1452" s="25">
        <v>0</v>
      </c>
      <c r="AD1452" s="12">
        <v>623.03</v>
      </c>
    </row>
    <row r="1453" spans="1:30" x14ac:dyDescent="0.3">
      <c r="A1453" t="s">
        <v>1992</v>
      </c>
      <c r="B1453" t="s">
        <v>2479</v>
      </c>
      <c r="C1453" t="s">
        <v>2479</v>
      </c>
      <c r="E1453" s="2">
        <v>17298</v>
      </c>
      <c r="F1453" s="25">
        <v>0.13134695551151507</v>
      </c>
      <c r="G1453" s="12"/>
      <c r="H1453" s="2">
        <v>14879</v>
      </c>
      <c r="I1453" s="25">
        <v>0.11480975639868207</v>
      </c>
      <c r="J1453" s="12"/>
      <c r="K1453" t="s">
        <v>2479</v>
      </c>
      <c r="L1453" t="s">
        <v>167</v>
      </c>
      <c r="M1453" t="s">
        <v>167</v>
      </c>
      <c r="N1453" t="s">
        <v>167</v>
      </c>
      <c r="O1453" s="2">
        <v>50522</v>
      </c>
      <c r="P1453" s="25">
        <v>0.12339774903278752</v>
      </c>
      <c r="Q1453" s="12">
        <v>84.242424242424207</v>
      </c>
      <c r="R1453" s="2">
        <v>51459</v>
      </c>
      <c r="S1453" s="25">
        <v>0.1217083012067</v>
      </c>
      <c r="T1453" s="12">
        <v>110.303032</v>
      </c>
      <c r="V1453" t="s">
        <v>167</v>
      </c>
      <c r="W1453" t="s">
        <v>167</v>
      </c>
      <c r="X1453" t="s">
        <v>167</v>
      </c>
      <c r="Y1453" s="2">
        <v>3238532</v>
      </c>
      <c r="Z1453" s="25">
        <v>9.0999999999999998E-2</v>
      </c>
      <c r="AA1453" s="12">
        <v>684.85</v>
      </c>
      <c r="AB1453" s="2">
        <v>3183222</v>
      </c>
      <c r="AC1453" s="25">
        <v>8.6999999999999994E-2</v>
      </c>
      <c r="AD1453" s="12">
        <v>779.39</v>
      </c>
    </row>
    <row r="1454" spans="1:30" x14ac:dyDescent="0.3">
      <c r="A1454" t="s">
        <v>1979</v>
      </c>
      <c r="B1454" t="s">
        <v>2479</v>
      </c>
      <c r="C1454" t="s">
        <v>2479</v>
      </c>
      <c r="E1454" s="2">
        <v>16127</v>
      </c>
      <c r="F1454" s="25">
        <v>0.12245533307516501</v>
      </c>
      <c r="G1454" s="12"/>
      <c r="H1454" s="2">
        <v>15256</v>
      </c>
      <c r="I1454" s="25">
        <v>0.11771877435434462</v>
      </c>
      <c r="J1454" s="12"/>
      <c r="K1454" t="s">
        <v>2479</v>
      </c>
      <c r="L1454" t="s">
        <v>167</v>
      </c>
      <c r="M1454" t="s">
        <v>167</v>
      </c>
      <c r="N1454" t="s">
        <v>167</v>
      </c>
      <c r="O1454" s="2">
        <v>54772</v>
      </c>
      <c r="P1454" s="25">
        <v>0.13377818593927079</v>
      </c>
      <c r="Q1454" s="12">
        <v>33.939393939393902</v>
      </c>
      <c r="R1454" s="2">
        <v>55284</v>
      </c>
      <c r="S1454" s="25">
        <v>0.13075500347677185</v>
      </c>
      <c r="T1454" s="12">
        <v>66.060609999999997</v>
      </c>
      <c r="V1454" t="s">
        <v>167</v>
      </c>
      <c r="W1454" t="s">
        <v>167</v>
      </c>
      <c r="X1454" t="s">
        <v>167</v>
      </c>
      <c r="Y1454" s="2">
        <v>4637444</v>
      </c>
      <c r="Z1454" s="25">
        <v>0.13100000000000001</v>
      </c>
      <c r="AA1454" s="12">
        <v>757.58</v>
      </c>
      <c r="AB1454" s="2">
        <v>4690779</v>
      </c>
      <c r="AC1454" s="25">
        <v>0.129</v>
      </c>
      <c r="AD1454" s="12">
        <v>973.33</v>
      </c>
    </row>
    <row r="1455" spans="1:30" x14ac:dyDescent="0.3">
      <c r="A1455" t="s">
        <v>1991</v>
      </c>
      <c r="B1455" t="s">
        <v>2479</v>
      </c>
      <c r="C1455" t="s">
        <v>2479</v>
      </c>
      <c r="E1455" s="2">
        <v>204</v>
      </c>
      <c r="F1455" s="25">
        <v>1.5490102280234174E-3</v>
      </c>
      <c r="G1455" s="12"/>
      <c r="H1455" s="2">
        <v>210</v>
      </c>
      <c r="I1455" s="25">
        <v>1.6204078798120326E-3</v>
      </c>
      <c r="J1455" s="12"/>
      <c r="K1455" t="s">
        <v>2479</v>
      </c>
      <c r="L1455" t="s">
        <v>167</v>
      </c>
      <c r="M1455" t="s">
        <v>167</v>
      </c>
      <c r="N1455" t="s">
        <v>167</v>
      </c>
      <c r="O1455" s="2">
        <v>618</v>
      </c>
      <c r="P1455" s="25">
        <v>1.5094376489898002E-3</v>
      </c>
      <c r="Q1455" s="12">
        <v>93.939393939393895</v>
      </c>
      <c r="R1455" s="2">
        <v>720</v>
      </c>
      <c r="S1455" s="25">
        <v>1.7029086626017607E-3</v>
      </c>
      <c r="T1455" s="12">
        <v>143.03030000000001</v>
      </c>
      <c r="V1455" t="s">
        <v>167</v>
      </c>
      <c r="W1455" t="s">
        <v>167</v>
      </c>
      <c r="X1455" t="s">
        <v>167</v>
      </c>
      <c r="Y1455" s="2">
        <v>50301</v>
      </c>
      <c r="Z1455" s="25">
        <v>1E-3</v>
      </c>
      <c r="AA1455" s="12">
        <v>1016.36</v>
      </c>
      <c r="AB1455" s="2">
        <v>48072</v>
      </c>
      <c r="AC1455" s="25">
        <v>1E-3</v>
      </c>
      <c r="AD1455" s="12">
        <v>1077.58</v>
      </c>
    </row>
    <row r="1456" spans="1:30" x14ac:dyDescent="0.3">
      <c r="A1456" t="s">
        <v>1992</v>
      </c>
      <c r="B1456" t="s">
        <v>2479</v>
      </c>
      <c r="C1456" t="s">
        <v>2479</v>
      </c>
      <c r="E1456" s="2">
        <v>15923</v>
      </c>
      <c r="F1456" s="25">
        <v>0.12090632284714155</v>
      </c>
      <c r="G1456" s="12"/>
      <c r="H1456" s="2">
        <v>15046</v>
      </c>
      <c r="I1456" s="25">
        <v>0.11609836647453259</v>
      </c>
      <c r="J1456" s="12"/>
      <c r="K1456" t="s">
        <v>2479</v>
      </c>
      <c r="L1456" t="s">
        <v>167</v>
      </c>
      <c r="M1456" t="s">
        <v>167</v>
      </c>
      <c r="N1456" t="s">
        <v>167</v>
      </c>
      <c r="O1456" s="2">
        <v>54154</v>
      </c>
      <c r="P1456" s="25">
        <v>0.13226874829028099</v>
      </c>
      <c r="Q1456" s="12">
        <v>103.030303030303</v>
      </c>
      <c r="R1456" s="2">
        <v>54564</v>
      </c>
      <c r="S1456" s="25">
        <v>0.1290520948141701</v>
      </c>
      <c r="T1456" s="12">
        <v>146.060608</v>
      </c>
      <c r="V1456" t="s">
        <v>167</v>
      </c>
      <c r="W1456" t="s">
        <v>167</v>
      </c>
      <c r="X1456" t="s">
        <v>167</v>
      </c>
      <c r="Y1456" s="2">
        <v>4587143</v>
      </c>
      <c r="Z1456" s="25">
        <v>0.13</v>
      </c>
      <c r="AA1456" s="12">
        <v>1326.06</v>
      </c>
      <c r="AB1456" s="2">
        <v>4642707</v>
      </c>
      <c r="AC1456" s="25">
        <v>0.127</v>
      </c>
      <c r="AD1456" s="12">
        <v>1306.06</v>
      </c>
    </row>
    <row r="1457" spans="1:31" x14ac:dyDescent="0.3">
      <c r="A1457" t="s">
        <v>1980</v>
      </c>
      <c r="B1457" t="s">
        <v>2479</v>
      </c>
      <c r="C1457" t="s">
        <v>2479</v>
      </c>
      <c r="E1457" s="2">
        <v>23324</v>
      </c>
      <c r="F1457" s="25">
        <v>0.17710350273734404</v>
      </c>
      <c r="G1457" s="12"/>
      <c r="H1457" s="2">
        <v>24026</v>
      </c>
      <c r="I1457" s="25">
        <v>0.18539009390649475</v>
      </c>
      <c r="J1457" s="12"/>
      <c r="K1457" t="s">
        <v>2479</v>
      </c>
      <c r="L1457" t="s">
        <v>167</v>
      </c>
      <c r="M1457" t="s">
        <v>167</v>
      </c>
      <c r="N1457" t="s">
        <v>167</v>
      </c>
      <c r="O1457" s="2">
        <v>75650</v>
      </c>
      <c r="P1457" s="25">
        <v>0.18477177693540192</v>
      </c>
      <c r="Q1457" s="12">
        <v>53.3333333333333</v>
      </c>
      <c r="R1457" s="2">
        <v>77572</v>
      </c>
      <c r="S1457" s="25">
        <v>0.18346948718797745</v>
      </c>
      <c r="T1457" s="12">
        <v>64.242424</v>
      </c>
      <c r="V1457" t="s">
        <v>167</v>
      </c>
      <c r="W1457" t="s">
        <v>167</v>
      </c>
      <c r="X1457" t="s">
        <v>167</v>
      </c>
      <c r="Y1457" s="2">
        <v>7477809</v>
      </c>
      <c r="Z1457" s="25">
        <v>0.21099999999999999</v>
      </c>
      <c r="AA1457" s="12">
        <v>717.58</v>
      </c>
      <c r="AB1457" s="2">
        <v>7530762</v>
      </c>
      <c r="AC1457" s="25">
        <v>0.20699999999999999</v>
      </c>
      <c r="AD1457" s="12">
        <v>807.88</v>
      </c>
    </row>
    <row r="1458" spans="1:31" x14ac:dyDescent="0.3">
      <c r="A1458" t="s">
        <v>1991</v>
      </c>
      <c r="B1458" t="s">
        <v>2479</v>
      </c>
      <c r="C1458" t="s">
        <v>2479</v>
      </c>
      <c r="E1458" s="2">
        <v>2183</v>
      </c>
      <c r="F1458" s="25">
        <v>1.6575928077329022E-2</v>
      </c>
      <c r="G1458" s="12"/>
      <c r="H1458" s="2">
        <v>1792</v>
      </c>
      <c r="I1458" s="25">
        <v>1.3827480574396013E-2</v>
      </c>
      <c r="J1458" s="12"/>
      <c r="K1458" t="s">
        <v>2479</v>
      </c>
      <c r="L1458" t="s">
        <v>167</v>
      </c>
      <c r="M1458" t="s">
        <v>167</v>
      </c>
      <c r="N1458" t="s">
        <v>167</v>
      </c>
      <c r="O1458" s="2">
        <v>6738</v>
      </c>
      <c r="P1458" s="25">
        <v>1.6457266794325687E-2</v>
      </c>
      <c r="Q1458" s="12">
        <v>327.27272727272702</v>
      </c>
      <c r="R1458" s="2">
        <v>5709</v>
      </c>
      <c r="S1458" s="25">
        <v>1.3502646603879793E-2</v>
      </c>
      <c r="T1458" s="12">
        <v>355.75756799999999</v>
      </c>
      <c r="V1458" t="s">
        <v>167</v>
      </c>
      <c r="W1458" t="s">
        <v>167</v>
      </c>
      <c r="X1458" t="s">
        <v>167</v>
      </c>
      <c r="Y1458" s="2">
        <v>457918</v>
      </c>
      <c r="Z1458" s="25">
        <v>1.2999999999999999E-2</v>
      </c>
      <c r="AA1458" s="12">
        <v>2775.76</v>
      </c>
      <c r="AB1458" s="2">
        <v>415822</v>
      </c>
      <c r="AC1458" s="25">
        <v>1.0999999999999999E-2</v>
      </c>
      <c r="AD1458" s="12">
        <v>3324.85</v>
      </c>
    </row>
    <row r="1459" spans="1:31" x14ac:dyDescent="0.3">
      <c r="A1459" t="s">
        <v>1992</v>
      </c>
      <c r="B1459" t="s">
        <v>2479</v>
      </c>
      <c r="C1459" t="s">
        <v>2479</v>
      </c>
      <c r="E1459" s="2">
        <v>21141</v>
      </c>
      <c r="F1459" s="25">
        <v>0.16052757466001502</v>
      </c>
      <c r="G1459" s="12"/>
      <c r="H1459" s="2">
        <v>22234</v>
      </c>
      <c r="I1459" s="25">
        <v>0.17156261333209874</v>
      </c>
      <c r="J1459" s="12"/>
      <c r="K1459" t="s">
        <v>2479</v>
      </c>
      <c r="L1459" t="s">
        <v>167</v>
      </c>
      <c r="M1459" t="s">
        <v>167</v>
      </c>
      <c r="N1459" t="s">
        <v>167</v>
      </c>
      <c r="O1459" s="2">
        <v>68912</v>
      </c>
      <c r="P1459" s="25">
        <v>0.16831451014107623</v>
      </c>
      <c r="Q1459" s="12">
        <v>333.93939393939303</v>
      </c>
      <c r="R1459" s="2">
        <v>71863</v>
      </c>
      <c r="S1459" s="25">
        <v>0.16996684058409767</v>
      </c>
      <c r="T1459" s="12">
        <v>373.93939999999998</v>
      </c>
      <c r="V1459" t="s">
        <v>167</v>
      </c>
      <c r="W1459" t="s">
        <v>167</v>
      </c>
      <c r="X1459" t="s">
        <v>167</v>
      </c>
      <c r="Y1459" s="2">
        <v>7019891</v>
      </c>
      <c r="Z1459" s="25">
        <v>0.19800000000000001</v>
      </c>
      <c r="AA1459" s="12">
        <v>2875.15</v>
      </c>
      <c r="AB1459" s="2">
        <v>7114940</v>
      </c>
      <c r="AC1459" s="25">
        <v>0.19500000000000001</v>
      </c>
      <c r="AD1459" s="12">
        <v>3497.58</v>
      </c>
    </row>
    <row r="1460" spans="1:31" x14ac:dyDescent="0.3">
      <c r="A1460" t="s">
        <v>1981</v>
      </c>
      <c r="B1460" t="s">
        <v>2479</v>
      </c>
      <c r="C1460" t="s">
        <v>2479</v>
      </c>
      <c r="E1460" s="2">
        <v>4382</v>
      </c>
      <c r="F1460" s="25">
        <v>3.3273347152934389E-2</v>
      </c>
      <c r="G1460" s="12"/>
      <c r="H1460" s="2">
        <v>5008</v>
      </c>
      <c r="I1460" s="25">
        <v>3.8642869819517429E-2</v>
      </c>
      <c r="J1460" s="12"/>
      <c r="K1460" t="s">
        <v>2479</v>
      </c>
      <c r="L1460" t="s">
        <v>167</v>
      </c>
      <c r="M1460" t="s">
        <v>167</v>
      </c>
      <c r="N1460" t="s">
        <v>167</v>
      </c>
      <c r="O1460" s="2">
        <v>13697</v>
      </c>
      <c r="P1460" s="25">
        <v>3.3454316307788501E-2</v>
      </c>
      <c r="Q1460" s="12">
        <v>47.878787878787797</v>
      </c>
      <c r="R1460" s="2">
        <v>16131</v>
      </c>
      <c r="S1460" s="25">
        <v>3.8152249495040279E-2</v>
      </c>
      <c r="T1460" s="12">
        <v>66.666664100000006</v>
      </c>
      <c r="V1460" t="s">
        <v>167</v>
      </c>
      <c r="W1460" t="s">
        <v>167</v>
      </c>
      <c r="X1460" t="s">
        <v>167</v>
      </c>
      <c r="Y1460" s="2">
        <v>1427224</v>
      </c>
      <c r="Z1460" s="25">
        <v>0.04</v>
      </c>
      <c r="AA1460" s="12">
        <v>443.64</v>
      </c>
      <c r="AB1460" s="2">
        <v>1735473</v>
      </c>
      <c r="AC1460" s="25">
        <v>4.8000000000000001E-2</v>
      </c>
      <c r="AD1460" s="12">
        <v>575.76</v>
      </c>
    </row>
    <row r="1461" spans="1:31" x14ac:dyDescent="0.3">
      <c r="A1461" t="s">
        <v>1991</v>
      </c>
      <c r="B1461" t="s">
        <v>2479</v>
      </c>
      <c r="C1461" t="s">
        <v>2479</v>
      </c>
      <c r="E1461" s="2">
        <v>975</v>
      </c>
      <c r="F1461" s="25">
        <v>7.4033577074648629E-3</v>
      </c>
      <c r="G1461" s="12"/>
      <c r="H1461" s="2">
        <v>1093</v>
      </c>
      <c r="I1461" s="25">
        <v>8.4338372030216754E-3</v>
      </c>
      <c r="J1461" s="12"/>
      <c r="K1461" t="s">
        <v>2479</v>
      </c>
      <c r="L1461" t="s">
        <v>167</v>
      </c>
      <c r="M1461" t="s">
        <v>167</v>
      </c>
      <c r="N1461" t="s">
        <v>167</v>
      </c>
      <c r="O1461" s="2">
        <v>3265</v>
      </c>
      <c r="P1461" s="25">
        <v>7.9746179999218413E-3</v>
      </c>
      <c r="Q1461" s="12">
        <v>202.42424242424201</v>
      </c>
      <c r="R1461" s="2">
        <v>3371</v>
      </c>
      <c r="S1461" s="25">
        <v>7.9729237522646323E-3</v>
      </c>
      <c r="T1461" s="12">
        <v>255.15152</v>
      </c>
      <c r="V1461" t="s">
        <v>167</v>
      </c>
      <c r="W1461" t="s">
        <v>167</v>
      </c>
      <c r="X1461" t="s">
        <v>167</v>
      </c>
      <c r="Y1461" s="2">
        <v>238627</v>
      </c>
      <c r="Z1461" s="25">
        <v>7.0000000000000001E-3</v>
      </c>
      <c r="AA1461" s="12">
        <v>1578.79</v>
      </c>
      <c r="AB1461" s="2">
        <v>268598</v>
      </c>
      <c r="AC1461" s="25">
        <v>7.0000000000000001E-3</v>
      </c>
      <c r="AD1461" s="12">
        <v>2291.52</v>
      </c>
    </row>
    <row r="1462" spans="1:31" x14ac:dyDescent="0.3">
      <c r="A1462" t="s">
        <v>1992</v>
      </c>
      <c r="B1462" t="s">
        <v>2479</v>
      </c>
      <c r="C1462" t="s">
        <v>2479</v>
      </c>
      <c r="E1462" s="2">
        <v>3407</v>
      </c>
      <c r="F1462" s="25">
        <v>2.5869989445469525E-2</v>
      </c>
      <c r="G1462" s="12"/>
      <c r="H1462" s="2">
        <v>3915</v>
      </c>
      <c r="I1462" s="25">
        <v>3.0209032616495751E-2</v>
      </c>
      <c r="J1462" s="12"/>
      <c r="K1462" t="s">
        <v>2479</v>
      </c>
      <c r="L1462" t="s">
        <v>167</v>
      </c>
      <c r="M1462" t="s">
        <v>167</v>
      </c>
      <c r="N1462" t="s">
        <v>167</v>
      </c>
      <c r="O1462" s="2">
        <v>10432</v>
      </c>
      <c r="P1462" s="25">
        <v>2.5479698307866661E-2</v>
      </c>
      <c r="Q1462" s="12">
        <v>203.636363636363</v>
      </c>
      <c r="R1462" s="2">
        <v>12760</v>
      </c>
      <c r="S1462" s="25">
        <v>3.0179325742775646E-2</v>
      </c>
      <c r="T1462" s="12">
        <v>249.090912</v>
      </c>
      <c r="V1462" t="s">
        <v>167</v>
      </c>
      <c r="W1462" t="s">
        <v>167</v>
      </c>
      <c r="X1462" t="s">
        <v>167</v>
      </c>
      <c r="Y1462" s="2">
        <v>1188597</v>
      </c>
      <c r="Z1462" s="25">
        <v>3.4000000000000002E-2</v>
      </c>
      <c r="AA1462" s="12">
        <v>1563.03</v>
      </c>
      <c r="AB1462" s="2">
        <v>1466875</v>
      </c>
      <c r="AC1462" s="25">
        <v>0.04</v>
      </c>
      <c r="AD1462" s="12">
        <v>2317.58</v>
      </c>
    </row>
    <row r="1463" spans="1:31" x14ac:dyDescent="0.3">
      <c r="A1463" t="s">
        <v>1982</v>
      </c>
      <c r="B1463" t="s">
        <v>2479</v>
      </c>
      <c r="C1463" t="s">
        <v>2479</v>
      </c>
      <c r="E1463" s="2">
        <v>3324</v>
      </c>
      <c r="F1463" s="25">
        <v>2.5239754891910979E-2</v>
      </c>
      <c r="G1463" s="12"/>
      <c r="H1463" s="2">
        <v>3513</v>
      </c>
      <c r="I1463" s="25">
        <v>2.7107108960855577E-2</v>
      </c>
      <c r="J1463" s="12"/>
      <c r="K1463" t="s">
        <v>2479</v>
      </c>
      <c r="L1463" t="s">
        <v>167</v>
      </c>
      <c r="M1463" t="s">
        <v>167</v>
      </c>
      <c r="N1463" t="s">
        <v>167</v>
      </c>
      <c r="O1463" s="2">
        <v>10719</v>
      </c>
      <c r="P1463" s="25">
        <v>2.6180683106022118E-2</v>
      </c>
      <c r="Q1463" s="12">
        <v>96.363636363636402</v>
      </c>
      <c r="R1463" s="2">
        <v>12012</v>
      </c>
      <c r="S1463" s="25">
        <v>2.841019285440604E-2</v>
      </c>
      <c r="T1463" s="12">
        <v>106.060608</v>
      </c>
      <c r="V1463" t="s">
        <v>167</v>
      </c>
      <c r="W1463" t="s">
        <v>167</v>
      </c>
      <c r="X1463" t="s">
        <v>167</v>
      </c>
      <c r="Y1463" s="2">
        <v>1197626</v>
      </c>
      <c r="Z1463" s="25">
        <v>3.4000000000000002E-2</v>
      </c>
      <c r="AA1463" s="12">
        <v>640.61</v>
      </c>
      <c r="AB1463" s="2">
        <v>1341470</v>
      </c>
      <c r="AC1463" s="25">
        <v>3.6999999999999998E-2</v>
      </c>
      <c r="AD1463" s="12">
        <v>718.79</v>
      </c>
    </row>
    <row r="1464" spans="1:31" x14ac:dyDescent="0.3">
      <c r="A1464" t="s">
        <v>1991</v>
      </c>
      <c r="B1464" t="s">
        <v>2479</v>
      </c>
      <c r="C1464" t="s">
        <v>2479</v>
      </c>
      <c r="E1464" s="2">
        <v>1351</v>
      </c>
      <c r="F1464" s="25">
        <v>1.0258396166959005E-2</v>
      </c>
      <c r="G1464" s="12"/>
      <c r="H1464" s="2">
        <v>1478</v>
      </c>
      <c r="I1464" s="25">
        <v>1.1404584982677069E-2</v>
      </c>
      <c r="J1464" s="12"/>
      <c r="K1464" t="s">
        <v>2479</v>
      </c>
      <c r="L1464" t="s">
        <v>167</v>
      </c>
      <c r="M1464" t="s">
        <v>167</v>
      </c>
      <c r="N1464" t="s">
        <v>167</v>
      </c>
      <c r="O1464" s="2">
        <v>4524</v>
      </c>
      <c r="P1464" s="25">
        <v>1.1049669779983586E-2</v>
      </c>
      <c r="Q1464" s="12">
        <v>207.272727272727</v>
      </c>
      <c r="R1464" s="2">
        <v>4966</v>
      </c>
      <c r="S1464" s="25">
        <v>1.1745339470111587E-2</v>
      </c>
      <c r="T1464" s="12">
        <v>276.36364700000001</v>
      </c>
      <c r="V1464" t="s">
        <v>167</v>
      </c>
      <c r="W1464" t="s">
        <v>167</v>
      </c>
      <c r="X1464" t="s">
        <v>167</v>
      </c>
      <c r="Y1464" s="2">
        <v>467412</v>
      </c>
      <c r="Z1464" s="25">
        <v>1.2999999999999999E-2</v>
      </c>
      <c r="AA1464" s="12">
        <v>2248</v>
      </c>
      <c r="AB1464" s="2">
        <v>502760</v>
      </c>
      <c r="AC1464" s="25">
        <v>1.4E-2</v>
      </c>
      <c r="AD1464" s="12">
        <v>2773.33</v>
      </c>
    </row>
    <row r="1465" spans="1:31" x14ac:dyDescent="0.3">
      <c r="A1465" t="s">
        <v>1992</v>
      </c>
      <c r="B1465" t="s">
        <v>2479</v>
      </c>
      <c r="C1465" t="s">
        <v>2479</v>
      </c>
      <c r="E1465" s="2">
        <v>1973</v>
      </c>
      <c r="F1465" s="25">
        <v>1.4981358724951974E-2</v>
      </c>
      <c r="G1465" s="12"/>
      <c r="H1465" s="2">
        <v>2035</v>
      </c>
      <c r="I1465" s="25">
        <v>1.5702523978178506E-2</v>
      </c>
      <c r="J1465" s="12"/>
      <c r="K1465" t="s">
        <v>2479</v>
      </c>
      <c r="L1465" t="s">
        <v>167</v>
      </c>
      <c r="M1465" t="s">
        <v>167</v>
      </c>
      <c r="N1465" t="s">
        <v>167</v>
      </c>
      <c r="O1465" s="2">
        <v>6195</v>
      </c>
      <c r="P1465" s="25">
        <v>1.5131013326038532E-2</v>
      </c>
      <c r="Q1465" s="12">
        <v>214.54545454545399</v>
      </c>
      <c r="R1465" s="2">
        <v>7046</v>
      </c>
      <c r="S1465" s="25">
        <v>1.6664853384294451E-2</v>
      </c>
      <c r="T1465" s="12">
        <v>283.63635299999999</v>
      </c>
      <c r="V1465" t="s">
        <v>167</v>
      </c>
      <c r="W1465" t="s">
        <v>167</v>
      </c>
      <c r="X1465" t="s">
        <v>167</v>
      </c>
      <c r="Y1465" s="2">
        <v>730214</v>
      </c>
      <c r="Z1465" s="25">
        <v>2.1000000000000001E-2</v>
      </c>
      <c r="AA1465" s="12">
        <v>2224.2399999999998</v>
      </c>
      <c r="AB1465" s="2">
        <v>838710</v>
      </c>
      <c r="AC1465" s="25">
        <v>2.3E-2</v>
      </c>
      <c r="AD1465" s="12">
        <v>2860</v>
      </c>
    </row>
    <row r="1466" spans="1:31" x14ac:dyDescent="0.3">
      <c r="A1466" s="16"/>
      <c r="B1466" s="16"/>
      <c r="C1466" s="16"/>
      <c r="D1466" s="16"/>
      <c r="E1466" s="16"/>
      <c r="F1466" s="16"/>
      <c r="G1466" s="16"/>
      <c r="H1466" s="16"/>
      <c r="I1466" s="16"/>
      <c r="J1466" s="16"/>
      <c r="K1466" s="16"/>
      <c r="L1466" s="16"/>
      <c r="M1466" s="16"/>
      <c r="N1466" s="16"/>
      <c r="O1466" s="16"/>
      <c r="P1466" s="16"/>
      <c r="Q1466" s="16"/>
      <c r="R1466" s="16"/>
      <c r="S1466" s="16"/>
      <c r="T1466" s="16"/>
      <c r="U1466" s="16"/>
      <c r="V1466" s="16"/>
      <c r="W1466" s="16"/>
      <c r="X1466" s="16"/>
      <c r="Y1466" s="16"/>
      <c r="Z1466" s="16"/>
      <c r="AA1466" s="16"/>
      <c r="AB1466" s="16"/>
      <c r="AC1466" s="16"/>
      <c r="AD1466" s="16"/>
      <c r="AE1466" s="16"/>
    </row>
    <row r="1467" spans="1:31" x14ac:dyDescent="0.3">
      <c r="A1467" s="103" t="s">
        <v>1993</v>
      </c>
      <c r="B1467" s="103"/>
      <c r="C1467" s="103"/>
      <c r="D1467" s="103"/>
      <c r="E1467" s="103"/>
      <c r="F1467" s="103"/>
      <c r="G1467" s="103"/>
      <c r="H1467" s="103"/>
      <c r="I1467" s="103"/>
      <c r="J1467" s="103"/>
      <c r="K1467" s="103"/>
      <c r="L1467" s="103"/>
      <c r="M1467" s="103"/>
      <c r="N1467" s="103"/>
      <c r="O1467" s="103"/>
      <c r="P1467" s="103"/>
      <c r="Q1467" s="103"/>
      <c r="R1467" s="103"/>
      <c r="S1467" s="103"/>
      <c r="T1467" s="103"/>
      <c r="U1467" s="103"/>
      <c r="V1467" s="103"/>
      <c r="W1467" s="103"/>
      <c r="X1467" s="103"/>
      <c r="Y1467" s="103"/>
      <c r="Z1467" s="103"/>
      <c r="AA1467" s="103"/>
      <c r="AB1467" s="103"/>
      <c r="AC1467" s="103"/>
      <c r="AD1467" s="103"/>
      <c r="AE1467" s="103"/>
    </row>
    <row r="1468" spans="1:31" x14ac:dyDescent="0.3">
      <c r="E1468" s="188"/>
      <c r="F1468" s="188"/>
      <c r="G1468" s="188"/>
      <c r="H1468" s="188"/>
      <c r="I1468" s="188"/>
      <c r="J1468" s="188"/>
      <c r="L1468" t="s">
        <v>167</v>
      </c>
      <c r="M1468" t="s">
        <v>167</v>
      </c>
      <c r="N1468" t="s">
        <v>167</v>
      </c>
      <c r="O1468" s="188" t="s">
        <v>1653</v>
      </c>
      <c r="P1468" s="188"/>
      <c r="Q1468" s="188" t="s">
        <v>1654</v>
      </c>
      <c r="R1468" s="188" t="s">
        <v>1653</v>
      </c>
      <c r="S1468" s="188"/>
      <c r="T1468" s="188" t="s">
        <v>1654</v>
      </c>
      <c r="U1468" t="s">
        <v>167</v>
      </c>
      <c r="V1468" t="s">
        <v>167</v>
      </c>
      <c r="W1468" t="s">
        <v>167</v>
      </c>
      <c r="X1468" t="s">
        <v>167</v>
      </c>
      <c r="Y1468" s="188" t="s">
        <v>1653</v>
      </c>
      <c r="Z1468" s="188"/>
      <c r="AA1468" s="188" t="s">
        <v>1654</v>
      </c>
      <c r="AB1468" s="188" t="s">
        <v>1653</v>
      </c>
      <c r="AC1468" s="188"/>
      <c r="AD1468" s="188" t="s">
        <v>1654</v>
      </c>
      <c r="AE1468" t="s">
        <v>167</v>
      </c>
    </row>
    <row r="1469" spans="1:31" x14ac:dyDescent="0.3">
      <c r="A1469" t="s">
        <v>169</v>
      </c>
      <c r="B1469" t="s">
        <v>2479</v>
      </c>
      <c r="C1469" t="s">
        <v>2479</v>
      </c>
      <c r="E1469" s="2">
        <v>131697</v>
      </c>
      <c r="F1469" s="25" t="s">
        <v>2479</v>
      </c>
      <c r="G1469" s="12"/>
      <c r="H1469" s="2">
        <v>129597</v>
      </c>
      <c r="I1469" s="25" t="s">
        <v>2479</v>
      </c>
      <c r="J1469" s="12"/>
      <c r="K1469" t="s">
        <v>2479</v>
      </c>
      <c r="L1469" t="s">
        <v>167</v>
      </c>
      <c r="M1469" t="s">
        <v>167</v>
      </c>
      <c r="N1469" t="s">
        <v>167</v>
      </c>
      <c r="O1469" s="2">
        <v>409424</v>
      </c>
      <c r="P1469" s="25" t="s">
        <v>167</v>
      </c>
      <c r="Q1469" s="12">
        <v>238.18181818181799</v>
      </c>
      <c r="R1469" s="2">
        <v>422806</v>
      </c>
      <c r="S1469" s="25" t="s">
        <v>167</v>
      </c>
      <c r="T1469" s="12">
        <v>256.36364700000001</v>
      </c>
      <c r="V1469" t="s">
        <v>167</v>
      </c>
      <c r="W1469" t="s">
        <v>167</v>
      </c>
      <c r="X1469" t="s">
        <v>167</v>
      </c>
      <c r="Y1469" s="2">
        <v>35400693</v>
      </c>
      <c r="Z1469" s="25" t="s">
        <v>167</v>
      </c>
      <c r="AA1469" s="12">
        <v>1443.03</v>
      </c>
      <c r="AB1469" s="2">
        <v>36429855</v>
      </c>
      <c r="AC1469" s="25" t="s">
        <v>167</v>
      </c>
      <c r="AD1469" s="12">
        <v>1813.33</v>
      </c>
    </row>
    <row r="1470" spans="1:31" x14ac:dyDescent="0.3">
      <c r="A1470" t="s">
        <v>1975</v>
      </c>
      <c r="B1470" t="s">
        <v>2479</v>
      </c>
      <c r="C1470" t="s">
        <v>2479</v>
      </c>
      <c r="E1470" s="2">
        <v>67089</v>
      </c>
      <c r="F1470" s="25">
        <v>0.50941934896011298</v>
      </c>
      <c r="G1470" s="12"/>
      <c r="H1470" s="2">
        <v>66822</v>
      </c>
      <c r="I1470" s="25">
        <v>0.51561378735618879</v>
      </c>
      <c r="J1470" s="12"/>
      <c r="K1470" t="s">
        <v>2479</v>
      </c>
      <c r="L1470" t="s">
        <v>167</v>
      </c>
      <c r="M1470" t="s">
        <v>167</v>
      </c>
      <c r="N1470" t="s">
        <v>167</v>
      </c>
      <c r="O1470" s="2">
        <v>203715</v>
      </c>
      <c r="P1470" s="25">
        <v>0.49756487162452617</v>
      </c>
      <c r="Q1470" s="12">
        <v>224.84848484848399</v>
      </c>
      <c r="R1470" s="2">
        <v>210059</v>
      </c>
      <c r="S1470" s="25">
        <v>0.49682123716314336</v>
      </c>
      <c r="T1470" s="12">
        <v>236.96969999999999</v>
      </c>
      <c r="V1470" t="s">
        <v>167</v>
      </c>
      <c r="W1470" t="s">
        <v>167</v>
      </c>
      <c r="X1470" t="s">
        <v>167</v>
      </c>
      <c r="Y1470" s="2">
        <v>17405072</v>
      </c>
      <c r="Z1470" s="25">
        <v>0.49199999999999999</v>
      </c>
      <c r="AA1470" s="12">
        <v>1794.55</v>
      </c>
      <c r="AB1470" s="2">
        <v>17932063</v>
      </c>
      <c r="AC1470" s="25">
        <v>0.49199999999999999</v>
      </c>
      <c r="AD1470" s="12">
        <v>2207.27</v>
      </c>
    </row>
    <row r="1471" spans="1:31" x14ac:dyDescent="0.3">
      <c r="A1471" t="s">
        <v>1978</v>
      </c>
      <c r="B1471" t="s">
        <v>2479</v>
      </c>
      <c r="C1471" t="s">
        <v>2479</v>
      </c>
      <c r="E1471" s="2">
        <v>17287</v>
      </c>
      <c r="F1471" s="25">
        <v>0.13126343045020014</v>
      </c>
      <c r="G1471" s="12"/>
      <c r="H1471" s="2">
        <v>17119</v>
      </c>
      <c r="I1471" s="25">
        <v>0.13209410711667707</v>
      </c>
      <c r="J1471" s="12"/>
      <c r="K1471" t="s">
        <v>2479</v>
      </c>
      <c r="L1471" t="s">
        <v>167</v>
      </c>
      <c r="M1471" t="s">
        <v>167</v>
      </c>
      <c r="N1471" t="s">
        <v>167</v>
      </c>
      <c r="O1471" s="2">
        <v>52537</v>
      </c>
      <c r="P1471" s="25">
        <v>0.12831929735433195</v>
      </c>
      <c r="Q1471" s="12">
        <v>59.393939393939398</v>
      </c>
      <c r="R1471" s="2">
        <v>53879</v>
      </c>
      <c r="S1471" s="25">
        <v>0.12743196643377813</v>
      </c>
      <c r="T1471" s="12">
        <v>70.303030000000007</v>
      </c>
      <c r="V1471" t="s">
        <v>167</v>
      </c>
      <c r="W1471" t="s">
        <v>167</v>
      </c>
      <c r="X1471" t="s">
        <v>167</v>
      </c>
      <c r="Y1471" s="2">
        <v>3391724</v>
      </c>
      <c r="Z1471" s="25">
        <v>9.6000000000000002E-2</v>
      </c>
      <c r="AA1471" s="12">
        <v>489.7</v>
      </c>
      <c r="AB1471" s="2">
        <v>3334728</v>
      </c>
      <c r="AC1471" s="25">
        <v>9.1999999999999998E-2</v>
      </c>
      <c r="AD1471" s="12">
        <v>715.76</v>
      </c>
    </row>
    <row r="1472" spans="1:31" x14ac:dyDescent="0.3">
      <c r="A1472" t="s">
        <v>1994</v>
      </c>
      <c r="B1472" t="s">
        <v>2479</v>
      </c>
      <c r="C1472" t="s">
        <v>2479</v>
      </c>
      <c r="E1472" s="2">
        <v>100</v>
      </c>
      <c r="F1472" s="25">
        <v>7.5931873922716541E-4</v>
      </c>
      <c r="G1472" s="12"/>
      <c r="H1472" s="2">
        <v>342</v>
      </c>
      <c r="I1472" s="25">
        <v>2.6389499756938818E-3</v>
      </c>
      <c r="J1472" s="12"/>
      <c r="K1472" t="s">
        <v>2479</v>
      </c>
      <c r="L1472" t="s">
        <v>167</v>
      </c>
      <c r="M1472" t="s">
        <v>167</v>
      </c>
      <c r="N1472" t="s">
        <v>167</v>
      </c>
      <c r="O1472" s="2">
        <v>499</v>
      </c>
      <c r="P1472" s="25">
        <v>1.2187854156082692E-3</v>
      </c>
      <c r="Q1472" s="12">
        <v>94.545454545454504</v>
      </c>
      <c r="R1472" s="2">
        <v>825</v>
      </c>
      <c r="S1472" s="25">
        <v>1.9512495092311841E-3</v>
      </c>
      <c r="T1472" s="12">
        <v>140</v>
      </c>
      <c r="V1472" t="s">
        <v>167</v>
      </c>
      <c r="W1472" t="s">
        <v>167</v>
      </c>
      <c r="X1472" t="s">
        <v>167</v>
      </c>
      <c r="Y1472" s="2">
        <v>37293</v>
      </c>
      <c r="Z1472" s="25">
        <v>1E-3</v>
      </c>
      <c r="AA1472" s="12">
        <v>725.45</v>
      </c>
      <c r="AB1472" s="2">
        <v>46698</v>
      </c>
      <c r="AC1472" s="25">
        <v>1E-3</v>
      </c>
      <c r="AD1472" s="12">
        <v>1167.27</v>
      </c>
    </row>
    <row r="1473" spans="1:30" x14ac:dyDescent="0.3">
      <c r="A1473" t="s">
        <v>1995</v>
      </c>
      <c r="B1473" t="s">
        <v>2479</v>
      </c>
      <c r="C1473" t="s">
        <v>2479</v>
      </c>
      <c r="E1473" s="2">
        <v>17187</v>
      </c>
      <c r="F1473" s="25">
        <v>0.13050411171097298</v>
      </c>
      <c r="G1473" s="12"/>
      <c r="H1473" s="2">
        <v>16777</v>
      </c>
      <c r="I1473" s="25">
        <v>0.12945515714098321</v>
      </c>
      <c r="J1473" s="12"/>
      <c r="K1473" t="s">
        <v>2479</v>
      </c>
      <c r="L1473" t="s">
        <v>167</v>
      </c>
      <c r="M1473" t="s">
        <v>167</v>
      </c>
      <c r="N1473" t="s">
        <v>167</v>
      </c>
      <c r="O1473" s="2">
        <v>52038</v>
      </c>
      <c r="P1473" s="25">
        <v>0.12710051193872368</v>
      </c>
      <c r="Q1473" s="12">
        <v>109.69696969696901</v>
      </c>
      <c r="R1473" s="2">
        <v>53054</v>
      </c>
      <c r="S1473" s="25">
        <v>0.12548071692454696</v>
      </c>
      <c r="T1473" s="12">
        <v>158.18182400000001</v>
      </c>
      <c r="V1473" t="s">
        <v>167</v>
      </c>
      <c r="W1473" t="s">
        <v>167</v>
      </c>
      <c r="X1473" t="s">
        <v>167</v>
      </c>
      <c r="Y1473" s="2">
        <v>3354431</v>
      </c>
      <c r="Z1473" s="25">
        <v>9.5000000000000001E-2</v>
      </c>
      <c r="AA1473" s="12">
        <v>827.27</v>
      </c>
      <c r="AB1473" s="2">
        <v>3288030</v>
      </c>
      <c r="AC1473" s="25">
        <v>0.09</v>
      </c>
      <c r="AD1473" s="12">
        <v>1340</v>
      </c>
    </row>
    <row r="1474" spans="1:30" x14ac:dyDescent="0.3">
      <c r="A1474" t="s">
        <v>1979</v>
      </c>
      <c r="B1474" t="s">
        <v>2479</v>
      </c>
      <c r="C1474" t="s">
        <v>2479</v>
      </c>
      <c r="E1474" s="2">
        <v>17229</v>
      </c>
      <c r="F1474" s="25">
        <v>0.13082302558144837</v>
      </c>
      <c r="G1474" s="12"/>
      <c r="H1474" s="2">
        <v>15346</v>
      </c>
      <c r="I1474" s="25">
        <v>0.11841323487426396</v>
      </c>
      <c r="J1474" s="12"/>
      <c r="K1474" t="s">
        <v>2479</v>
      </c>
      <c r="L1474" t="s">
        <v>167</v>
      </c>
      <c r="M1474" t="s">
        <v>167</v>
      </c>
      <c r="N1474" t="s">
        <v>167</v>
      </c>
      <c r="O1474" s="2">
        <v>56482</v>
      </c>
      <c r="P1474" s="25">
        <v>0.13795478525929111</v>
      </c>
      <c r="Q1474" s="12">
        <v>179.39393939393901</v>
      </c>
      <c r="R1474" s="2">
        <v>56225</v>
      </c>
      <c r="S1474" s="25">
        <v>0.13298061049275553</v>
      </c>
      <c r="T1474" s="12">
        <v>144.84848</v>
      </c>
      <c r="V1474" t="s">
        <v>167</v>
      </c>
      <c r="W1474" t="s">
        <v>167</v>
      </c>
      <c r="X1474" t="s">
        <v>167</v>
      </c>
      <c r="Y1474" s="2">
        <v>4741790</v>
      </c>
      <c r="Z1474" s="25">
        <v>0.13400000000000001</v>
      </c>
      <c r="AA1474" s="12">
        <v>1612.12</v>
      </c>
      <c r="AB1474" s="2">
        <v>4816407</v>
      </c>
      <c r="AC1474" s="25">
        <v>0.13200000000000001</v>
      </c>
      <c r="AD1474" s="12">
        <v>1673.33</v>
      </c>
    </row>
    <row r="1475" spans="1:30" x14ac:dyDescent="0.3">
      <c r="A1475" t="s">
        <v>1994</v>
      </c>
      <c r="B1475" t="s">
        <v>2479</v>
      </c>
      <c r="C1475" t="s">
        <v>2479</v>
      </c>
      <c r="E1475" s="2">
        <v>238</v>
      </c>
      <c r="F1475" s="25">
        <v>1.8071785993606536E-3</v>
      </c>
      <c r="G1475" s="12"/>
      <c r="H1475" s="2">
        <v>222</v>
      </c>
      <c r="I1475" s="25">
        <v>1.7130026158012925E-3</v>
      </c>
      <c r="J1475" s="12"/>
      <c r="K1475" t="s">
        <v>2479</v>
      </c>
      <c r="L1475" t="s">
        <v>167</v>
      </c>
      <c r="M1475" t="s">
        <v>167</v>
      </c>
      <c r="N1475" t="s">
        <v>167</v>
      </c>
      <c r="O1475" s="2">
        <v>609</v>
      </c>
      <c r="P1475" s="25">
        <v>1.4874555473054828E-3</v>
      </c>
      <c r="Q1475" s="12">
        <v>124.24242424242399</v>
      </c>
      <c r="R1475" s="2">
        <v>442</v>
      </c>
      <c r="S1475" s="25">
        <v>1.0453967067638587E-3</v>
      </c>
      <c r="T1475" s="12">
        <v>92.727270000000004</v>
      </c>
      <c r="V1475" t="s">
        <v>167</v>
      </c>
      <c r="W1475" t="s">
        <v>167</v>
      </c>
      <c r="X1475" t="s">
        <v>167</v>
      </c>
      <c r="Y1475" s="2">
        <v>41345</v>
      </c>
      <c r="Z1475" s="25">
        <v>1E-3</v>
      </c>
      <c r="AA1475" s="12">
        <v>853.33</v>
      </c>
      <c r="AB1475" s="2">
        <v>42696</v>
      </c>
      <c r="AC1475" s="25">
        <v>1E-3</v>
      </c>
      <c r="AD1475" s="12">
        <v>1030.9100000000001</v>
      </c>
    </row>
    <row r="1476" spans="1:30" x14ac:dyDescent="0.3">
      <c r="A1476" t="s">
        <v>1995</v>
      </c>
      <c r="B1476" t="s">
        <v>2479</v>
      </c>
      <c r="C1476" t="s">
        <v>2479</v>
      </c>
      <c r="E1476" s="2">
        <v>16991</v>
      </c>
      <c r="F1476" s="25">
        <v>0.12901584698208762</v>
      </c>
      <c r="G1476" s="12"/>
      <c r="H1476" s="2">
        <v>15124</v>
      </c>
      <c r="I1476" s="25">
        <v>0.11670023225846278</v>
      </c>
      <c r="J1476" s="12"/>
      <c r="K1476" t="s">
        <v>2479</v>
      </c>
      <c r="L1476" t="s">
        <v>167</v>
      </c>
      <c r="M1476" t="s">
        <v>167</v>
      </c>
      <c r="N1476" t="s">
        <v>167</v>
      </c>
      <c r="O1476" s="2">
        <v>55873</v>
      </c>
      <c r="P1476" s="25">
        <v>0.13646732971198561</v>
      </c>
      <c r="Q1476" s="12">
        <v>201.81818181818099</v>
      </c>
      <c r="R1476" s="2">
        <v>55783</v>
      </c>
      <c r="S1476" s="25">
        <v>0.13193521378599168</v>
      </c>
      <c r="T1476" s="12">
        <v>158.18182400000001</v>
      </c>
      <c r="V1476" t="s">
        <v>167</v>
      </c>
      <c r="W1476" t="s">
        <v>167</v>
      </c>
      <c r="X1476" t="s">
        <v>167</v>
      </c>
      <c r="Y1476" s="2">
        <v>4700445</v>
      </c>
      <c r="Z1476" s="25">
        <v>0.13300000000000001</v>
      </c>
      <c r="AA1476" s="12">
        <v>1869.09</v>
      </c>
      <c r="AB1476" s="2">
        <v>4773711</v>
      </c>
      <c r="AC1476" s="25">
        <v>0.13100000000000001</v>
      </c>
      <c r="AD1476" s="12">
        <v>1983.64</v>
      </c>
    </row>
    <row r="1477" spans="1:30" x14ac:dyDescent="0.3">
      <c r="A1477" t="s">
        <v>1980</v>
      </c>
      <c r="B1477" t="s">
        <v>2479</v>
      </c>
      <c r="C1477" t="s">
        <v>2479</v>
      </c>
      <c r="E1477" s="2">
        <v>25214</v>
      </c>
      <c r="F1477" s="25">
        <v>0.19145462690873749</v>
      </c>
      <c r="G1477" s="12"/>
      <c r="H1477" s="2">
        <v>26196</v>
      </c>
      <c r="I1477" s="25">
        <v>0.20213430866455243</v>
      </c>
      <c r="J1477" s="12"/>
      <c r="K1477" t="s">
        <v>2479</v>
      </c>
      <c r="L1477" t="s">
        <v>167</v>
      </c>
      <c r="M1477" t="s">
        <v>167</v>
      </c>
      <c r="N1477" t="s">
        <v>167</v>
      </c>
      <c r="O1477" s="2">
        <v>74386</v>
      </c>
      <c r="P1477" s="25">
        <v>0.18168451287662668</v>
      </c>
      <c r="Q1477" s="12">
        <v>112.121212121212</v>
      </c>
      <c r="R1477" s="2">
        <v>76531</v>
      </c>
      <c r="S1477" s="25">
        <v>0.18100736507996576</v>
      </c>
      <c r="T1477" s="12">
        <v>141.21212800000001</v>
      </c>
      <c r="V1477" t="s">
        <v>167</v>
      </c>
      <c r="W1477" t="s">
        <v>167</v>
      </c>
      <c r="X1477" t="s">
        <v>167</v>
      </c>
      <c r="Y1477" s="2">
        <v>7195146</v>
      </c>
      <c r="Z1477" s="25">
        <v>0.20300000000000001</v>
      </c>
      <c r="AA1477" s="12">
        <v>1241.21</v>
      </c>
      <c r="AB1477" s="2">
        <v>7309447</v>
      </c>
      <c r="AC1477" s="25">
        <v>0.20100000000000001</v>
      </c>
      <c r="AD1477" s="12">
        <v>1505.45</v>
      </c>
    </row>
    <row r="1478" spans="1:30" x14ac:dyDescent="0.3">
      <c r="A1478" t="s">
        <v>1994</v>
      </c>
      <c r="B1478" t="s">
        <v>2479</v>
      </c>
      <c r="C1478" t="s">
        <v>2479</v>
      </c>
      <c r="E1478" s="2">
        <v>574</v>
      </c>
      <c r="F1478" s="25">
        <v>4.3584895631639271E-3</v>
      </c>
      <c r="G1478" s="12"/>
      <c r="H1478" s="2">
        <v>357</v>
      </c>
      <c r="I1478" s="25">
        <v>2.7546933956804557E-3</v>
      </c>
      <c r="J1478" s="12"/>
      <c r="K1478" t="s">
        <v>2479</v>
      </c>
      <c r="L1478" t="s">
        <v>167</v>
      </c>
      <c r="M1478" t="s">
        <v>167</v>
      </c>
      <c r="N1478" t="s">
        <v>167</v>
      </c>
      <c r="O1478" s="2">
        <v>2002</v>
      </c>
      <c r="P1478" s="25">
        <v>4.889796396889288E-3</v>
      </c>
      <c r="Q1478" s="12">
        <v>180</v>
      </c>
      <c r="R1478" s="2">
        <v>1433</v>
      </c>
      <c r="S1478" s="25">
        <v>3.3892612687615596E-3</v>
      </c>
      <c r="T1478" s="12">
        <v>162.42424</v>
      </c>
      <c r="V1478" t="s">
        <v>167</v>
      </c>
      <c r="W1478" t="s">
        <v>167</v>
      </c>
      <c r="X1478" t="s">
        <v>167</v>
      </c>
      <c r="Y1478" s="2">
        <v>142612</v>
      </c>
      <c r="Z1478" s="25">
        <v>4.0000000000000001E-3</v>
      </c>
      <c r="AA1478" s="12">
        <v>1775.76</v>
      </c>
      <c r="AB1478" s="2">
        <v>135733</v>
      </c>
      <c r="AC1478" s="25">
        <v>4.0000000000000001E-3</v>
      </c>
      <c r="AD1478" s="12">
        <v>1958.79</v>
      </c>
    </row>
    <row r="1479" spans="1:30" x14ac:dyDescent="0.3">
      <c r="A1479" t="s">
        <v>1995</v>
      </c>
      <c r="B1479" t="s">
        <v>2479</v>
      </c>
      <c r="C1479" t="s">
        <v>2479</v>
      </c>
      <c r="E1479" s="2">
        <v>24640</v>
      </c>
      <c r="F1479" s="25">
        <v>0.18709613734557354</v>
      </c>
      <c r="G1479" s="12"/>
      <c r="H1479" s="2">
        <v>25839</v>
      </c>
      <c r="I1479" s="25">
        <v>0.19937961526887196</v>
      </c>
      <c r="J1479" s="12"/>
      <c r="K1479" t="s">
        <v>2479</v>
      </c>
      <c r="L1479" t="s">
        <v>167</v>
      </c>
      <c r="M1479" t="s">
        <v>167</v>
      </c>
      <c r="N1479" t="s">
        <v>167</v>
      </c>
      <c r="O1479" s="2">
        <v>72384</v>
      </c>
      <c r="P1479" s="25">
        <v>0.17679471647973738</v>
      </c>
      <c r="Q1479" s="12">
        <v>214.54545454545399</v>
      </c>
      <c r="R1479" s="2">
        <v>75098</v>
      </c>
      <c r="S1479" s="25">
        <v>0.17761810381120419</v>
      </c>
      <c r="T1479" s="12">
        <v>215.75756799999999</v>
      </c>
      <c r="V1479" t="s">
        <v>167</v>
      </c>
      <c r="W1479" t="s">
        <v>167</v>
      </c>
      <c r="X1479" t="s">
        <v>167</v>
      </c>
      <c r="Y1479" s="2">
        <v>7052534</v>
      </c>
      <c r="Z1479" s="25">
        <v>0.19900000000000001</v>
      </c>
      <c r="AA1479" s="12">
        <v>2341.21</v>
      </c>
      <c r="AB1479" s="2">
        <v>7173714</v>
      </c>
      <c r="AC1479" s="25">
        <v>0.19700000000000001</v>
      </c>
      <c r="AD1479" s="12">
        <v>2529.09</v>
      </c>
    </row>
    <row r="1480" spans="1:30" x14ac:dyDescent="0.3">
      <c r="A1480" t="s">
        <v>1981</v>
      </c>
      <c r="B1480" t="s">
        <v>2479</v>
      </c>
      <c r="C1480" t="s">
        <v>2479</v>
      </c>
      <c r="E1480" s="2">
        <v>4275</v>
      </c>
      <c r="F1480" s="25">
        <v>3.2460876101961321E-2</v>
      </c>
      <c r="G1480" s="12"/>
      <c r="H1480" s="2">
        <v>5133</v>
      </c>
      <c r="I1480" s="25">
        <v>3.9607398319405539E-2</v>
      </c>
      <c r="J1480" s="12"/>
      <c r="K1480" t="s">
        <v>2479</v>
      </c>
      <c r="L1480" t="s">
        <v>167</v>
      </c>
      <c r="M1480" t="s">
        <v>167</v>
      </c>
      <c r="N1480" t="s">
        <v>167</v>
      </c>
      <c r="O1480" s="2">
        <v>12399</v>
      </c>
      <c r="P1480" s="25">
        <v>3.0284008753761381E-2</v>
      </c>
      <c r="Q1480" s="12">
        <v>50.303030303030297</v>
      </c>
      <c r="R1480" s="2">
        <v>14610</v>
      </c>
      <c r="S1480" s="25">
        <v>3.4554854945294061E-2</v>
      </c>
      <c r="T1480" s="12">
        <v>48.484848</v>
      </c>
      <c r="V1480" t="s">
        <v>167</v>
      </c>
      <c r="W1480" t="s">
        <v>167</v>
      </c>
      <c r="X1480" t="s">
        <v>167</v>
      </c>
      <c r="Y1480" s="2">
        <v>1235980</v>
      </c>
      <c r="Z1480" s="25">
        <v>3.5000000000000003E-2</v>
      </c>
      <c r="AA1480" s="12">
        <v>441.21</v>
      </c>
      <c r="AB1480" s="2">
        <v>1503403</v>
      </c>
      <c r="AC1480" s="25">
        <v>4.1000000000000002E-2</v>
      </c>
      <c r="AD1480" s="12">
        <v>581.21</v>
      </c>
    </row>
    <row r="1481" spans="1:30" x14ac:dyDescent="0.3">
      <c r="A1481" t="s">
        <v>1994</v>
      </c>
      <c r="B1481" t="s">
        <v>2479</v>
      </c>
      <c r="C1481" t="s">
        <v>2479</v>
      </c>
      <c r="E1481" s="2">
        <v>249</v>
      </c>
      <c r="F1481" s="25">
        <v>1.8907036606756419E-3</v>
      </c>
      <c r="G1481" s="12"/>
      <c r="H1481" s="2">
        <v>143</v>
      </c>
      <c r="I1481" s="25">
        <v>1.1034206038720031E-3</v>
      </c>
      <c r="J1481" s="12"/>
      <c r="K1481" t="s">
        <v>2479</v>
      </c>
      <c r="L1481" t="s">
        <v>167</v>
      </c>
      <c r="M1481" t="s">
        <v>167</v>
      </c>
      <c r="N1481" t="s">
        <v>167</v>
      </c>
      <c r="O1481" s="2">
        <v>838</v>
      </c>
      <c r="P1481" s="25">
        <v>2.0467779123842277E-3</v>
      </c>
      <c r="Q1481" s="12">
        <v>110.30303030303</v>
      </c>
      <c r="R1481" s="2">
        <v>496</v>
      </c>
      <c r="S1481" s="25">
        <v>1.1731148564589906E-3</v>
      </c>
      <c r="T1481" s="12">
        <v>89.090909999999994</v>
      </c>
      <c r="V1481" t="s">
        <v>167</v>
      </c>
      <c r="W1481" t="s">
        <v>167</v>
      </c>
      <c r="X1481" t="s">
        <v>167</v>
      </c>
      <c r="Y1481" s="2">
        <v>55151</v>
      </c>
      <c r="Z1481" s="25">
        <v>2E-3</v>
      </c>
      <c r="AA1481" s="12">
        <v>1024.24</v>
      </c>
      <c r="AB1481" s="2">
        <v>65179</v>
      </c>
      <c r="AC1481" s="25">
        <v>2E-3</v>
      </c>
      <c r="AD1481" s="12">
        <v>1267.8800000000001</v>
      </c>
    </row>
    <row r="1482" spans="1:30" x14ac:dyDescent="0.3">
      <c r="A1482" t="s">
        <v>1995</v>
      </c>
      <c r="B1482" t="s">
        <v>2479</v>
      </c>
      <c r="C1482" t="s">
        <v>2479</v>
      </c>
      <c r="E1482" s="2">
        <v>4026</v>
      </c>
      <c r="F1482" s="25">
        <v>3.0570172441285678E-2</v>
      </c>
      <c r="G1482" s="12"/>
      <c r="H1482" s="2">
        <v>4990</v>
      </c>
      <c r="I1482" s="25">
        <v>3.8503977715533558E-2</v>
      </c>
      <c r="J1482" s="12"/>
      <c r="K1482" t="s">
        <v>2479</v>
      </c>
      <c r="L1482" t="s">
        <v>167</v>
      </c>
      <c r="M1482" t="s">
        <v>167</v>
      </c>
      <c r="N1482" t="s">
        <v>167</v>
      </c>
      <c r="O1482" s="2">
        <v>11561</v>
      </c>
      <c r="P1482" s="25">
        <v>2.8237230841377154E-2</v>
      </c>
      <c r="Q1482" s="12">
        <v>113.333333333333</v>
      </c>
      <c r="R1482" s="2">
        <v>14114</v>
      </c>
      <c r="S1482" s="25">
        <v>3.3381740088835071E-2</v>
      </c>
      <c r="T1482" s="12">
        <v>98.787880000000001</v>
      </c>
      <c r="V1482" t="s">
        <v>167</v>
      </c>
      <c r="W1482" t="s">
        <v>167</v>
      </c>
      <c r="X1482" t="s">
        <v>167</v>
      </c>
      <c r="Y1482" s="2">
        <v>1180829</v>
      </c>
      <c r="Z1482" s="25">
        <v>3.3000000000000002E-2</v>
      </c>
      <c r="AA1482" s="12">
        <v>1187.27</v>
      </c>
      <c r="AB1482" s="2">
        <v>1438224</v>
      </c>
      <c r="AC1482" s="25">
        <v>3.9E-2</v>
      </c>
      <c r="AD1482" s="12">
        <v>1383.03</v>
      </c>
    </row>
    <row r="1483" spans="1:30" x14ac:dyDescent="0.3">
      <c r="A1483" t="s">
        <v>1982</v>
      </c>
      <c r="B1483" t="s">
        <v>2479</v>
      </c>
      <c r="C1483" t="s">
        <v>2479</v>
      </c>
      <c r="E1483" s="2">
        <v>3084</v>
      </c>
      <c r="F1483" s="25">
        <v>2.341738991776578E-2</v>
      </c>
      <c r="G1483" s="12"/>
      <c r="H1483" s="2">
        <v>3028</v>
      </c>
      <c r="I1483" s="25">
        <v>2.336473838128969E-2</v>
      </c>
      <c r="J1483" s="12"/>
      <c r="K1483" t="s">
        <v>2479</v>
      </c>
      <c r="L1483" t="s">
        <v>167</v>
      </c>
      <c r="M1483" t="s">
        <v>167</v>
      </c>
      <c r="N1483" t="s">
        <v>167</v>
      </c>
      <c r="O1483" s="2">
        <v>7911</v>
      </c>
      <c r="P1483" s="25">
        <v>1.9322267380515065E-2</v>
      </c>
      <c r="Q1483" s="12">
        <v>52.727272727272698</v>
      </c>
      <c r="R1483" s="2">
        <v>8814</v>
      </c>
      <c r="S1483" s="25">
        <v>2.0846440211349886E-2</v>
      </c>
      <c r="T1483" s="12">
        <v>81.212119999999999</v>
      </c>
      <c r="V1483" t="s">
        <v>167</v>
      </c>
      <c r="W1483" t="s">
        <v>167</v>
      </c>
      <c r="X1483" t="s">
        <v>167</v>
      </c>
      <c r="Y1483" s="2">
        <v>840432</v>
      </c>
      <c r="Z1483" s="25">
        <v>2.4E-2</v>
      </c>
      <c r="AA1483" s="12">
        <v>598.17999999999995</v>
      </c>
      <c r="AB1483" s="2">
        <v>968078</v>
      </c>
      <c r="AC1483" s="25">
        <v>2.7E-2</v>
      </c>
      <c r="AD1483" s="12">
        <v>536.36</v>
      </c>
    </row>
    <row r="1484" spans="1:30" x14ac:dyDescent="0.3">
      <c r="A1484" t="s">
        <v>1994</v>
      </c>
      <c r="B1484" t="s">
        <v>2479</v>
      </c>
      <c r="C1484" t="s">
        <v>2479</v>
      </c>
      <c r="E1484" s="2">
        <v>379</v>
      </c>
      <c r="F1484" s="25">
        <v>2.877818021670957E-3</v>
      </c>
      <c r="G1484" s="12"/>
      <c r="H1484" s="2">
        <v>446</v>
      </c>
      <c r="I1484" s="25">
        <v>3.4414376876007948E-3</v>
      </c>
      <c r="J1484" s="12"/>
      <c r="K1484" t="s">
        <v>2479</v>
      </c>
      <c r="L1484" t="s">
        <v>167</v>
      </c>
      <c r="M1484" t="s">
        <v>167</v>
      </c>
      <c r="N1484" t="s">
        <v>167</v>
      </c>
      <c r="O1484" s="2">
        <v>1082</v>
      </c>
      <c r="P1484" s="25">
        <v>2.6427371136035016E-3</v>
      </c>
      <c r="Q1484" s="12">
        <v>110.90909090909</v>
      </c>
      <c r="R1484" s="2">
        <v>1009</v>
      </c>
      <c r="S1484" s="25">
        <v>2.3864372785627453E-3</v>
      </c>
      <c r="T1484" s="12">
        <v>147.878784</v>
      </c>
      <c r="V1484" t="s">
        <v>167</v>
      </c>
      <c r="W1484" t="s">
        <v>167</v>
      </c>
      <c r="X1484" t="s">
        <v>167</v>
      </c>
      <c r="Y1484" s="2">
        <v>109148</v>
      </c>
      <c r="Z1484" s="25">
        <v>3.0000000000000001E-3</v>
      </c>
      <c r="AA1484" s="12">
        <v>1393.94</v>
      </c>
      <c r="AB1484" s="2">
        <v>127888</v>
      </c>
      <c r="AC1484" s="25">
        <v>4.0000000000000001E-3</v>
      </c>
      <c r="AD1484" s="12">
        <v>1620.61</v>
      </c>
    </row>
    <row r="1485" spans="1:30" x14ac:dyDescent="0.3">
      <c r="A1485" t="s">
        <v>1995</v>
      </c>
      <c r="B1485" t="s">
        <v>2479</v>
      </c>
      <c r="C1485" t="s">
        <v>2479</v>
      </c>
      <c r="E1485" s="2">
        <v>2705</v>
      </c>
      <c r="F1485" s="25">
        <v>2.0539571896094823E-2</v>
      </c>
      <c r="G1485" s="12"/>
      <c r="H1485" s="2">
        <v>2582</v>
      </c>
      <c r="I1485" s="25">
        <v>1.9923300693688896E-2</v>
      </c>
      <c r="J1485" s="12"/>
      <c r="K1485" t="s">
        <v>2479</v>
      </c>
      <c r="L1485" t="s">
        <v>167</v>
      </c>
      <c r="M1485" t="s">
        <v>167</v>
      </c>
      <c r="N1485" t="s">
        <v>167</v>
      </c>
      <c r="O1485" s="2">
        <v>6829</v>
      </c>
      <c r="P1485" s="25">
        <v>1.6679530266911564E-2</v>
      </c>
      <c r="Q1485" s="12">
        <v>123.030303030303</v>
      </c>
      <c r="R1485" s="2">
        <v>7805</v>
      </c>
      <c r="S1485" s="25">
        <v>1.8460002932787142E-2</v>
      </c>
      <c r="T1485" s="12">
        <v>161.81817599999999</v>
      </c>
      <c r="V1485" t="s">
        <v>167</v>
      </c>
      <c r="W1485" t="s">
        <v>167</v>
      </c>
      <c r="X1485" t="s">
        <v>167</v>
      </c>
      <c r="Y1485" s="2">
        <v>731284</v>
      </c>
      <c r="Z1485" s="25">
        <v>2.1000000000000001E-2</v>
      </c>
      <c r="AA1485" s="12">
        <v>1424.24</v>
      </c>
      <c r="AB1485" s="2">
        <v>840190</v>
      </c>
      <c r="AC1485" s="25">
        <v>2.3E-2</v>
      </c>
      <c r="AD1485" s="12">
        <v>1789.7</v>
      </c>
    </row>
    <row r="1486" spans="1:30" x14ac:dyDescent="0.3">
      <c r="A1486" t="s">
        <v>1983</v>
      </c>
      <c r="B1486" t="s">
        <v>2479</v>
      </c>
      <c r="C1486" t="s">
        <v>2479</v>
      </c>
      <c r="E1486" s="2">
        <v>64608</v>
      </c>
      <c r="F1486" s="25">
        <v>0.49058065103988702</v>
      </c>
      <c r="G1486" s="12"/>
      <c r="H1486" s="2">
        <v>62775</v>
      </c>
      <c r="I1486" s="25">
        <v>0.48438621264381121</v>
      </c>
      <c r="J1486" s="12"/>
      <c r="K1486" t="s">
        <v>2479</v>
      </c>
      <c r="L1486" t="s">
        <v>167</v>
      </c>
      <c r="M1486" t="s">
        <v>167</v>
      </c>
      <c r="N1486" t="s">
        <v>167</v>
      </c>
      <c r="O1486" s="2">
        <v>205709</v>
      </c>
      <c r="P1486" s="25">
        <v>0.50243512837547388</v>
      </c>
      <c r="Q1486" s="12">
        <v>130.90909090909</v>
      </c>
      <c r="R1486" s="2">
        <v>212747</v>
      </c>
      <c r="S1486" s="25">
        <v>0.50317876283685659</v>
      </c>
      <c r="T1486" s="12">
        <v>156.96969999999999</v>
      </c>
      <c r="V1486" t="s">
        <v>167</v>
      </c>
      <c r="W1486" t="s">
        <v>167</v>
      </c>
      <c r="X1486" t="s">
        <v>167</v>
      </c>
      <c r="Y1486" s="2">
        <v>17995621</v>
      </c>
      <c r="Z1486" s="25">
        <v>0.50800000000000001</v>
      </c>
      <c r="AA1486" s="12">
        <v>1210.9100000000001</v>
      </c>
      <c r="AB1486" s="2">
        <v>18497792</v>
      </c>
      <c r="AC1486" s="25">
        <v>0.50800000000000001</v>
      </c>
      <c r="AD1486" s="12">
        <v>1480</v>
      </c>
    </row>
    <row r="1487" spans="1:30" x14ac:dyDescent="0.3">
      <c r="A1487" t="s">
        <v>1978</v>
      </c>
      <c r="B1487" t="s">
        <v>2479</v>
      </c>
      <c r="C1487" t="s">
        <v>2479</v>
      </c>
      <c r="E1487" s="2">
        <v>17451</v>
      </c>
      <c r="F1487" s="25">
        <v>0.13250871318253263</v>
      </c>
      <c r="G1487" s="12"/>
      <c r="H1487" s="2">
        <v>14972</v>
      </c>
      <c r="I1487" s="25">
        <v>0.11552736560259882</v>
      </c>
      <c r="J1487" s="12"/>
      <c r="K1487" t="s">
        <v>2479</v>
      </c>
      <c r="L1487" t="s">
        <v>167</v>
      </c>
      <c r="M1487" t="s">
        <v>167</v>
      </c>
      <c r="N1487" t="s">
        <v>167</v>
      </c>
      <c r="O1487" s="2">
        <v>50871</v>
      </c>
      <c r="P1487" s="25">
        <v>0.12425016608699051</v>
      </c>
      <c r="Q1487" s="12">
        <v>38.787878787878697</v>
      </c>
      <c r="R1487" s="2">
        <v>51748</v>
      </c>
      <c r="S1487" s="25">
        <v>0.12239182982266099</v>
      </c>
      <c r="T1487" s="12">
        <v>58.181820000000002</v>
      </c>
      <c r="V1487" t="s">
        <v>167</v>
      </c>
      <c r="W1487" t="s">
        <v>167</v>
      </c>
      <c r="X1487" t="s">
        <v>167</v>
      </c>
      <c r="Y1487" s="2">
        <v>3255518</v>
      </c>
      <c r="Z1487" s="25">
        <v>9.1999999999999998E-2</v>
      </c>
      <c r="AA1487" s="12">
        <v>412.73</v>
      </c>
      <c r="AB1487" s="2">
        <v>3199308</v>
      </c>
      <c r="AC1487" s="25">
        <v>8.7999999999999995E-2</v>
      </c>
      <c r="AD1487" s="12">
        <v>523.03</v>
      </c>
    </row>
    <row r="1488" spans="1:30" x14ac:dyDescent="0.3">
      <c r="A1488" t="s">
        <v>1994</v>
      </c>
      <c r="B1488" t="s">
        <v>2479</v>
      </c>
      <c r="C1488" t="s">
        <v>2479</v>
      </c>
      <c r="E1488" s="2">
        <v>138</v>
      </c>
      <c r="F1488" s="25">
        <v>1.0478598601334882E-3</v>
      </c>
      <c r="G1488" s="12"/>
      <c r="H1488" s="2">
        <v>166</v>
      </c>
      <c r="I1488" s="25">
        <v>1.2808938478514162E-3</v>
      </c>
      <c r="J1488" s="12"/>
      <c r="K1488" t="s">
        <v>2479</v>
      </c>
      <c r="L1488" t="s">
        <v>167</v>
      </c>
      <c r="M1488" t="s">
        <v>167</v>
      </c>
      <c r="N1488" t="s">
        <v>167</v>
      </c>
      <c r="O1488" s="2">
        <v>434</v>
      </c>
      <c r="P1488" s="25">
        <v>1.0600257923326429E-3</v>
      </c>
      <c r="Q1488" s="12">
        <v>74.545454545454504</v>
      </c>
      <c r="R1488" s="2">
        <v>466</v>
      </c>
      <c r="S1488" s="25">
        <v>1.1021603288505839E-3</v>
      </c>
      <c r="T1488" s="12">
        <v>122.42424</v>
      </c>
      <c r="V1488" t="s">
        <v>167</v>
      </c>
      <c r="W1488" t="s">
        <v>167</v>
      </c>
      <c r="X1488" t="s">
        <v>167</v>
      </c>
      <c r="Y1488" s="2">
        <v>22979</v>
      </c>
      <c r="Z1488" s="25">
        <v>1E-3</v>
      </c>
      <c r="AA1488" s="12">
        <v>681.21</v>
      </c>
      <c r="AB1488" s="2">
        <v>24483</v>
      </c>
      <c r="AC1488" s="25">
        <v>1E-3</v>
      </c>
      <c r="AD1488" s="12">
        <v>789.7</v>
      </c>
    </row>
    <row r="1489" spans="1:31" x14ac:dyDescent="0.3">
      <c r="A1489" t="s">
        <v>1995</v>
      </c>
      <c r="B1489" t="s">
        <v>2479</v>
      </c>
      <c r="C1489" t="s">
        <v>2479</v>
      </c>
      <c r="E1489" s="2">
        <v>17313</v>
      </c>
      <c r="F1489" s="25">
        <v>0.13146085332239915</v>
      </c>
      <c r="G1489" s="12"/>
      <c r="H1489" s="2">
        <v>14806</v>
      </c>
      <c r="I1489" s="25">
        <v>0.11424647175474741</v>
      </c>
      <c r="J1489" s="12"/>
      <c r="K1489" t="s">
        <v>2479</v>
      </c>
      <c r="L1489" t="s">
        <v>167</v>
      </c>
      <c r="M1489" t="s">
        <v>167</v>
      </c>
      <c r="N1489" t="s">
        <v>167</v>
      </c>
      <c r="O1489" s="2">
        <v>50437</v>
      </c>
      <c r="P1489" s="25">
        <v>0.12319014029465786</v>
      </c>
      <c r="Q1489" s="12">
        <v>86.6666666666666</v>
      </c>
      <c r="R1489" s="2">
        <v>51282</v>
      </c>
      <c r="S1489" s="25">
        <v>0.1212896694938104</v>
      </c>
      <c r="T1489" s="12">
        <v>135.75756799999999</v>
      </c>
      <c r="V1489" t="s">
        <v>167</v>
      </c>
      <c r="W1489" t="s">
        <v>167</v>
      </c>
      <c r="X1489" t="s">
        <v>167</v>
      </c>
      <c r="Y1489" s="2">
        <v>3232539</v>
      </c>
      <c r="Z1489" s="25">
        <v>9.0999999999999998E-2</v>
      </c>
      <c r="AA1489" s="12">
        <v>795</v>
      </c>
      <c r="AB1489" s="2">
        <v>3174825</v>
      </c>
      <c r="AC1489" s="25">
        <v>8.6999999999999994E-2</v>
      </c>
      <c r="AD1489" s="12">
        <v>903.03</v>
      </c>
    </row>
    <row r="1490" spans="1:31" x14ac:dyDescent="0.3">
      <c r="A1490" t="s">
        <v>1979</v>
      </c>
      <c r="B1490" t="s">
        <v>2479</v>
      </c>
      <c r="C1490" t="s">
        <v>2479</v>
      </c>
      <c r="E1490" s="2">
        <v>16127</v>
      </c>
      <c r="F1490" s="25">
        <v>0.12245533307516501</v>
      </c>
      <c r="G1490" s="12"/>
      <c r="H1490" s="2">
        <v>15256</v>
      </c>
      <c r="I1490" s="25">
        <v>0.11771877435434462</v>
      </c>
      <c r="J1490" s="12"/>
      <c r="K1490" t="s">
        <v>2479</v>
      </c>
      <c r="L1490" t="s">
        <v>167</v>
      </c>
      <c r="M1490" t="s">
        <v>167</v>
      </c>
      <c r="N1490" t="s">
        <v>167</v>
      </c>
      <c r="O1490" s="2">
        <v>54772</v>
      </c>
      <c r="P1490" s="25">
        <v>0.13377818593927079</v>
      </c>
      <c r="Q1490" s="12">
        <v>33.939393939393902</v>
      </c>
      <c r="R1490" s="2">
        <v>55284</v>
      </c>
      <c r="S1490" s="25">
        <v>0.13075500347677185</v>
      </c>
      <c r="T1490" s="12">
        <v>66.060609999999997</v>
      </c>
      <c r="V1490" t="s">
        <v>167</v>
      </c>
      <c r="W1490" t="s">
        <v>167</v>
      </c>
      <c r="X1490" t="s">
        <v>167</v>
      </c>
      <c r="Y1490" s="2">
        <v>4637444</v>
      </c>
      <c r="Z1490" s="25">
        <v>0.13100000000000001</v>
      </c>
      <c r="AA1490" s="12">
        <v>757.58</v>
      </c>
      <c r="AB1490" s="2">
        <v>4690779</v>
      </c>
      <c r="AC1490" s="25">
        <v>0.129</v>
      </c>
      <c r="AD1490" s="12">
        <v>973.33</v>
      </c>
    </row>
    <row r="1491" spans="1:31" x14ac:dyDescent="0.3">
      <c r="A1491" t="s">
        <v>1994</v>
      </c>
      <c r="B1491" t="s">
        <v>2479</v>
      </c>
      <c r="C1491" t="s">
        <v>2479</v>
      </c>
      <c r="E1491" s="2">
        <v>180</v>
      </c>
      <c r="F1491" s="25">
        <v>1.3667737306088978E-3</v>
      </c>
      <c r="G1491" s="12"/>
      <c r="H1491" s="2">
        <v>63</v>
      </c>
      <c r="I1491" s="25">
        <v>4.8612236394360981E-4</v>
      </c>
      <c r="J1491" s="12"/>
      <c r="K1491" t="s">
        <v>2479</v>
      </c>
      <c r="L1491" t="s">
        <v>167</v>
      </c>
      <c r="M1491" t="s">
        <v>167</v>
      </c>
      <c r="N1491" t="s">
        <v>167</v>
      </c>
      <c r="O1491" s="2">
        <v>491</v>
      </c>
      <c r="P1491" s="25">
        <v>1.1992457696666536E-3</v>
      </c>
      <c r="Q1491" s="12">
        <v>101.818181818181</v>
      </c>
      <c r="R1491" s="2">
        <v>427</v>
      </c>
      <c r="S1491" s="25">
        <v>1.0099194429596552E-3</v>
      </c>
      <c r="T1491" s="12">
        <v>103.63636</v>
      </c>
      <c r="V1491" t="s">
        <v>167</v>
      </c>
      <c r="W1491" t="s">
        <v>167</v>
      </c>
      <c r="X1491" t="s">
        <v>167</v>
      </c>
      <c r="Y1491" s="2">
        <v>31516</v>
      </c>
      <c r="Z1491" s="25">
        <v>1E-3</v>
      </c>
      <c r="AA1491" s="12">
        <v>925.45</v>
      </c>
      <c r="AB1491" s="2">
        <v>32258</v>
      </c>
      <c r="AC1491" s="25">
        <v>1E-3</v>
      </c>
      <c r="AD1491" s="12">
        <v>1048.48</v>
      </c>
    </row>
    <row r="1492" spans="1:31" x14ac:dyDescent="0.3">
      <c r="A1492" t="s">
        <v>1995</v>
      </c>
      <c r="B1492" t="s">
        <v>2479</v>
      </c>
      <c r="C1492" t="s">
        <v>2479</v>
      </c>
      <c r="E1492" s="2">
        <v>15947</v>
      </c>
      <c r="F1492" s="25">
        <v>0.12108855934455601</v>
      </c>
      <c r="G1492" s="12"/>
      <c r="H1492" s="2">
        <v>15193</v>
      </c>
      <c r="I1492" s="25">
        <v>0.11723265199040096</v>
      </c>
      <c r="J1492" s="12"/>
      <c r="K1492" t="s">
        <v>2479</v>
      </c>
      <c r="L1492" t="s">
        <v>167</v>
      </c>
      <c r="M1492" t="s">
        <v>167</v>
      </c>
      <c r="N1492" t="s">
        <v>167</v>
      </c>
      <c r="O1492" s="2">
        <v>54281</v>
      </c>
      <c r="P1492" s="25">
        <v>0.13257894016960411</v>
      </c>
      <c r="Q1492" s="12">
        <v>110.30303030303</v>
      </c>
      <c r="R1492" s="2">
        <v>54857</v>
      </c>
      <c r="S1492" s="25">
        <v>0.12974508403381219</v>
      </c>
      <c r="T1492" s="12">
        <v>115.757576</v>
      </c>
      <c r="V1492" t="s">
        <v>167</v>
      </c>
      <c r="W1492" t="s">
        <v>167</v>
      </c>
      <c r="X1492" t="s">
        <v>167</v>
      </c>
      <c r="Y1492" s="2">
        <v>4605928</v>
      </c>
      <c r="Z1492" s="25">
        <v>0.13</v>
      </c>
      <c r="AA1492" s="12">
        <v>1169.7</v>
      </c>
      <c r="AB1492" s="2">
        <v>4658521</v>
      </c>
      <c r="AC1492" s="25">
        <v>0.128</v>
      </c>
      <c r="AD1492" s="12">
        <v>1229.7</v>
      </c>
    </row>
    <row r="1493" spans="1:31" x14ac:dyDescent="0.3">
      <c r="A1493" t="s">
        <v>1980</v>
      </c>
      <c r="B1493" t="s">
        <v>2479</v>
      </c>
      <c r="C1493" t="s">
        <v>2479</v>
      </c>
      <c r="E1493" s="2">
        <v>23324</v>
      </c>
      <c r="F1493" s="25">
        <v>0.17710350273734404</v>
      </c>
      <c r="G1493" s="12"/>
      <c r="H1493" s="2">
        <v>24026</v>
      </c>
      <c r="I1493" s="25">
        <v>0.18539009390649475</v>
      </c>
      <c r="J1493" s="12"/>
      <c r="K1493" t="s">
        <v>2479</v>
      </c>
      <c r="L1493" t="s">
        <v>167</v>
      </c>
      <c r="M1493" t="s">
        <v>167</v>
      </c>
      <c r="N1493" t="s">
        <v>167</v>
      </c>
      <c r="O1493" s="2">
        <v>75650</v>
      </c>
      <c r="P1493" s="25">
        <v>0.18477177693540192</v>
      </c>
      <c r="Q1493" s="12">
        <v>53.3333333333333</v>
      </c>
      <c r="R1493" s="2">
        <v>77572</v>
      </c>
      <c r="S1493" s="25">
        <v>0.18346948718797745</v>
      </c>
      <c r="T1493" s="12">
        <v>64.242424</v>
      </c>
      <c r="V1493" t="s">
        <v>167</v>
      </c>
      <c r="W1493" t="s">
        <v>167</v>
      </c>
      <c r="X1493" t="s">
        <v>167</v>
      </c>
      <c r="Y1493" s="2">
        <v>7477809</v>
      </c>
      <c r="Z1493" s="25">
        <v>0.21099999999999999</v>
      </c>
      <c r="AA1493" s="12">
        <v>717.58</v>
      </c>
      <c r="AB1493" s="2">
        <v>7530762</v>
      </c>
      <c r="AC1493" s="25">
        <v>0.20699999999999999</v>
      </c>
      <c r="AD1493" s="12">
        <v>807.88</v>
      </c>
    </row>
    <row r="1494" spans="1:31" x14ac:dyDescent="0.3">
      <c r="A1494" t="s">
        <v>1994</v>
      </c>
      <c r="B1494" t="s">
        <v>2479</v>
      </c>
      <c r="C1494" t="s">
        <v>2479</v>
      </c>
      <c r="E1494" s="2">
        <v>617</v>
      </c>
      <c r="F1494" s="25">
        <v>4.6849966210316084E-3</v>
      </c>
      <c r="G1494" s="12"/>
      <c r="H1494" s="2">
        <v>536</v>
      </c>
      <c r="I1494" s="25">
        <v>4.1358982075202361E-3</v>
      </c>
      <c r="J1494" s="12"/>
      <c r="K1494" t="s">
        <v>2479</v>
      </c>
      <c r="L1494" t="s">
        <v>167</v>
      </c>
      <c r="M1494" t="s">
        <v>167</v>
      </c>
      <c r="N1494" t="s">
        <v>167</v>
      </c>
      <c r="O1494" s="2">
        <v>2178</v>
      </c>
      <c r="P1494" s="25">
        <v>5.3196686076048298E-3</v>
      </c>
      <c r="Q1494" s="12">
        <v>247.87878787878699</v>
      </c>
      <c r="R1494" s="2">
        <v>1619</v>
      </c>
      <c r="S1494" s="25">
        <v>3.8291793399336813E-3</v>
      </c>
      <c r="T1494" s="12">
        <v>207.878784</v>
      </c>
      <c r="V1494" t="s">
        <v>167</v>
      </c>
      <c r="W1494" t="s">
        <v>167</v>
      </c>
      <c r="X1494" t="s">
        <v>167</v>
      </c>
      <c r="Y1494" s="2">
        <v>167253</v>
      </c>
      <c r="Z1494" s="25">
        <v>5.0000000000000001E-3</v>
      </c>
      <c r="AA1494" s="12">
        <v>1575.15</v>
      </c>
      <c r="AB1494" s="2">
        <v>150200</v>
      </c>
      <c r="AC1494" s="25">
        <v>4.0000000000000001E-3</v>
      </c>
      <c r="AD1494" s="12">
        <v>2046.06</v>
      </c>
    </row>
    <row r="1495" spans="1:31" x14ac:dyDescent="0.3">
      <c r="A1495" t="s">
        <v>1995</v>
      </c>
      <c r="B1495" t="s">
        <v>2479</v>
      </c>
      <c r="C1495" t="s">
        <v>2479</v>
      </c>
      <c r="E1495" s="2">
        <v>22707</v>
      </c>
      <c r="F1495" s="25">
        <v>0.17241850611631243</v>
      </c>
      <c r="G1495" s="12"/>
      <c r="H1495" s="2">
        <v>23490</v>
      </c>
      <c r="I1495" s="25">
        <v>0.18125419569897452</v>
      </c>
      <c r="J1495" s="12"/>
      <c r="K1495" t="s">
        <v>2479</v>
      </c>
      <c r="L1495" t="s">
        <v>167</v>
      </c>
      <c r="M1495" t="s">
        <v>167</v>
      </c>
      <c r="N1495" t="s">
        <v>167</v>
      </c>
      <c r="O1495" s="2">
        <v>73472</v>
      </c>
      <c r="P1495" s="25">
        <v>0.17945210832779709</v>
      </c>
      <c r="Q1495" s="12">
        <v>255.15151515151501</v>
      </c>
      <c r="R1495" s="2">
        <v>75953</v>
      </c>
      <c r="S1495" s="25">
        <v>0.17964030784804377</v>
      </c>
      <c r="T1495" s="12">
        <v>217.57576</v>
      </c>
      <c r="V1495" t="s">
        <v>167</v>
      </c>
      <c r="W1495" t="s">
        <v>167</v>
      </c>
      <c r="X1495" t="s">
        <v>167</v>
      </c>
      <c r="Y1495" s="2">
        <v>7310556</v>
      </c>
      <c r="Z1495" s="25">
        <v>0.20699999999999999</v>
      </c>
      <c r="AA1495" s="12">
        <v>1698.79</v>
      </c>
      <c r="AB1495" s="2">
        <v>7380562</v>
      </c>
      <c r="AC1495" s="25">
        <v>0.20300000000000001</v>
      </c>
      <c r="AD1495" s="12">
        <v>2178.79</v>
      </c>
    </row>
    <row r="1496" spans="1:31" x14ac:dyDescent="0.3">
      <c r="A1496" t="s">
        <v>1981</v>
      </c>
      <c r="B1496" t="s">
        <v>2479</v>
      </c>
      <c r="C1496" t="s">
        <v>2479</v>
      </c>
      <c r="E1496" s="2">
        <v>4382</v>
      </c>
      <c r="F1496" s="25">
        <v>3.3273347152934389E-2</v>
      </c>
      <c r="G1496" s="12"/>
      <c r="H1496" s="2">
        <v>5008</v>
      </c>
      <c r="I1496" s="25">
        <v>3.8642869819517429E-2</v>
      </c>
      <c r="J1496" s="12"/>
      <c r="K1496" t="s">
        <v>2479</v>
      </c>
      <c r="L1496" t="s">
        <v>167</v>
      </c>
      <c r="M1496" t="s">
        <v>167</v>
      </c>
      <c r="N1496" t="s">
        <v>167</v>
      </c>
      <c r="O1496" s="2">
        <v>13697</v>
      </c>
      <c r="P1496" s="25">
        <v>3.3454316307788501E-2</v>
      </c>
      <c r="Q1496" s="12">
        <v>47.878787878787797</v>
      </c>
      <c r="R1496" s="2">
        <v>16131</v>
      </c>
      <c r="S1496" s="25">
        <v>3.8152249495040279E-2</v>
      </c>
      <c r="T1496" s="12">
        <v>66.666664100000006</v>
      </c>
      <c r="V1496" t="s">
        <v>167</v>
      </c>
      <c r="W1496" t="s">
        <v>167</v>
      </c>
      <c r="X1496" t="s">
        <v>167</v>
      </c>
      <c r="Y1496" s="2">
        <v>1427224</v>
      </c>
      <c r="Z1496" s="25">
        <v>0.04</v>
      </c>
      <c r="AA1496" s="12">
        <v>443.64</v>
      </c>
      <c r="AB1496" s="2">
        <v>1735473</v>
      </c>
      <c r="AC1496" s="25">
        <v>4.8000000000000001E-2</v>
      </c>
      <c r="AD1496" s="12">
        <v>575.76</v>
      </c>
    </row>
    <row r="1497" spans="1:31" x14ac:dyDescent="0.3">
      <c r="A1497" t="s">
        <v>1994</v>
      </c>
      <c r="B1497" t="s">
        <v>2479</v>
      </c>
      <c r="C1497" t="s">
        <v>2479</v>
      </c>
      <c r="E1497" s="2">
        <v>245</v>
      </c>
      <c r="F1497" s="25">
        <v>1.8603309111065551E-3</v>
      </c>
      <c r="G1497" s="12"/>
      <c r="H1497" s="2">
        <v>293</v>
      </c>
      <c r="I1497" s="25">
        <v>2.2608548037377396E-3</v>
      </c>
      <c r="J1497" s="12"/>
      <c r="K1497" t="s">
        <v>2479</v>
      </c>
      <c r="L1497" t="s">
        <v>167</v>
      </c>
      <c r="M1497" t="s">
        <v>167</v>
      </c>
      <c r="N1497" t="s">
        <v>167</v>
      </c>
      <c r="O1497" s="2">
        <v>750</v>
      </c>
      <c r="P1497" s="25">
        <v>1.8318418070264566E-3</v>
      </c>
      <c r="Q1497" s="12">
        <v>95.757575757575694</v>
      </c>
      <c r="R1497" s="2">
        <v>896</v>
      </c>
      <c r="S1497" s="25">
        <v>2.1191752245710797E-3</v>
      </c>
      <c r="T1497" s="12">
        <v>135.15152</v>
      </c>
      <c r="V1497" t="s">
        <v>167</v>
      </c>
      <c r="W1497" t="s">
        <v>167</v>
      </c>
      <c r="X1497" t="s">
        <v>167</v>
      </c>
      <c r="Y1497" s="2">
        <v>80307</v>
      </c>
      <c r="Z1497" s="25">
        <v>2E-3</v>
      </c>
      <c r="AA1497" s="12">
        <v>1112.1199999999999</v>
      </c>
      <c r="AB1497" s="2">
        <v>85876</v>
      </c>
      <c r="AC1497" s="25">
        <v>2E-3</v>
      </c>
      <c r="AD1497" s="12">
        <v>1426.67</v>
      </c>
    </row>
    <row r="1498" spans="1:31" x14ac:dyDescent="0.3">
      <c r="A1498" t="s">
        <v>1995</v>
      </c>
      <c r="B1498" t="s">
        <v>2479</v>
      </c>
      <c r="C1498" t="s">
        <v>2479</v>
      </c>
      <c r="E1498" s="2">
        <v>4137</v>
      </c>
      <c r="F1498" s="25">
        <v>3.1413016241827831E-2</v>
      </c>
      <c r="G1498" s="12"/>
      <c r="H1498" s="2">
        <v>4715</v>
      </c>
      <c r="I1498" s="25">
        <v>3.6382015015779687E-2</v>
      </c>
      <c r="J1498" s="12"/>
      <c r="K1498" t="s">
        <v>2479</v>
      </c>
      <c r="L1498" t="s">
        <v>167</v>
      </c>
      <c r="M1498" t="s">
        <v>167</v>
      </c>
      <c r="N1498" t="s">
        <v>167</v>
      </c>
      <c r="O1498" s="2">
        <v>12947</v>
      </c>
      <c r="P1498" s="25">
        <v>3.1622474500762048E-2</v>
      </c>
      <c r="Q1498" s="12">
        <v>101.212121212121</v>
      </c>
      <c r="R1498" s="2">
        <v>15235</v>
      </c>
      <c r="S1498" s="25">
        <v>3.6033074270469201E-2</v>
      </c>
      <c r="T1498" s="12">
        <v>135.15152</v>
      </c>
      <c r="V1498" t="s">
        <v>167</v>
      </c>
      <c r="W1498" t="s">
        <v>167</v>
      </c>
      <c r="X1498" t="s">
        <v>167</v>
      </c>
      <c r="Y1498" s="2">
        <v>1346917</v>
      </c>
      <c r="Z1498" s="25">
        <v>3.7999999999999999E-2</v>
      </c>
      <c r="AA1498" s="12">
        <v>1196.3599999999999</v>
      </c>
      <c r="AB1498" s="2">
        <v>1649597</v>
      </c>
      <c r="AC1498" s="25">
        <v>4.4999999999999998E-2</v>
      </c>
      <c r="AD1498" s="12">
        <v>1463.03</v>
      </c>
    </row>
    <row r="1499" spans="1:31" x14ac:dyDescent="0.3">
      <c r="A1499" t="s">
        <v>1982</v>
      </c>
      <c r="B1499" t="s">
        <v>2479</v>
      </c>
      <c r="C1499" t="s">
        <v>2479</v>
      </c>
      <c r="E1499" s="2">
        <v>3324</v>
      </c>
      <c r="F1499" s="25">
        <v>2.5239754891910979E-2</v>
      </c>
      <c r="G1499" s="12"/>
      <c r="H1499" s="2">
        <v>3513</v>
      </c>
      <c r="I1499" s="25">
        <v>2.7107108960855577E-2</v>
      </c>
      <c r="J1499" s="12"/>
      <c r="K1499" t="s">
        <v>2479</v>
      </c>
      <c r="L1499" t="s">
        <v>167</v>
      </c>
      <c r="M1499" t="s">
        <v>167</v>
      </c>
      <c r="N1499" t="s">
        <v>167</v>
      </c>
      <c r="O1499" s="2">
        <v>10719</v>
      </c>
      <c r="P1499" s="25">
        <v>2.6180683106022118E-2</v>
      </c>
      <c r="Q1499" s="12">
        <v>96.363636363636402</v>
      </c>
      <c r="R1499" s="2">
        <v>12012</v>
      </c>
      <c r="S1499" s="25">
        <v>2.841019285440604E-2</v>
      </c>
      <c r="T1499" s="12">
        <v>106.060608</v>
      </c>
      <c r="V1499" t="s">
        <v>167</v>
      </c>
      <c r="W1499" t="s">
        <v>167</v>
      </c>
      <c r="X1499" t="s">
        <v>167</v>
      </c>
      <c r="Y1499" s="2">
        <v>1197626</v>
      </c>
      <c r="Z1499" s="25">
        <v>3.4000000000000002E-2</v>
      </c>
      <c r="AA1499" s="12">
        <v>640.61</v>
      </c>
      <c r="AB1499" s="2">
        <v>1341470</v>
      </c>
      <c r="AC1499" s="25">
        <v>3.6999999999999998E-2</v>
      </c>
      <c r="AD1499" s="12">
        <v>718.79</v>
      </c>
    </row>
    <row r="1500" spans="1:31" x14ac:dyDescent="0.3">
      <c r="A1500" t="s">
        <v>1994</v>
      </c>
      <c r="B1500" t="s">
        <v>2479</v>
      </c>
      <c r="C1500" t="s">
        <v>2479</v>
      </c>
      <c r="E1500" s="2">
        <v>414</v>
      </c>
      <c r="F1500" s="25">
        <v>3.1435795804004647E-3</v>
      </c>
      <c r="G1500" s="12"/>
      <c r="H1500" s="2">
        <v>566</v>
      </c>
      <c r="I1500" s="25">
        <v>4.367385047493383E-3</v>
      </c>
      <c r="J1500" s="12"/>
      <c r="K1500" t="s">
        <v>2479</v>
      </c>
      <c r="L1500" t="s">
        <v>167</v>
      </c>
      <c r="M1500" t="s">
        <v>167</v>
      </c>
      <c r="N1500" t="s">
        <v>167</v>
      </c>
      <c r="O1500" s="2">
        <v>1646</v>
      </c>
      <c r="P1500" s="25">
        <v>4.0202821524873969E-3</v>
      </c>
      <c r="Q1500" s="12">
        <v>146.06060606060601</v>
      </c>
      <c r="R1500" s="2">
        <v>1906</v>
      </c>
      <c r="S1500" s="25">
        <v>4.507977654054105E-3</v>
      </c>
      <c r="T1500" s="12">
        <v>209.090912</v>
      </c>
      <c r="V1500" t="s">
        <v>167</v>
      </c>
      <c r="W1500" t="s">
        <v>167</v>
      </c>
      <c r="X1500" t="s">
        <v>167</v>
      </c>
      <c r="Y1500" s="2">
        <v>235286</v>
      </c>
      <c r="Z1500" s="25">
        <v>7.0000000000000001E-3</v>
      </c>
      <c r="AA1500" s="12">
        <v>1815.76</v>
      </c>
      <c r="AB1500" s="2">
        <v>253568</v>
      </c>
      <c r="AC1500" s="25">
        <v>7.0000000000000001E-3</v>
      </c>
      <c r="AD1500" s="12">
        <v>2459.39</v>
      </c>
    </row>
    <row r="1501" spans="1:31" x14ac:dyDescent="0.3">
      <c r="A1501" t="s">
        <v>1995</v>
      </c>
      <c r="B1501" t="s">
        <v>2479</v>
      </c>
      <c r="C1501" t="s">
        <v>2479</v>
      </c>
      <c r="E1501" s="2">
        <v>2910</v>
      </c>
      <c r="F1501" s="25">
        <v>2.2096175311510521E-2</v>
      </c>
      <c r="G1501" s="12"/>
      <c r="H1501" s="2">
        <v>2947</v>
      </c>
      <c r="I1501" s="25">
        <v>2.2739723913362191E-2</v>
      </c>
      <c r="J1501" s="12"/>
      <c r="K1501" t="s">
        <v>2479</v>
      </c>
      <c r="L1501" t="s">
        <v>167</v>
      </c>
      <c r="M1501" t="s">
        <v>167</v>
      </c>
      <c r="N1501" t="s">
        <v>167</v>
      </c>
      <c r="O1501" s="2">
        <v>9073</v>
      </c>
      <c r="P1501" s="25">
        <v>2.2160400953534724E-2</v>
      </c>
      <c r="Q1501" s="12">
        <v>167.87878787878699</v>
      </c>
      <c r="R1501" s="2">
        <v>10106</v>
      </c>
      <c r="S1501" s="25">
        <v>2.3902215200351934E-2</v>
      </c>
      <c r="T1501" s="12">
        <v>200.606064</v>
      </c>
      <c r="V1501" t="s">
        <v>167</v>
      </c>
      <c r="W1501" t="s">
        <v>167</v>
      </c>
      <c r="X1501" t="s">
        <v>167</v>
      </c>
      <c r="Y1501" s="2">
        <v>962340</v>
      </c>
      <c r="Z1501" s="25">
        <v>2.7E-2</v>
      </c>
      <c r="AA1501" s="12">
        <v>1888.48</v>
      </c>
      <c r="AB1501" s="2">
        <v>1087902</v>
      </c>
      <c r="AC1501" s="25">
        <v>0.03</v>
      </c>
      <c r="AD1501" s="12">
        <v>2521.21</v>
      </c>
    </row>
    <row r="1502" spans="1:31" x14ac:dyDescent="0.3">
      <c r="A1502" s="16"/>
      <c r="B1502" s="16"/>
      <c r="C1502" s="16"/>
      <c r="D1502" s="16"/>
      <c r="E1502" s="16"/>
      <c r="F1502" s="16"/>
      <c r="G1502" s="16"/>
      <c r="H1502" s="16"/>
      <c r="I1502" s="16"/>
      <c r="J1502" s="16"/>
      <c r="K1502" s="16"/>
      <c r="L1502" s="16"/>
      <c r="M1502" s="16"/>
      <c r="N1502" s="16"/>
      <c r="O1502" s="16"/>
      <c r="P1502" s="16"/>
      <c r="Q1502" s="16"/>
      <c r="R1502" s="16"/>
      <c r="S1502" s="16"/>
      <c r="T1502" s="16"/>
      <c r="U1502" s="16"/>
      <c r="V1502" s="16"/>
      <c r="W1502" s="16"/>
      <c r="X1502" s="16"/>
      <c r="Y1502" s="16"/>
      <c r="Z1502" s="16"/>
      <c r="AA1502" s="16"/>
      <c r="AB1502" s="16"/>
      <c r="AC1502" s="16"/>
      <c r="AD1502" s="16"/>
      <c r="AE1502" s="16"/>
    </row>
    <row r="1503" spans="1:31" x14ac:dyDescent="0.3">
      <c r="A1503" s="103" t="s">
        <v>1996</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row>
    <row r="1504" spans="1:31" x14ac:dyDescent="0.3">
      <c r="E1504" s="188"/>
      <c r="F1504" s="188"/>
      <c r="G1504" s="188"/>
      <c r="H1504" s="188"/>
      <c r="I1504" s="188"/>
      <c r="J1504" s="188"/>
      <c r="L1504" t="s">
        <v>167</v>
      </c>
      <c r="M1504" t="s">
        <v>167</v>
      </c>
      <c r="N1504" t="s">
        <v>167</v>
      </c>
      <c r="O1504" s="188" t="s">
        <v>1653</v>
      </c>
      <c r="P1504" s="188"/>
      <c r="Q1504" s="188" t="s">
        <v>1654</v>
      </c>
      <c r="R1504" s="188" t="s">
        <v>1653</v>
      </c>
      <c r="S1504" s="188"/>
      <c r="T1504" s="188" t="s">
        <v>1654</v>
      </c>
      <c r="U1504" t="s">
        <v>167</v>
      </c>
      <c r="V1504" t="s">
        <v>167</v>
      </c>
      <c r="W1504" t="s">
        <v>167</v>
      </c>
      <c r="X1504" t="s">
        <v>167</v>
      </c>
      <c r="Y1504" s="188" t="s">
        <v>1653</v>
      </c>
      <c r="Z1504" s="188"/>
      <c r="AA1504" s="188" t="s">
        <v>1654</v>
      </c>
      <c r="AB1504" s="188" t="s">
        <v>1653</v>
      </c>
      <c r="AC1504" s="188"/>
      <c r="AD1504" s="188" t="s">
        <v>1654</v>
      </c>
      <c r="AE1504" t="s">
        <v>167</v>
      </c>
    </row>
    <row r="1505" spans="1:30" x14ac:dyDescent="0.3">
      <c r="A1505" t="s">
        <v>169</v>
      </c>
      <c r="B1505" t="s">
        <v>2479</v>
      </c>
      <c r="C1505" t="s">
        <v>2479</v>
      </c>
      <c r="E1505" s="2">
        <v>96959</v>
      </c>
      <c r="F1505" s="25" t="s">
        <v>2479</v>
      </c>
      <c r="G1505" s="12"/>
      <c r="H1505" s="2">
        <v>97506</v>
      </c>
      <c r="I1505" s="25" t="s">
        <v>2479</v>
      </c>
      <c r="J1505" s="12"/>
      <c r="K1505" t="s">
        <v>2479</v>
      </c>
      <c r="L1505" t="s">
        <v>167</v>
      </c>
      <c r="M1505" t="s">
        <v>167</v>
      </c>
      <c r="N1505" t="s">
        <v>167</v>
      </c>
      <c r="O1505" s="2">
        <v>306016</v>
      </c>
      <c r="P1505" s="25" t="s">
        <v>167</v>
      </c>
      <c r="Q1505" s="12">
        <v>253.333333333333</v>
      </c>
      <c r="R1505" s="2">
        <v>317179</v>
      </c>
      <c r="S1505" s="25" t="s">
        <v>167</v>
      </c>
      <c r="T1505" s="12">
        <v>262.42425500000002</v>
      </c>
      <c r="V1505" t="s">
        <v>167</v>
      </c>
      <c r="W1505" t="s">
        <v>167</v>
      </c>
      <c r="X1505" t="s">
        <v>167</v>
      </c>
      <c r="Y1505" s="2">
        <v>28753451</v>
      </c>
      <c r="Z1505" s="25" t="s">
        <v>167</v>
      </c>
      <c r="AA1505" s="12">
        <v>1511.52</v>
      </c>
      <c r="AB1505" s="2">
        <v>29895819</v>
      </c>
      <c r="AC1505" s="25" t="s">
        <v>167</v>
      </c>
      <c r="AD1505" s="12">
        <v>1806.06</v>
      </c>
    </row>
    <row r="1506" spans="1:30" x14ac:dyDescent="0.3">
      <c r="A1506" t="s">
        <v>1975</v>
      </c>
      <c r="B1506" t="s">
        <v>2479</v>
      </c>
      <c r="C1506" t="s">
        <v>2479</v>
      </c>
      <c r="E1506" s="2">
        <v>49802</v>
      </c>
      <c r="F1506" s="25">
        <v>0.51363978588888082</v>
      </c>
      <c r="G1506" s="12"/>
      <c r="H1506" s="2">
        <v>49703</v>
      </c>
      <c r="I1506" s="25">
        <v>0.50974299017496361</v>
      </c>
      <c r="J1506" s="12"/>
      <c r="K1506" t="s">
        <v>2479</v>
      </c>
      <c r="L1506" t="s">
        <v>167</v>
      </c>
      <c r="M1506" t="s">
        <v>167</v>
      </c>
      <c r="N1506" t="s">
        <v>167</v>
      </c>
      <c r="O1506" s="2">
        <v>151178</v>
      </c>
      <c r="P1506" s="25">
        <v>0.49401992052703125</v>
      </c>
      <c r="Q1506" s="12">
        <v>231.51515151515099</v>
      </c>
      <c r="R1506" s="2">
        <v>156180</v>
      </c>
      <c r="S1506" s="25">
        <v>0.49240334322259671</v>
      </c>
      <c r="T1506" s="12">
        <v>227.878784</v>
      </c>
      <c r="V1506" t="s">
        <v>167</v>
      </c>
      <c r="W1506" t="s">
        <v>167</v>
      </c>
      <c r="X1506" t="s">
        <v>167</v>
      </c>
      <c r="Y1506" s="2">
        <v>14013348</v>
      </c>
      <c r="Z1506" s="25">
        <v>0.48699999999999999</v>
      </c>
      <c r="AA1506" s="12">
        <v>1812.73</v>
      </c>
      <c r="AB1506" s="2">
        <v>14597335</v>
      </c>
      <c r="AC1506" s="25">
        <v>0.48799999999999999</v>
      </c>
      <c r="AD1506" s="12">
        <v>2040.61</v>
      </c>
    </row>
    <row r="1507" spans="1:30" x14ac:dyDescent="0.3">
      <c r="A1507" t="s">
        <v>1979</v>
      </c>
      <c r="B1507" t="s">
        <v>2479</v>
      </c>
      <c r="C1507" t="s">
        <v>2479</v>
      </c>
      <c r="E1507" s="2">
        <v>17229</v>
      </c>
      <c r="F1507" s="25">
        <v>0.17769366433234665</v>
      </c>
      <c r="G1507" s="12"/>
      <c r="H1507" s="2">
        <v>15346</v>
      </c>
      <c r="I1507" s="25">
        <v>0.1573851865526224</v>
      </c>
      <c r="J1507" s="12"/>
      <c r="K1507" t="s">
        <v>2479</v>
      </c>
      <c r="L1507" t="s">
        <v>167</v>
      </c>
      <c r="M1507" t="s">
        <v>167</v>
      </c>
      <c r="N1507" t="s">
        <v>167</v>
      </c>
      <c r="O1507" s="2">
        <v>56482</v>
      </c>
      <c r="P1507" s="25">
        <v>0.18457204852033882</v>
      </c>
      <c r="Q1507" s="12">
        <v>179.39393939393901</v>
      </c>
      <c r="R1507" s="2">
        <v>56225</v>
      </c>
      <c r="S1507" s="25">
        <v>0.17726583411890448</v>
      </c>
      <c r="T1507" s="12">
        <v>144.84848</v>
      </c>
      <c r="V1507" t="s">
        <v>167</v>
      </c>
      <c r="W1507" t="s">
        <v>167</v>
      </c>
      <c r="X1507" t="s">
        <v>167</v>
      </c>
      <c r="Y1507" s="2">
        <v>4741790</v>
      </c>
      <c r="Z1507" s="25">
        <v>0.16500000000000001</v>
      </c>
      <c r="AA1507" s="12">
        <v>1612.12</v>
      </c>
      <c r="AB1507" s="2">
        <v>4816407</v>
      </c>
      <c r="AC1507" s="25">
        <v>0.161</v>
      </c>
      <c r="AD1507" s="12">
        <v>1673.33</v>
      </c>
    </row>
    <row r="1508" spans="1:30" x14ac:dyDescent="0.3">
      <c r="A1508" t="s">
        <v>1997</v>
      </c>
      <c r="B1508" t="s">
        <v>2479</v>
      </c>
      <c r="C1508" t="s">
        <v>2479</v>
      </c>
      <c r="E1508" s="2">
        <v>419</v>
      </c>
      <c r="F1508" s="25">
        <v>4.3214142060046014E-3</v>
      </c>
      <c r="G1508" s="12"/>
      <c r="H1508" s="2">
        <v>375</v>
      </c>
      <c r="I1508" s="25">
        <v>3.8459171743277336E-3</v>
      </c>
      <c r="J1508" s="12"/>
      <c r="K1508" t="s">
        <v>2479</v>
      </c>
      <c r="L1508" t="s">
        <v>167</v>
      </c>
      <c r="M1508" t="s">
        <v>167</v>
      </c>
      <c r="N1508" t="s">
        <v>167</v>
      </c>
      <c r="O1508" s="2">
        <v>1418</v>
      </c>
      <c r="P1508" s="25">
        <v>4.633744640803095E-3</v>
      </c>
      <c r="Q1508" s="12">
        <v>166.666666666666</v>
      </c>
      <c r="R1508" s="2">
        <v>1348</v>
      </c>
      <c r="S1508" s="25">
        <v>4.2499661074661315E-3</v>
      </c>
      <c r="T1508" s="12">
        <v>206.060608</v>
      </c>
      <c r="V1508" t="s">
        <v>167</v>
      </c>
      <c r="W1508" t="s">
        <v>167</v>
      </c>
      <c r="X1508" t="s">
        <v>167</v>
      </c>
      <c r="Y1508" s="2">
        <v>98594</v>
      </c>
      <c r="Z1508" s="25">
        <v>3.0000000000000001E-3</v>
      </c>
      <c r="AA1508" s="12">
        <v>1432.12</v>
      </c>
      <c r="AB1508" s="2">
        <v>116693</v>
      </c>
      <c r="AC1508" s="25">
        <v>4.0000000000000001E-3</v>
      </c>
      <c r="AD1508" s="12">
        <v>1748.48</v>
      </c>
    </row>
    <row r="1509" spans="1:30" x14ac:dyDescent="0.3">
      <c r="A1509" t="s">
        <v>1998</v>
      </c>
      <c r="B1509" t="s">
        <v>2479</v>
      </c>
      <c r="C1509" t="s">
        <v>2479</v>
      </c>
      <c r="E1509" s="2">
        <v>16810</v>
      </c>
      <c r="F1509" s="25">
        <v>0.173372250126342</v>
      </c>
      <c r="G1509" s="12"/>
      <c r="H1509" s="2">
        <v>14971</v>
      </c>
      <c r="I1509" s="25">
        <v>0.15353926937829468</v>
      </c>
      <c r="J1509" s="12"/>
      <c r="K1509" t="s">
        <v>2479</v>
      </c>
      <c r="L1509" t="s">
        <v>167</v>
      </c>
      <c r="M1509" t="s">
        <v>167</v>
      </c>
      <c r="N1509" t="s">
        <v>167</v>
      </c>
      <c r="O1509" s="2">
        <v>55064</v>
      </c>
      <c r="P1509" s="25">
        <v>0.17993830387953572</v>
      </c>
      <c r="Q1509" s="12">
        <v>240.60606060606</v>
      </c>
      <c r="R1509" s="2">
        <v>54877</v>
      </c>
      <c r="S1509" s="25">
        <v>0.17301586801143834</v>
      </c>
      <c r="T1509" s="12">
        <v>243.03030000000001</v>
      </c>
      <c r="V1509" t="s">
        <v>167</v>
      </c>
      <c r="W1509" t="s">
        <v>167</v>
      </c>
      <c r="X1509" t="s">
        <v>167</v>
      </c>
      <c r="Y1509" s="2">
        <v>4643196</v>
      </c>
      <c r="Z1509" s="25">
        <v>0.161</v>
      </c>
      <c r="AA1509" s="12">
        <v>2314.5500000000002</v>
      </c>
      <c r="AB1509" s="2">
        <v>4699714</v>
      </c>
      <c r="AC1509" s="25">
        <v>0.157</v>
      </c>
      <c r="AD1509" s="12">
        <v>2644.24</v>
      </c>
    </row>
    <row r="1510" spans="1:30" x14ac:dyDescent="0.3">
      <c r="A1510" t="s">
        <v>1980</v>
      </c>
      <c r="B1510" t="s">
        <v>2479</v>
      </c>
      <c r="C1510" t="s">
        <v>2479</v>
      </c>
      <c r="E1510" s="2">
        <v>25214</v>
      </c>
      <c r="F1510" s="25">
        <v>0.26004806155178994</v>
      </c>
      <c r="G1510" s="12"/>
      <c r="H1510" s="2">
        <v>26196</v>
      </c>
      <c r="I1510" s="25">
        <v>0.26866039012983817</v>
      </c>
      <c r="J1510" s="12"/>
      <c r="K1510" t="s">
        <v>2479</v>
      </c>
      <c r="L1510" t="s">
        <v>167</v>
      </c>
      <c r="M1510" t="s">
        <v>167</v>
      </c>
      <c r="N1510" t="s">
        <v>167</v>
      </c>
      <c r="O1510" s="2">
        <v>74386</v>
      </c>
      <c r="P1510" s="25">
        <v>0.24307879326571161</v>
      </c>
      <c r="Q1510" s="12">
        <v>112.121212121212</v>
      </c>
      <c r="R1510" s="2">
        <v>76531</v>
      </c>
      <c r="S1510" s="25">
        <v>0.24128646600184753</v>
      </c>
      <c r="T1510" s="12">
        <v>141.21212800000001</v>
      </c>
      <c r="V1510" t="s">
        <v>167</v>
      </c>
      <c r="W1510" t="s">
        <v>167</v>
      </c>
      <c r="X1510" t="s">
        <v>167</v>
      </c>
      <c r="Y1510" s="2">
        <v>7195146</v>
      </c>
      <c r="Z1510" s="25">
        <v>0.25</v>
      </c>
      <c r="AA1510" s="12">
        <v>1241.21</v>
      </c>
      <c r="AB1510" s="2">
        <v>7309447</v>
      </c>
      <c r="AC1510" s="25">
        <v>0.24399999999999999</v>
      </c>
      <c r="AD1510" s="12">
        <v>1505.45</v>
      </c>
    </row>
    <row r="1511" spans="1:30" x14ac:dyDescent="0.3">
      <c r="A1511" t="s">
        <v>1997</v>
      </c>
      <c r="B1511" t="s">
        <v>2479</v>
      </c>
      <c r="C1511" t="s">
        <v>2479</v>
      </c>
      <c r="E1511" s="2">
        <v>1121</v>
      </c>
      <c r="F1511" s="25">
        <v>1.1561587887663861E-2</v>
      </c>
      <c r="G1511" s="12"/>
      <c r="H1511" s="2">
        <v>806</v>
      </c>
      <c r="I1511" s="25">
        <v>8.2661579800217422E-3</v>
      </c>
      <c r="J1511" s="12"/>
      <c r="K1511" t="s">
        <v>2479</v>
      </c>
      <c r="L1511" t="s">
        <v>167</v>
      </c>
      <c r="M1511" t="s">
        <v>167</v>
      </c>
      <c r="N1511" t="s">
        <v>167</v>
      </c>
      <c r="O1511" s="2">
        <v>3268</v>
      </c>
      <c r="P1511" s="25">
        <v>1.0679180173585694E-2</v>
      </c>
      <c r="Q1511" s="12">
        <v>246.666666666666</v>
      </c>
      <c r="R1511" s="2">
        <v>3337</v>
      </c>
      <c r="S1511" s="25">
        <v>1.0520873071672463E-2</v>
      </c>
      <c r="T1511" s="12">
        <v>276.96969999999999</v>
      </c>
      <c r="V1511" t="s">
        <v>167</v>
      </c>
      <c r="W1511" t="s">
        <v>167</v>
      </c>
      <c r="X1511" t="s">
        <v>167</v>
      </c>
      <c r="Y1511" s="2">
        <v>246088</v>
      </c>
      <c r="Z1511" s="25">
        <v>8.9999999999999993E-3</v>
      </c>
      <c r="AA1511" s="12">
        <v>2269.6999999999998</v>
      </c>
      <c r="AB1511" s="2">
        <v>237441</v>
      </c>
      <c r="AC1511" s="25">
        <v>8.0000000000000002E-3</v>
      </c>
      <c r="AD1511" s="12">
        <v>2704.24</v>
      </c>
    </row>
    <row r="1512" spans="1:30" x14ac:dyDescent="0.3">
      <c r="A1512" t="s">
        <v>1998</v>
      </c>
      <c r="B1512" t="s">
        <v>2479</v>
      </c>
      <c r="C1512" t="s">
        <v>2479</v>
      </c>
      <c r="E1512" s="2">
        <v>24093</v>
      </c>
      <c r="F1512" s="25">
        <v>0.24848647366412607</v>
      </c>
      <c r="G1512" s="12"/>
      <c r="H1512" s="2">
        <v>25390</v>
      </c>
      <c r="I1512" s="25">
        <v>0.26039423214981644</v>
      </c>
      <c r="J1512" s="12"/>
      <c r="K1512" t="s">
        <v>2479</v>
      </c>
      <c r="L1512" t="s">
        <v>167</v>
      </c>
      <c r="M1512" t="s">
        <v>167</v>
      </c>
      <c r="N1512" t="s">
        <v>167</v>
      </c>
      <c r="O1512" s="2">
        <v>71118</v>
      </c>
      <c r="P1512" s="25">
        <v>0.2323996130921259</v>
      </c>
      <c r="Q1512" s="12">
        <v>286.666666666666</v>
      </c>
      <c r="R1512" s="2">
        <v>73194</v>
      </c>
      <c r="S1512" s="25">
        <v>0.23076559293017507</v>
      </c>
      <c r="T1512" s="12">
        <v>292.121216</v>
      </c>
      <c r="V1512" t="s">
        <v>167</v>
      </c>
      <c r="W1512" t="s">
        <v>167</v>
      </c>
      <c r="X1512" t="s">
        <v>167</v>
      </c>
      <c r="Y1512" s="2">
        <v>6949058</v>
      </c>
      <c r="Z1512" s="25">
        <v>0.24199999999999999</v>
      </c>
      <c r="AA1512" s="12">
        <v>2674.55</v>
      </c>
      <c r="AB1512" s="2">
        <v>7072006</v>
      </c>
      <c r="AC1512" s="25">
        <v>0.23699999999999999</v>
      </c>
      <c r="AD1512" s="12">
        <v>3147.27</v>
      </c>
    </row>
    <row r="1513" spans="1:30" x14ac:dyDescent="0.3">
      <c r="A1513" t="s">
        <v>1981</v>
      </c>
      <c r="B1513" t="s">
        <v>2479</v>
      </c>
      <c r="C1513" t="s">
        <v>2479</v>
      </c>
      <c r="E1513" s="2">
        <v>4275</v>
      </c>
      <c r="F1513" s="25">
        <v>4.4090801266514698E-2</v>
      </c>
      <c r="G1513" s="12"/>
      <c r="H1513" s="2">
        <v>5133</v>
      </c>
      <c r="I1513" s="25">
        <v>5.2642914282198021E-2</v>
      </c>
      <c r="J1513" s="12"/>
      <c r="K1513" t="s">
        <v>2479</v>
      </c>
      <c r="L1513" t="s">
        <v>167</v>
      </c>
      <c r="M1513" t="s">
        <v>167</v>
      </c>
      <c r="N1513" t="s">
        <v>167</v>
      </c>
      <c r="O1513" s="2">
        <v>12399</v>
      </c>
      <c r="P1513" s="25">
        <v>4.0517489281606194E-2</v>
      </c>
      <c r="Q1513" s="12">
        <v>50.303030303030297</v>
      </c>
      <c r="R1513" s="2">
        <v>14610</v>
      </c>
      <c r="S1513" s="25">
        <v>4.6062318123204875E-2</v>
      </c>
      <c r="T1513" s="12">
        <v>48.484848</v>
      </c>
      <c r="V1513" t="s">
        <v>167</v>
      </c>
      <c r="W1513" t="s">
        <v>167</v>
      </c>
      <c r="X1513" t="s">
        <v>167</v>
      </c>
      <c r="Y1513" s="2">
        <v>1235980</v>
      </c>
      <c r="Z1513" s="25">
        <v>4.2999999999999997E-2</v>
      </c>
      <c r="AA1513" s="12">
        <v>441.21</v>
      </c>
      <c r="AB1513" s="2">
        <v>1503403</v>
      </c>
      <c r="AC1513" s="25">
        <v>0.05</v>
      </c>
      <c r="AD1513" s="12">
        <v>581.21</v>
      </c>
    </row>
    <row r="1514" spans="1:30" x14ac:dyDescent="0.3">
      <c r="A1514" t="s">
        <v>1997</v>
      </c>
      <c r="B1514" t="s">
        <v>2479</v>
      </c>
      <c r="C1514" t="s">
        <v>2479</v>
      </c>
      <c r="E1514" s="2">
        <v>397</v>
      </c>
      <c r="F1514" s="25">
        <v>4.0945141760950505E-3</v>
      </c>
      <c r="G1514" s="12"/>
      <c r="H1514" s="2">
        <v>697</v>
      </c>
      <c r="I1514" s="25">
        <v>7.1482780546838166E-3</v>
      </c>
      <c r="J1514" s="12"/>
      <c r="K1514" t="s">
        <v>2479</v>
      </c>
      <c r="L1514" t="s">
        <v>167</v>
      </c>
      <c r="M1514" t="s">
        <v>167</v>
      </c>
      <c r="N1514" t="s">
        <v>167</v>
      </c>
      <c r="O1514" s="2">
        <v>1361</v>
      </c>
      <c r="P1514" s="25">
        <v>4.4474798703335776E-3</v>
      </c>
      <c r="Q1514" s="12">
        <v>150.30303030303</v>
      </c>
      <c r="R1514" s="2">
        <v>1787</v>
      </c>
      <c r="S1514" s="25">
        <v>5.6340426068560651E-3</v>
      </c>
      <c r="T1514" s="12">
        <v>165.454544</v>
      </c>
      <c r="V1514" t="s">
        <v>167</v>
      </c>
      <c r="W1514" t="s">
        <v>167</v>
      </c>
      <c r="X1514" t="s">
        <v>167</v>
      </c>
      <c r="Y1514" s="2">
        <v>88476</v>
      </c>
      <c r="Z1514" s="25">
        <v>3.0000000000000001E-3</v>
      </c>
      <c r="AA1514" s="12">
        <v>1175.76</v>
      </c>
      <c r="AB1514" s="2">
        <v>103519</v>
      </c>
      <c r="AC1514" s="25">
        <v>3.0000000000000001E-3</v>
      </c>
      <c r="AD1514" s="12">
        <v>1493.33</v>
      </c>
    </row>
    <row r="1515" spans="1:30" x14ac:dyDescent="0.3">
      <c r="A1515" t="s">
        <v>1998</v>
      </c>
      <c r="B1515" t="s">
        <v>2479</v>
      </c>
      <c r="C1515" t="s">
        <v>2479</v>
      </c>
      <c r="E1515" s="2">
        <v>3878</v>
      </c>
      <c r="F1515" s="25">
        <v>3.9996287090419663E-2</v>
      </c>
      <c r="G1515" s="12"/>
      <c r="H1515" s="2">
        <v>4436</v>
      </c>
      <c r="I1515" s="25">
        <v>4.5494636227514207E-2</v>
      </c>
      <c r="J1515" s="12"/>
      <c r="K1515" t="s">
        <v>2479</v>
      </c>
      <c r="L1515" t="s">
        <v>167</v>
      </c>
      <c r="M1515" t="s">
        <v>167</v>
      </c>
      <c r="N1515" t="s">
        <v>167</v>
      </c>
      <c r="O1515" s="2">
        <v>11038</v>
      </c>
      <c r="P1515" s="25">
        <v>3.6070009411272613E-2</v>
      </c>
      <c r="Q1515" s="12">
        <v>144.84848484848399</v>
      </c>
      <c r="R1515" s="2">
        <v>12823</v>
      </c>
      <c r="S1515" s="25">
        <v>4.0428275516348811E-2</v>
      </c>
      <c r="T1515" s="12">
        <v>168.484848</v>
      </c>
      <c r="V1515" t="s">
        <v>167</v>
      </c>
      <c r="W1515" t="s">
        <v>167</v>
      </c>
      <c r="X1515" t="s">
        <v>167</v>
      </c>
      <c r="Y1515" s="2">
        <v>1147504</v>
      </c>
      <c r="Z1515" s="25">
        <v>0.04</v>
      </c>
      <c r="AA1515" s="12">
        <v>1264.8499999999999</v>
      </c>
      <c r="AB1515" s="2">
        <v>1399884</v>
      </c>
      <c r="AC1515" s="25">
        <v>4.7E-2</v>
      </c>
      <c r="AD1515" s="12">
        <v>1574.55</v>
      </c>
    </row>
    <row r="1516" spans="1:30" x14ac:dyDescent="0.3">
      <c r="A1516" t="s">
        <v>1982</v>
      </c>
      <c r="B1516" t="s">
        <v>2479</v>
      </c>
      <c r="C1516" t="s">
        <v>2479</v>
      </c>
      <c r="E1516" s="2">
        <v>3084</v>
      </c>
      <c r="F1516" s="25">
        <v>3.1807258738229559E-2</v>
      </c>
      <c r="G1516" s="12"/>
      <c r="H1516" s="2">
        <v>3028</v>
      </c>
      <c r="I1516" s="25">
        <v>3.1054499210305005E-2</v>
      </c>
      <c r="J1516" s="12"/>
      <c r="K1516" t="s">
        <v>2479</v>
      </c>
      <c r="L1516" t="s">
        <v>167</v>
      </c>
      <c r="M1516" t="s">
        <v>167</v>
      </c>
      <c r="N1516" t="s">
        <v>167</v>
      </c>
      <c r="O1516" s="2">
        <v>7911</v>
      </c>
      <c r="P1516" s="25">
        <v>2.5851589459374675E-2</v>
      </c>
      <c r="Q1516" s="12">
        <v>52.727272727272698</v>
      </c>
      <c r="R1516" s="2">
        <v>8814</v>
      </c>
      <c r="S1516" s="25">
        <v>2.7788724978639823E-2</v>
      </c>
      <c r="T1516" s="12">
        <v>81.212119999999999</v>
      </c>
      <c r="V1516" t="s">
        <v>167</v>
      </c>
      <c r="W1516" t="s">
        <v>167</v>
      </c>
      <c r="X1516" t="s">
        <v>167</v>
      </c>
      <c r="Y1516" s="2">
        <v>840432</v>
      </c>
      <c r="Z1516" s="25">
        <v>2.9000000000000001E-2</v>
      </c>
      <c r="AA1516" s="12">
        <v>598.17999999999995</v>
      </c>
      <c r="AB1516" s="2">
        <v>968078</v>
      </c>
      <c r="AC1516" s="25">
        <v>3.2000000000000001E-2</v>
      </c>
      <c r="AD1516" s="12">
        <v>536.36</v>
      </c>
    </row>
    <row r="1517" spans="1:30" x14ac:dyDescent="0.3">
      <c r="A1517" t="s">
        <v>1997</v>
      </c>
      <c r="B1517" t="s">
        <v>2479</v>
      </c>
      <c r="C1517" t="s">
        <v>2479</v>
      </c>
      <c r="E1517" s="2">
        <v>694</v>
      </c>
      <c r="F1517" s="25">
        <v>7.1576645798739676E-3</v>
      </c>
      <c r="G1517" s="12"/>
      <c r="H1517" s="2">
        <v>932</v>
      </c>
      <c r="I1517" s="25">
        <v>9.5583861505958573E-3</v>
      </c>
      <c r="J1517" s="12"/>
      <c r="K1517" t="s">
        <v>2479</v>
      </c>
      <c r="L1517" t="s">
        <v>167</v>
      </c>
      <c r="M1517" t="s">
        <v>167</v>
      </c>
      <c r="N1517" t="s">
        <v>167</v>
      </c>
      <c r="O1517" s="2">
        <v>2152</v>
      </c>
      <c r="P1517" s="25">
        <v>7.0323120359719752E-3</v>
      </c>
      <c r="Q1517" s="12">
        <v>122.424242424242</v>
      </c>
      <c r="R1517" s="2">
        <v>1932</v>
      </c>
      <c r="S1517" s="25">
        <v>6.0911977148550185E-3</v>
      </c>
      <c r="T1517" s="12">
        <v>236.363632</v>
      </c>
      <c r="V1517" t="s">
        <v>167</v>
      </c>
      <c r="W1517" t="s">
        <v>167</v>
      </c>
      <c r="X1517" t="s">
        <v>167</v>
      </c>
      <c r="Y1517" s="2">
        <v>188785</v>
      </c>
      <c r="Z1517" s="25">
        <v>7.0000000000000001E-3</v>
      </c>
      <c r="AA1517" s="12">
        <v>1692.12</v>
      </c>
      <c r="AB1517" s="2">
        <v>210974</v>
      </c>
      <c r="AC1517" s="25">
        <v>7.0000000000000001E-3</v>
      </c>
      <c r="AD1517" s="12">
        <v>1998.79</v>
      </c>
    </row>
    <row r="1518" spans="1:30" x14ac:dyDescent="0.3">
      <c r="A1518" t="s">
        <v>1998</v>
      </c>
      <c r="B1518" t="s">
        <v>2479</v>
      </c>
      <c r="C1518" t="s">
        <v>2479</v>
      </c>
      <c r="E1518" s="2">
        <v>2390</v>
      </c>
      <c r="F1518" s="25">
        <v>2.4649594158355593E-2</v>
      </c>
      <c r="G1518" s="12"/>
      <c r="H1518" s="2">
        <v>2096</v>
      </c>
      <c r="I1518" s="25">
        <v>2.1496113059709145E-2</v>
      </c>
      <c r="J1518" s="12"/>
      <c r="K1518" t="s">
        <v>2479</v>
      </c>
      <c r="L1518" t="s">
        <v>167</v>
      </c>
      <c r="M1518" t="s">
        <v>167</v>
      </c>
      <c r="N1518" t="s">
        <v>167</v>
      </c>
      <c r="O1518" s="2">
        <v>5759</v>
      </c>
      <c r="P1518" s="25">
        <v>1.8819277423402697E-2</v>
      </c>
      <c r="Q1518" s="12">
        <v>130.90909090909</v>
      </c>
      <c r="R1518" s="2">
        <v>6882</v>
      </c>
      <c r="S1518" s="25">
        <v>2.1697527263784804E-2</v>
      </c>
      <c r="T1518" s="12">
        <v>245.454544</v>
      </c>
      <c r="V1518" t="s">
        <v>167</v>
      </c>
      <c r="W1518" t="s">
        <v>167</v>
      </c>
      <c r="X1518" t="s">
        <v>167</v>
      </c>
      <c r="Y1518" s="2">
        <v>651647</v>
      </c>
      <c r="Z1518" s="25">
        <v>2.3E-2</v>
      </c>
      <c r="AA1518" s="12">
        <v>1721.82</v>
      </c>
      <c r="AB1518" s="2">
        <v>757104</v>
      </c>
      <c r="AC1518" s="25">
        <v>2.5000000000000001E-2</v>
      </c>
      <c r="AD1518" s="12">
        <v>2107.88</v>
      </c>
    </row>
    <row r="1519" spans="1:30" x14ac:dyDescent="0.3">
      <c r="A1519" t="s">
        <v>1983</v>
      </c>
      <c r="B1519" t="s">
        <v>2479</v>
      </c>
      <c r="C1519" t="s">
        <v>2479</v>
      </c>
      <c r="E1519" s="2">
        <v>47157</v>
      </c>
      <c r="F1519" s="25">
        <v>0.48636021411111913</v>
      </c>
      <c r="G1519" s="12"/>
      <c r="H1519" s="2">
        <v>47803</v>
      </c>
      <c r="I1519" s="25">
        <v>0.49025700982503656</v>
      </c>
      <c r="J1519" s="12"/>
      <c r="K1519" t="s">
        <v>2479</v>
      </c>
      <c r="L1519" t="s">
        <v>167</v>
      </c>
      <c r="M1519" t="s">
        <v>167</v>
      </c>
      <c r="N1519" t="s">
        <v>167</v>
      </c>
      <c r="O1519" s="2">
        <v>154838</v>
      </c>
      <c r="P1519" s="25">
        <v>0.50598007947296875</v>
      </c>
      <c r="Q1519" s="12">
        <v>120.60606060606</v>
      </c>
      <c r="R1519" s="2">
        <v>160999</v>
      </c>
      <c r="S1519" s="25">
        <v>0.50759665677740329</v>
      </c>
      <c r="T1519" s="12">
        <v>144.84848</v>
      </c>
      <c r="V1519" t="s">
        <v>167</v>
      </c>
      <c r="W1519" t="s">
        <v>167</v>
      </c>
      <c r="X1519" t="s">
        <v>167</v>
      </c>
      <c r="Y1519" s="2">
        <v>14740103</v>
      </c>
      <c r="Z1519" s="25">
        <v>0.51300000000000001</v>
      </c>
      <c r="AA1519" s="12">
        <v>1149.0899999999999</v>
      </c>
      <c r="AB1519" s="2">
        <v>15298484</v>
      </c>
      <c r="AC1519" s="25">
        <v>0.51200000000000001</v>
      </c>
      <c r="AD1519" s="12">
        <v>1304.24</v>
      </c>
    </row>
    <row r="1520" spans="1:30" x14ac:dyDescent="0.3">
      <c r="A1520" t="s">
        <v>1979</v>
      </c>
      <c r="B1520" t="s">
        <v>2479</v>
      </c>
      <c r="C1520" t="s">
        <v>2479</v>
      </c>
      <c r="E1520" s="2">
        <v>16127</v>
      </c>
      <c r="F1520" s="25">
        <v>0.16632803556142287</v>
      </c>
      <c r="G1520" s="12"/>
      <c r="H1520" s="2">
        <v>15256</v>
      </c>
      <c r="I1520" s="25">
        <v>0.15646216643078376</v>
      </c>
      <c r="J1520" s="12"/>
      <c r="K1520" t="s">
        <v>2479</v>
      </c>
      <c r="L1520" t="s">
        <v>167</v>
      </c>
      <c r="M1520" t="s">
        <v>167</v>
      </c>
      <c r="N1520" t="s">
        <v>167</v>
      </c>
      <c r="O1520" s="2">
        <v>54772</v>
      </c>
      <c r="P1520" s="25">
        <v>0.17898410540625326</v>
      </c>
      <c r="Q1520" s="12">
        <v>33.939393939393902</v>
      </c>
      <c r="R1520" s="2">
        <v>55284</v>
      </c>
      <c r="S1520" s="25">
        <v>0.17429905510768368</v>
      </c>
      <c r="T1520" s="12">
        <v>66.060609999999997</v>
      </c>
      <c r="V1520" t="s">
        <v>167</v>
      </c>
      <c r="W1520" t="s">
        <v>167</v>
      </c>
      <c r="X1520" t="s">
        <v>167</v>
      </c>
      <c r="Y1520" s="2">
        <v>4637444</v>
      </c>
      <c r="Z1520" s="25">
        <v>0.161</v>
      </c>
      <c r="AA1520" s="12">
        <v>757.58</v>
      </c>
      <c r="AB1520" s="2">
        <v>4690779</v>
      </c>
      <c r="AC1520" s="25">
        <v>0.157</v>
      </c>
      <c r="AD1520" s="12">
        <v>973.33</v>
      </c>
    </row>
    <row r="1521" spans="1:31" x14ac:dyDescent="0.3">
      <c r="A1521" t="s">
        <v>1997</v>
      </c>
      <c r="B1521" t="s">
        <v>2479</v>
      </c>
      <c r="C1521" t="s">
        <v>2479</v>
      </c>
      <c r="E1521" s="2">
        <v>296</v>
      </c>
      <c r="F1521" s="25">
        <v>3.0528367660557555E-3</v>
      </c>
      <c r="G1521" s="12"/>
      <c r="H1521" s="2">
        <v>284</v>
      </c>
      <c r="I1521" s="25">
        <v>2.9126412733575368E-3</v>
      </c>
      <c r="J1521" s="12"/>
      <c r="K1521" t="s">
        <v>2479</v>
      </c>
      <c r="L1521" t="s">
        <v>167</v>
      </c>
      <c r="M1521" t="s">
        <v>167</v>
      </c>
      <c r="N1521" t="s">
        <v>167</v>
      </c>
      <c r="O1521" s="2">
        <v>1112</v>
      </c>
      <c r="P1521" s="25">
        <v>3.6337969256509464E-3</v>
      </c>
      <c r="Q1521" s="12">
        <v>169.69696969696901</v>
      </c>
      <c r="R1521" s="2">
        <v>1311</v>
      </c>
      <c r="S1521" s="25">
        <v>4.1333127350801913E-3</v>
      </c>
      <c r="T1521" s="12">
        <v>176.363632</v>
      </c>
      <c r="V1521" t="s">
        <v>167</v>
      </c>
      <c r="W1521" t="s">
        <v>167</v>
      </c>
      <c r="X1521" t="s">
        <v>167</v>
      </c>
      <c r="Y1521" s="2">
        <v>73701</v>
      </c>
      <c r="Z1521" s="25">
        <v>3.0000000000000001E-3</v>
      </c>
      <c r="AA1521" s="12">
        <v>1336.36</v>
      </c>
      <c r="AB1521" s="2">
        <v>91710</v>
      </c>
      <c r="AC1521" s="25">
        <v>3.0000000000000001E-3</v>
      </c>
      <c r="AD1521" s="12">
        <v>1526.06</v>
      </c>
    </row>
    <row r="1522" spans="1:31" x14ac:dyDescent="0.3">
      <c r="A1522" t="s">
        <v>1998</v>
      </c>
      <c r="B1522" t="s">
        <v>2479</v>
      </c>
      <c r="C1522" t="s">
        <v>2479</v>
      </c>
      <c r="E1522" s="2">
        <v>15831</v>
      </c>
      <c r="F1522" s="25">
        <v>0.16327519879536712</v>
      </c>
      <c r="G1522" s="12"/>
      <c r="H1522" s="2">
        <v>14972</v>
      </c>
      <c r="I1522" s="25">
        <v>0.1535495251574262</v>
      </c>
      <c r="J1522" s="12"/>
      <c r="K1522" t="s">
        <v>2479</v>
      </c>
      <c r="L1522" t="s">
        <v>167</v>
      </c>
      <c r="M1522" t="s">
        <v>167</v>
      </c>
      <c r="N1522" t="s">
        <v>167</v>
      </c>
      <c r="O1522" s="2">
        <v>53660</v>
      </c>
      <c r="P1522" s="25">
        <v>0.17535030848060232</v>
      </c>
      <c r="Q1522" s="12">
        <v>173.939393939393</v>
      </c>
      <c r="R1522" s="2">
        <v>53973</v>
      </c>
      <c r="S1522" s="25">
        <v>0.17016574237260348</v>
      </c>
      <c r="T1522" s="12">
        <v>176.363632</v>
      </c>
      <c r="V1522" t="s">
        <v>167</v>
      </c>
      <c r="W1522" t="s">
        <v>167</v>
      </c>
      <c r="X1522" t="s">
        <v>167</v>
      </c>
      <c r="Y1522" s="2">
        <v>4563743</v>
      </c>
      <c r="Z1522" s="25">
        <v>0.159</v>
      </c>
      <c r="AA1522" s="12">
        <v>1517.58</v>
      </c>
      <c r="AB1522" s="2">
        <v>4599069</v>
      </c>
      <c r="AC1522" s="25">
        <v>0.154</v>
      </c>
      <c r="AD1522" s="12">
        <v>1652.73</v>
      </c>
    </row>
    <row r="1523" spans="1:31" x14ac:dyDescent="0.3">
      <c r="A1523" t="s">
        <v>1980</v>
      </c>
      <c r="B1523" t="s">
        <v>2479</v>
      </c>
      <c r="C1523" t="s">
        <v>2479</v>
      </c>
      <c r="E1523" s="2">
        <v>23324</v>
      </c>
      <c r="F1523" s="25">
        <v>0.24055528625501502</v>
      </c>
      <c r="G1523" s="12"/>
      <c r="H1523" s="2">
        <v>24026</v>
      </c>
      <c r="I1523" s="25">
        <v>0.24640534941439501</v>
      </c>
      <c r="J1523" s="12"/>
      <c r="K1523" t="s">
        <v>2479</v>
      </c>
      <c r="L1523" t="s">
        <v>167</v>
      </c>
      <c r="M1523" t="s">
        <v>167</v>
      </c>
      <c r="N1523" t="s">
        <v>167</v>
      </c>
      <c r="O1523" s="2">
        <v>75650</v>
      </c>
      <c r="P1523" s="25">
        <v>0.24720929624594792</v>
      </c>
      <c r="Q1523" s="12">
        <v>53.3333333333333</v>
      </c>
      <c r="R1523" s="2">
        <v>77572</v>
      </c>
      <c r="S1523" s="25">
        <v>0.2445685243978952</v>
      </c>
      <c r="T1523" s="12">
        <v>64.242424</v>
      </c>
      <c r="V1523" t="s">
        <v>167</v>
      </c>
      <c r="W1523" t="s">
        <v>167</v>
      </c>
      <c r="X1523" t="s">
        <v>167</v>
      </c>
      <c r="Y1523" s="2">
        <v>7477809</v>
      </c>
      <c r="Z1523" s="25">
        <v>0.26</v>
      </c>
      <c r="AA1523" s="12">
        <v>717.58</v>
      </c>
      <c r="AB1523" s="2">
        <v>7530762</v>
      </c>
      <c r="AC1523" s="25">
        <v>0.252</v>
      </c>
      <c r="AD1523" s="12">
        <v>807.88</v>
      </c>
    </row>
    <row r="1524" spans="1:31" x14ac:dyDescent="0.3">
      <c r="A1524" t="s">
        <v>1997</v>
      </c>
      <c r="B1524" t="s">
        <v>2479</v>
      </c>
      <c r="C1524" t="s">
        <v>2479</v>
      </c>
      <c r="E1524" s="2">
        <v>1195</v>
      </c>
      <c r="F1524" s="25">
        <v>1.2324797079177796E-2</v>
      </c>
      <c r="G1524" s="12"/>
      <c r="H1524" s="2">
        <v>1387</v>
      </c>
      <c r="I1524" s="25">
        <v>1.4224765655446845E-2</v>
      </c>
      <c r="J1524" s="12"/>
      <c r="K1524" t="s">
        <v>2479</v>
      </c>
      <c r="L1524" t="s">
        <v>167</v>
      </c>
      <c r="M1524" t="s">
        <v>167</v>
      </c>
      <c r="N1524" t="s">
        <v>167</v>
      </c>
      <c r="O1524" s="2">
        <v>4202</v>
      </c>
      <c r="P1524" s="25">
        <v>1.3731308166893235E-2</v>
      </c>
      <c r="Q1524" s="12">
        <v>240.60606060606</v>
      </c>
      <c r="R1524" s="2">
        <v>4365</v>
      </c>
      <c r="S1524" s="25">
        <v>1.3761945147692628E-2</v>
      </c>
      <c r="T1524" s="12">
        <v>341.21212800000001</v>
      </c>
      <c r="V1524" t="s">
        <v>167</v>
      </c>
      <c r="W1524" t="s">
        <v>167</v>
      </c>
      <c r="X1524" t="s">
        <v>167</v>
      </c>
      <c r="Y1524" s="2">
        <v>310982</v>
      </c>
      <c r="Z1524" s="25">
        <v>1.0999999999999999E-2</v>
      </c>
      <c r="AA1524" s="12">
        <v>1994.55</v>
      </c>
      <c r="AB1524" s="2">
        <v>287766</v>
      </c>
      <c r="AC1524" s="25">
        <v>0.01</v>
      </c>
      <c r="AD1524" s="12">
        <v>3018.18</v>
      </c>
    </row>
    <row r="1525" spans="1:31" x14ac:dyDescent="0.3">
      <c r="A1525" t="s">
        <v>1998</v>
      </c>
      <c r="B1525" t="s">
        <v>2479</v>
      </c>
      <c r="C1525" t="s">
        <v>2479</v>
      </c>
      <c r="E1525" s="2">
        <v>22129</v>
      </c>
      <c r="F1525" s="25">
        <v>0.22823048917583721</v>
      </c>
      <c r="G1525" s="12"/>
      <c r="H1525" s="2">
        <v>22639</v>
      </c>
      <c r="I1525" s="25">
        <v>0.23218058375894818</v>
      </c>
      <c r="J1525" s="12"/>
      <c r="K1525" t="s">
        <v>2479</v>
      </c>
      <c r="L1525" t="s">
        <v>167</v>
      </c>
      <c r="M1525" t="s">
        <v>167</v>
      </c>
      <c r="N1525" t="s">
        <v>167</v>
      </c>
      <c r="O1525" s="2">
        <v>71448</v>
      </c>
      <c r="P1525" s="25">
        <v>0.23347798807905468</v>
      </c>
      <c r="Q1525" s="12">
        <v>249.09090909090901</v>
      </c>
      <c r="R1525" s="2">
        <v>73207</v>
      </c>
      <c r="S1525" s="25">
        <v>0.23080657925020256</v>
      </c>
      <c r="T1525" s="12">
        <v>347.27273600000001</v>
      </c>
      <c r="V1525" t="s">
        <v>167</v>
      </c>
      <c r="W1525" t="s">
        <v>167</v>
      </c>
      <c r="X1525" t="s">
        <v>167</v>
      </c>
      <c r="Y1525" s="2">
        <v>7166827</v>
      </c>
      <c r="Z1525" s="25">
        <v>0.249</v>
      </c>
      <c r="AA1525" s="12">
        <v>2067.27</v>
      </c>
      <c r="AB1525" s="2">
        <v>7242996</v>
      </c>
      <c r="AC1525" s="25">
        <v>0.24199999999999999</v>
      </c>
      <c r="AD1525" s="12">
        <v>3152.12</v>
      </c>
    </row>
    <row r="1526" spans="1:31" x14ac:dyDescent="0.3">
      <c r="A1526" t="s">
        <v>1981</v>
      </c>
      <c r="B1526" t="s">
        <v>2479</v>
      </c>
      <c r="C1526" t="s">
        <v>2479</v>
      </c>
      <c r="E1526" s="2">
        <v>4382</v>
      </c>
      <c r="F1526" s="25">
        <v>4.5194360502892973E-2</v>
      </c>
      <c r="G1526" s="12"/>
      <c r="H1526" s="2">
        <v>5008</v>
      </c>
      <c r="I1526" s="25">
        <v>5.1360941890755442E-2</v>
      </c>
      <c r="J1526" s="12"/>
      <c r="K1526" t="s">
        <v>2479</v>
      </c>
      <c r="L1526" t="s">
        <v>167</v>
      </c>
      <c r="M1526" t="s">
        <v>167</v>
      </c>
      <c r="N1526" t="s">
        <v>167</v>
      </c>
      <c r="O1526" s="2">
        <v>13697</v>
      </c>
      <c r="P1526" s="25">
        <v>4.4759097563526092E-2</v>
      </c>
      <c r="Q1526" s="12">
        <v>47.878787878787797</v>
      </c>
      <c r="R1526" s="2">
        <v>16131</v>
      </c>
      <c r="S1526" s="25">
        <v>5.0857717566421483E-2</v>
      </c>
      <c r="T1526" s="12">
        <v>66.666664100000006</v>
      </c>
      <c r="V1526" t="s">
        <v>167</v>
      </c>
      <c r="W1526" t="s">
        <v>167</v>
      </c>
      <c r="X1526" t="s">
        <v>167</v>
      </c>
      <c r="Y1526" s="2">
        <v>1427224</v>
      </c>
      <c r="Z1526" s="25">
        <v>0.05</v>
      </c>
      <c r="AA1526" s="12">
        <v>443.64</v>
      </c>
      <c r="AB1526" s="2">
        <v>1735473</v>
      </c>
      <c r="AC1526" s="25">
        <v>5.8000000000000003E-2</v>
      </c>
      <c r="AD1526" s="12">
        <v>575.76</v>
      </c>
    </row>
    <row r="1527" spans="1:31" x14ac:dyDescent="0.3">
      <c r="A1527" t="s">
        <v>1997</v>
      </c>
      <c r="B1527" t="s">
        <v>2479</v>
      </c>
      <c r="C1527" t="s">
        <v>2479</v>
      </c>
      <c r="E1527" s="2">
        <v>363</v>
      </c>
      <c r="F1527" s="25">
        <v>3.7438504935075651E-3</v>
      </c>
      <c r="G1527" s="12"/>
      <c r="H1527" s="2">
        <v>1023</v>
      </c>
      <c r="I1527" s="25">
        <v>1.0491662051566051E-2</v>
      </c>
      <c r="J1527" s="12"/>
      <c r="K1527" t="s">
        <v>2479</v>
      </c>
      <c r="L1527" t="s">
        <v>167</v>
      </c>
      <c r="M1527" t="s">
        <v>167</v>
      </c>
      <c r="N1527" t="s">
        <v>167</v>
      </c>
      <c r="O1527" s="2">
        <v>1474</v>
      </c>
      <c r="P1527" s="25">
        <v>4.8167416082819199E-3</v>
      </c>
      <c r="Q1527" s="12">
        <v>149.09090909090901</v>
      </c>
      <c r="R1527" s="2">
        <v>2504</v>
      </c>
      <c r="S1527" s="25">
        <v>7.894595796064682E-3</v>
      </c>
      <c r="T1527" s="12">
        <v>246.66667200000001</v>
      </c>
      <c r="V1527" t="s">
        <v>167</v>
      </c>
      <c r="W1527" t="s">
        <v>167</v>
      </c>
      <c r="X1527" t="s">
        <v>167</v>
      </c>
      <c r="Y1527" s="2">
        <v>147284</v>
      </c>
      <c r="Z1527" s="25">
        <v>5.0000000000000001E-3</v>
      </c>
      <c r="AA1527" s="12">
        <v>1443.03</v>
      </c>
      <c r="AB1527" s="2">
        <v>161818</v>
      </c>
      <c r="AC1527" s="25">
        <v>5.0000000000000001E-3</v>
      </c>
      <c r="AD1527" s="12">
        <v>1815.76</v>
      </c>
    </row>
    <row r="1528" spans="1:31" x14ac:dyDescent="0.3">
      <c r="A1528" t="s">
        <v>1998</v>
      </c>
      <c r="B1528" t="s">
        <v>2479</v>
      </c>
      <c r="C1528" t="s">
        <v>2479</v>
      </c>
      <c r="E1528" s="2">
        <v>4019</v>
      </c>
      <c r="F1528" s="25">
        <v>4.1450510009385412E-2</v>
      </c>
      <c r="G1528" s="12"/>
      <c r="H1528" s="2">
        <v>3985</v>
      </c>
      <c r="I1528" s="25">
        <v>4.0869279839189386E-2</v>
      </c>
      <c r="J1528" s="12"/>
      <c r="K1528" t="s">
        <v>2479</v>
      </c>
      <c r="L1528" t="s">
        <v>167</v>
      </c>
      <c r="M1528" t="s">
        <v>167</v>
      </c>
      <c r="N1528" t="s">
        <v>167</v>
      </c>
      <c r="O1528" s="2">
        <v>12223</v>
      </c>
      <c r="P1528" s="25">
        <v>3.9942355955244167E-2</v>
      </c>
      <c r="Q1528" s="12">
        <v>150.30303030303</v>
      </c>
      <c r="R1528" s="2">
        <v>13627</v>
      </c>
      <c r="S1528" s="25">
        <v>4.2963121770356799E-2</v>
      </c>
      <c r="T1528" s="12">
        <v>241.81817599999999</v>
      </c>
      <c r="V1528" t="s">
        <v>167</v>
      </c>
      <c r="W1528" t="s">
        <v>167</v>
      </c>
      <c r="X1528" t="s">
        <v>167</v>
      </c>
      <c r="Y1528" s="2">
        <v>1279940</v>
      </c>
      <c r="Z1528" s="25">
        <v>4.4999999999999998E-2</v>
      </c>
      <c r="AA1528" s="12">
        <v>1496.97</v>
      </c>
      <c r="AB1528" s="2">
        <v>1573655</v>
      </c>
      <c r="AC1528" s="25">
        <v>5.2999999999999999E-2</v>
      </c>
      <c r="AD1528" s="12">
        <v>1766.06</v>
      </c>
    </row>
    <row r="1529" spans="1:31" x14ac:dyDescent="0.3">
      <c r="A1529" t="s">
        <v>1982</v>
      </c>
      <c r="B1529" t="s">
        <v>2479</v>
      </c>
      <c r="C1529" t="s">
        <v>2479</v>
      </c>
      <c r="E1529" s="2">
        <v>3324</v>
      </c>
      <c r="F1529" s="25">
        <v>3.4282531791788293E-2</v>
      </c>
      <c r="G1529" s="12"/>
      <c r="H1529" s="2">
        <v>3513</v>
      </c>
      <c r="I1529" s="25">
        <v>3.602855208910221E-2</v>
      </c>
      <c r="J1529" s="12"/>
      <c r="K1529" t="s">
        <v>2479</v>
      </c>
      <c r="L1529" t="s">
        <v>167</v>
      </c>
      <c r="M1529" t="s">
        <v>167</v>
      </c>
      <c r="N1529" t="s">
        <v>167</v>
      </c>
      <c r="O1529" s="2">
        <v>10719</v>
      </c>
      <c r="P1529" s="25">
        <v>3.5027580257241453E-2</v>
      </c>
      <c r="Q1529" s="12">
        <v>96.363636363636402</v>
      </c>
      <c r="R1529" s="2">
        <v>12012</v>
      </c>
      <c r="S1529" s="25">
        <v>3.7871359705402945E-2</v>
      </c>
      <c r="T1529" s="12">
        <v>106.060608</v>
      </c>
      <c r="V1529" t="s">
        <v>167</v>
      </c>
      <c r="W1529" t="s">
        <v>167</v>
      </c>
      <c r="X1529" t="s">
        <v>167</v>
      </c>
      <c r="Y1529" s="2">
        <v>1197626</v>
      </c>
      <c r="Z1529" s="25">
        <v>4.2000000000000003E-2</v>
      </c>
      <c r="AA1529" s="12">
        <v>640.61</v>
      </c>
      <c r="AB1529" s="2">
        <v>1341470</v>
      </c>
      <c r="AC1529" s="25">
        <v>4.4999999999999998E-2</v>
      </c>
      <c r="AD1529" s="12">
        <v>718.79</v>
      </c>
    </row>
    <row r="1530" spans="1:31" x14ac:dyDescent="0.3">
      <c r="A1530" t="s">
        <v>1997</v>
      </c>
      <c r="B1530" t="s">
        <v>2479</v>
      </c>
      <c r="C1530" t="s">
        <v>2479</v>
      </c>
      <c r="E1530" s="2">
        <v>972</v>
      </c>
      <c r="F1530" s="25">
        <v>1.0024855866912818E-2</v>
      </c>
      <c r="G1530" s="12"/>
      <c r="H1530" s="2">
        <v>1312</v>
      </c>
      <c r="I1530" s="25">
        <v>1.3455582220581297E-2</v>
      </c>
      <c r="J1530" s="12"/>
      <c r="K1530" t="s">
        <v>2479</v>
      </c>
      <c r="L1530" t="s">
        <v>167</v>
      </c>
      <c r="M1530" t="s">
        <v>167</v>
      </c>
      <c r="N1530" t="s">
        <v>167</v>
      </c>
      <c r="O1530" s="2">
        <v>3472</v>
      </c>
      <c r="P1530" s="25">
        <v>1.1345811983687127E-2</v>
      </c>
      <c r="Q1530" s="12">
        <v>172.12121212121201</v>
      </c>
      <c r="R1530" s="2">
        <v>4359</v>
      </c>
      <c r="S1530" s="25">
        <v>1.3743028384603015E-2</v>
      </c>
      <c r="T1530" s="12">
        <v>252.72728000000001</v>
      </c>
      <c r="V1530" t="s">
        <v>167</v>
      </c>
      <c r="W1530" t="s">
        <v>167</v>
      </c>
      <c r="X1530" t="s">
        <v>167</v>
      </c>
      <c r="Y1530" s="2">
        <v>413888</v>
      </c>
      <c r="Z1530" s="25">
        <v>1.4E-2</v>
      </c>
      <c r="AA1530" s="12">
        <v>2195.15</v>
      </c>
      <c r="AB1530" s="2">
        <v>444289</v>
      </c>
      <c r="AC1530" s="25">
        <v>1.4999999999999999E-2</v>
      </c>
      <c r="AD1530" s="12">
        <v>2942.42</v>
      </c>
    </row>
    <row r="1531" spans="1:31" x14ac:dyDescent="0.3">
      <c r="A1531" t="s">
        <v>1998</v>
      </c>
      <c r="B1531" t="s">
        <v>2479</v>
      </c>
      <c r="C1531" t="s">
        <v>2479</v>
      </c>
      <c r="E1531" s="2">
        <v>2352</v>
      </c>
      <c r="F1531" s="25">
        <v>2.4257675924875464E-2</v>
      </c>
      <c r="G1531" s="12"/>
      <c r="H1531" s="2">
        <v>2201</v>
      </c>
      <c r="I1531" s="25">
        <v>2.2572969868520913E-2</v>
      </c>
      <c r="J1531" s="12"/>
      <c r="K1531" t="s">
        <v>2479</v>
      </c>
      <c r="L1531" t="s">
        <v>167</v>
      </c>
      <c r="M1531" t="s">
        <v>167</v>
      </c>
      <c r="N1531" t="s">
        <v>167</v>
      </c>
      <c r="O1531" s="2">
        <v>7247</v>
      </c>
      <c r="P1531" s="25">
        <v>2.3681768273554324E-2</v>
      </c>
      <c r="Q1531" s="12">
        <v>183.030303030303</v>
      </c>
      <c r="R1531" s="2">
        <v>7653</v>
      </c>
      <c r="S1531" s="25">
        <v>2.4128331320799928E-2</v>
      </c>
      <c r="T1531" s="12">
        <v>261.81817599999999</v>
      </c>
      <c r="V1531" t="s">
        <v>167</v>
      </c>
      <c r="W1531" t="s">
        <v>167</v>
      </c>
      <c r="X1531" t="s">
        <v>167</v>
      </c>
      <c r="Y1531" s="2">
        <v>783738</v>
      </c>
      <c r="Z1531" s="25">
        <v>2.7E-2</v>
      </c>
      <c r="AA1531" s="12">
        <v>2276.9699999999998</v>
      </c>
      <c r="AB1531" s="2">
        <v>897181</v>
      </c>
      <c r="AC1531" s="25">
        <v>0.03</v>
      </c>
      <c r="AD1531" s="12">
        <v>2940.61</v>
      </c>
    </row>
    <row r="1532" spans="1:31" x14ac:dyDescent="0.3">
      <c r="A1532" s="16"/>
      <c r="B1532" s="16"/>
      <c r="C1532" s="16"/>
      <c r="D1532" s="16"/>
      <c r="E1532" s="16"/>
      <c r="F1532" s="16"/>
      <c r="G1532" s="16"/>
      <c r="H1532" s="16"/>
      <c r="I1532" s="16"/>
      <c r="J1532" s="16"/>
      <c r="K1532" s="16"/>
      <c r="L1532" s="16"/>
      <c r="M1532" s="16"/>
      <c r="N1532" s="16"/>
      <c r="O1532" s="16"/>
      <c r="P1532" s="16"/>
      <c r="Q1532" s="16"/>
      <c r="R1532" s="16"/>
      <c r="S1532" s="16"/>
      <c r="T1532" s="16"/>
      <c r="U1532" s="16"/>
      <c r="V1532" s="16"/>
      <c r="W1532" s="16"/>
      <c r="X1532" s="16"/>
      <c r="Y1532" s="16"/>
      <c r="Z1532" s="16"/>
      <c r="AA1532" s="16"/>
      <c r="AB1532" s="16"/>
      <c r="AC1532" s="16"/>
      <c r="AD1532" s="16"/>
      <c r="AE1532" s="16"/>
    </row>
    <row r="1533" spans="1:31" x14ac:dyDescent="0.3">
      <c r="A1533" s="103" t="s">
        <v>1999</v>
      </c>
      <c r="B1533" s="103"/>
      <c r="C1533" s="103"/>
      <c r="D1533" s="103"/>
      <c r="E1533" s="103"/>
      <c r="F1533" s="103"/>
      <c r="G1533" s="103"/>
      <c r="H1533" s="103"/>
      <c r="I1533" s="103"/>
      <c r="J1533" s="103"/>
      <c r="K1533" s="103"/>
      <c r="L1533" s="103"/>
      <c r="M1533" s="103"/>
      <c r="N1533" s="103"/>
      <c r="O1533" s="103"/>
      <c r="P1533" s="103"/>
      <c r="Q1533" s="103"/>
      <c r="R1533" s="103"/>
      <c r="S1533" s="103"/>
      <c r="T1533" s="103"/>
      <c r="U1533" s="103"/>
      <c r="V1533" s="103"/>
      <c r="W1533" s="103"/>
      <c r="X1533" s="103"/>
      <c r="Y1533" s="103"/>
      <c r="Z1533" s="103"/>
      <c r="AA1533" s="103"/>
      <c r="AB1533" s="103"/>
      <c r="AC1533" s="103"/>
      <c r="AD1533" s="103"/>
      <c r="AE1533" s="103"/>
    </row>
    <row r="1534" spans="1:31" x14ac:dyDescent="0.3">
      <c r="E1534" s="188"/>
      <c r="F1534" s="188"/>
      <c r="G1534" s="188"/>
      <c r="H1534" s="188"/>
      <c r="I1534" s="188"/>
      <c r="J1534" s="188"/>
      <c r="L1534" t="s">
        <v>167</v>
      </c>
      <c r="M1534" t="s">
        <v>167</v>
      </c>
      <c r="N1534" t="s">
        <v>167</v>
      </c>
      <c r="O1534" s="188" t="s">
        <v>1653</v>
      </c>
      <c r="P1534" s="188"/>
      <c r="Q1534" s="188" t="s">
        <v>1654</v>
      </c>
      <c r="R1534" s="188" t="s">
        <v>1653</v>
      </c>
      <c r="S1534" s="188"/>
      <c r="T1534" s="188" t="s">
        <v>1654</v>
      </c>
      <c r="U1534" t="s">
        <v>167</v>
      </c>
      <c r="V1534" t="s">
        <v>167</v>
      </c>
      <c r="W1534" t="s">
        <v>167</v>
      </c>
      <c r="X1534" t="s">
        <v>167</v>
      </c>
      <c r="Y1534" s="188" t="s">
        <v>1653</v>
      </c>
      <c r="Z1534" s="188"/>
      <c r="AA1534" s="188" t="s">
        <v>1654</v>
      </c>
      <c r="AB1534" s="188" t="s">
        <v>1653</v>
      </c>
      <c r="AC1534" s="188"/>
      <c r="AD1534" s="188" t="s">
        <v>1654</v>
      </c>
      <c r="AE1534" t="s">
        <v>167</v>
      </c>
    </row>
    <row r="1535" spans="1:31" x14ac:dyDescent="0.3">
      <c r="A1535" t="s">
        <v>169</v>
      </c>
      <c r="B1535" t="s">
        <v>2479</v>
      </c>
      <c r="C1535" t="s">
        <v>2479</v>
      </c>
      <c r="E1535" s="2">
        <v>142995</v>
      </c>
      <c r="F1535" s="25" t="s">
        <v>2479</v>
      </c>
      <c r="G1535" s="12"/>
      <c r="H1535" s="2">
        <v>139735</v>
      </c>
      <c r="I1535" s="25" t="s">
        <v>2479</v>
      </c>
      <c r="J1535" s="12"/>
      <c r="K1535" t="s">
        <v>2479</v>
      </c>
      <c r="L1535" t="s">
        <v>167</v>
      </c>
      <c r="M1535" t="s">
        <v>167</v>
      </c>
      <c r="N1535" t="s">
        <v>167</v>
      </c>
      <c r="O1535" s="2">
        <v>449747</v>
      </c>
      <c r="P1535" s="25" t="s">
        <v>167</v>
      </c>
      <c r="Q1535" s="12">
        <v>236.363636363636</v>
      </c>
      <c r="R1535" s="2">
        <v>459748</v>
      </c>
      <c r="S1535" s="25" t="s">
        <v>167</v>
      </c>
      <c r="T1535" s="12">
        <v>256.96969999999999</v>
      </c>
      <c r="V1535" t="s">
        <v>167</v>
      </c>
      <c r="W1535" t="s">
        <v>167</v>
      </c>
      <c r="X1535" t="s">
        <v>167</v>
      </c>
      <c r="Y1535" s="2">
        <v>37912312</v>
      </c>
      <c r="Z1535" s="25" t="s">
        <v>167</v>
      </c>
      <c r="AA1535" s="12">
        <v>1469.09</v>
      </c>
      <c r="AB1535" s="2">
        <v>38838726</v>
      </c>
      <c r="AC1535" s="25" t="s">
        <v>167</v>
      </c>
      <c r="AD1535" s="12">
        <v>1783.64</v>
      </c>
    </row>
    <row r="1536" spans="1:31" x14ac:dyDescent="0.3">
      <c r="A1536" t="s">
        <v>2000</v>
      </c>
      <c r="B1536" t="s">
        <v>2479</v>
      </c>
      <c r="C1536" t="s">
        <v>2479</v>
      </c>
      <c r="E1536" s="2">
        <v>46036</v>
      </c>
      <c r="F1536" s="25">
        <v>0.3219413266198119</v>
      </c>
      <c r="G1536" s="12"/>
      <c r="H1536" s="2">
        <v>42229</v>
      </c>
      <c r="I1536" s="25">
        <v>0.30220775038465669</v>
      </c>
      <c r="J1536" s="12"/>
      <c r="K1536" t="s">
        <v>2479</v>
      </c>
      <c r="L1536" t="s">
        <v>167</v>
      </c>
      <c r="M1536" t="s">
        <v>167</v>
      </c>
      <c r="N1536" t="s">
        <v>167</v>
      </c>
      <c r="O1536" s="2">
        <v>143731</v>
      </c>
      <c r="P1536" s="25">
        <v>0.31958189826724803</v>
      </c>
      <c r="Q1536" s="12">
        <v>78.787878787878796</v>
      </c>
      <c r="R1536" s="2">
        <v>142569</v>
      </c>
      <c r="S1536" s="25">
        <v>0.31010249092981373</v>
      </c>
      <c r="T1536" s="12">
        <v>41.212119999999999</v>
      </c>
      <c r="V1536" t="s">
        <v>167</v>
      </c>
      <c r="W1536" t="s">
        <v>167</v>
      </c>
      <c r="X1536" t="s">
        <v>167</v>
      </c>
      <c r="Y1536" s="2">
        <v>9158861</v>
      </c>
      <c r="Z1536" s="25">
        <v>0.24199999999999999</v>
      </c>
      <c r="AA1536" s="12">
        <v>349.7</v>
      </c>
      <c r="AB1536" s="2">
        <v>8942907</v>
      </c>
      <c r="AC1536" s="25">
        <v>0.23</v>
      </c>
      <c r="AD1536" s="12">
        <v>413.33</v>
      </c>
    </row>
    <row r="1537" spans="1:31" x14ac:dyDescent="0.3">
      <c r="A1537" t="s">
        <v>2001</v>
      </c>
      <c r="B1537" t="s">
        <v>2479</v>
      </c>
      <c r="C1537" t="s">
        <v>2479</v>
      </c>
      <c r="E1537" s="2">
        <v>1113</v>
      </c>
      <c r="F1537" s="25">
        <v>7.7834889331794815E-3</v>
      </c>
      <c r="G1537" s="12"/>
      <c r="H1537" s="2">
        <v>1421</v>
      </c>
      <c r="I1537" s="25">
        <v>1.0169248935485025E-2</v>
      </c>
      <c r="J1537" s="12"/>
      <c r="K1537" t="s">
        <v>2479</v>
      </c>
      <c r="L1537" t="s">
        <v>167</v>
      </c>
      <c r="M1537" t="s">
        <v>167</v>
      </c>
      <c r="N1537" t="s">
        <v>167</v>
      </c>
      <c r="O1537" s="2">
        <v>3850</v>
      </c>
      <c r="P1537" s="25">
        <v>8.5603683848919504E-3</v>
      </c>
      <c r="Q1537" s="12">
        <v>338.78787878787801</v>
      </c>
      <c r="R1537" s="2">
        <v>4965</v>
      </c>
      <c r="S1537" s="25">
        <v>1.0799394450873087E-2</v>
      </c>
      <c r="T1537" s="12">
        <v>556.96969999999999</v>
      </c>
      <c r="V1537" t="s">
        <v>167</v>
      </c>
      <c r="W1537" t="s">
        <v>167</v>
      </c>
      <c r="X1537" t="s">
        <v>167</v>
      </c>
      <c r="Y1537" s="2">
        <v>202653</v>
      </c>
      <c r="Z1537" s="25">
        <v>5.0000000000000001E-3</v>
      </c>
      <c r="AA1537" s="12">
        <v>2134.5500000000002</v>
      </c>
      <c r="AB1537" s="2">
        <v>207793</v>
      </c>
      <c r="AC1537" s="25">
        <v>5.0000000000000001E-3</v>
      </c>
      <c r="AD1537" s="12">
        <v>2514.5500000000002</v>
      </c>
    </row>
    <row r="1538" spans="1:31" x14ac:dyDescent="0.3">
      <c r="A1538" t="s">
        <v>2002</v>
      </c>
      <c r="B1538" t="s">
        <v>2479</v>
      </c>
      <c r="C1538" t="s">
        <v>2479</v>
      </c>
      <c r="E1538" s="2">
        <v>393</v>
      </c>
      <c r="F1538" s="25">
        <v>2.7483478443302211E-3</v>
      </c>
      <c r="G1538" s="12"/>
      <c r="H1538" s="2">
        <v>481</v>
      </c>
      <c r="I1538" s="25">
        <v>3.442229935234551E-3</v>
      </c>
      <c r="J1538" s="12"/>
      <c r="K1538" t="s">
        <v>2479</v>
      </c>
      <c r="L1538" t="s">
        <v>167</v>
      </c>
      <c r="M1538" t="s">
        <v>167</v>
      </c>
      <c r="N1538" t="s">
        <v>167</v>
      </c>
      <c r="O1538" s="2">
        <v>1248</v>
      </c>
      <c r="P1538" s="25">
        <v>2.7748934400896506E-3</v>
      </c>
      <c r="Q1538" s="12">
        <v>143.030303030303</v>
      </c>
      <c r="R1538" s="2">
        <v>1715</v>
      </c>
      <c r="S1538" s="25">
        <v>3.7303044276429695E-3</v>
      </c>
      <c r="T1538" s="12">
        <v>243.636368</v>
      </c>
      <c r="V1538" t="s">
        <v>167</v>
      </c>
      <c r="W1538" t="s">
        <v>167</v>
      </c>
      <c r="X1538" t="s">
        <v>167</v>
      </c>
      <c r="Y1538" s="2">
        <v>85493</v>
      </c>
      <c r="Z1538" s="25">
        <v>2E-3</v>
      </c>
      <c r="AA1538" s="12">
        <v>1134.55</v>
      </c>
      <c r="AB1538" s="2">
        <v>99013</v>
      </c>
      <c r="AC1538" s="25">
        <v>3.0000000000000001E-3</v>
      </c>
      <c r="AD1538" s="12">
        <v>1607.27</v>
      </c>
    </row>
    <row r="1539" spans="1:31" x14ac:dyDescent="0.3">
      <c r="A1539" t="s">
        <v>271</v>
      </c>
      <c r="B1539" t="s">
        <v>2479</v>
      </c>
      <c r="C1539" t="s">
        <v>2479</v>
      </c>
      <c r="E1539" s="2">
        <v>44530</v>
      </c>
      <c r="F1539" s="25">
        <v>0.31140948984230205</v>
      </c>
      <c r="G1539" s="12"/>
      <c r="H1539" s="2">
        <v>40327</v>
      </c>
      <c r="I1539" s="25">
        <v>0.28859627151393707</v>
      </c>
      <c r="J1539" s="12"/>
      <c r="K1539" t="s">
        <v>2479</v>
      </c>
      <c r="L1539" t="s">
        <v>167</v>
      </c>
      <c r="M1539" t="s">
        <v>167</v>
      </c>
      <c r="N1539" t="s">
        <v>167</v>
      </c>
      <c r="O1539" s="2">
        <v>138633</v>
      </c>
      <c r="P1539" s="25">
        <v>0.30824663644226641</v>
      </c>
      <c r="Q1539" s="12">
        <v>400</v>
      </c>
      <c r="R1539" s="2">
        <v>135889</v>
      </c>
      <c r="S1539" s="25">
        <v>0.29557279205129766</v>
      </c>
      <c r="T1539" s="12">
        <v>555.75756799999999</v>
      </c>
      <c r="V1539" t="s">
        <v>167</v>
      </c>
      <c r="W1539" t="s">
        <v>167</v>
      </c>
      <c r="X1539" t="s">
        <v>167</v>
      </c>
      <c r="Y1539" s="2">
        <v>8870715</v>
      </c>
      <c r="Z1539" s="25">
        <v>0.23400000000000001</v>
      </c>
      <c r="AA1539" s="12">
        <v>2335.7600000000002</v>
      </c>
      <c r="AB1539" s="2">
        <v>8636101</v>
      </c>
      <c r="AC1539" s="25">
        <v>0.222</v>
      </c>
      <c r="AD1539" s="12">
        <v>3083.64</v>
      </c>
    </row>
    <row r="1540" spans="1:31" x14ac:dyDescent="0.3">
      <c r="A1540" t="s">
        <v>2003</v>
      </c>
      <c r="B1540" t="s">
        <v>2479</v>
      </c>
      <c r="C1540" t="s">
        <v>2479</v>
      </c>
      <c r="E1540" s="2">
        <v>81894</v>
      </c>
      <c r="F1540" s="25">
        <v>0.57270533934752965</v>
      </c>
      <c r="G1540" s="12"/>
      <c r="H1540" s="2">
        <v>80824</v>
      </c>
      <c r="I1540" s="25">
        <v>0.57840913157047291</v>
      </c>
      <c r="J1540" s="12"/>
      <c r="K1540" t="s">
        <v>2479</v>
      </c>
      <c r="L1540" t="s">
        <v>167</v>
      </c>
      <c r="M1540" t="s">
        <v>167</v>
      </c>
      <c r="N1540" t="s">
        <v>167</v>
      </c>
      <c r="O1540" s="2">
        <v>261290</v>
      </c>
      <c r="P1540" s="25">
        <v>0.58097107929569292</v>
      </c>
      <c r="Q1540" s="12">
        <v>256.36363636363598</v>
      </c>
      <c r="R1540" s="2">
        <v>265612</v>
      </c>
      <c r="S1540" s="25">
        <v>0.57773388900006095</v>
      </c>
      <c r="T1540" s="12">
        <v>227.878784</v>
      </c>
      <c r="V1540" t="s">
        <v>167</v>
      </c>
      <c r="W1540" t="s">
        <v>167</v>
      </c>
      <c r="X1540" t="s">
        <v>167</v>
      </c>
      <c r="Y1540" s="2">
        <v>24052189</v>
      </c>
      <c r="Z1540" s="25">
        <v>0.63400000000000001</v>
      </c>
      <c r="AA1540" s="12">
        <v>1618.18</v>
      </c>
      <c r="AB1540" s="2">
        <v>24347395</v>
      </c>
      <c r="AC1540" s="25">
        <v>0.627</v>
      </c>
      <c r="AD1540" s="12">
        <v>1932.12</v>
      </c>
    </row>
    <row r="1541" spans="1:31" x14ac:dyDescent="0.3">
      <c r="A1541" t="s">
        <v>2001</v>
      </c>
      <c r="B1541" t="s">
        <v>2479</v>
      </c>
      <c r="C1541" t="s">
        <v>2479</v>
      </c>
      <c r="E1541" s="2">
        <v>4229</v>
      </c>
      <c r="F1541" s="25">
        <v>2.9574460645477103E-2</v>
      </c>
      <c r="G1541" s="12"/>
      <c r="H1541" s="2">
        <v>4431</v>
      </c>
      <c r="I1541" s="25">
        <v>3.1710022542670038E-2</v>
      </c>
      <c r="J1541" s="12"/>
      <c r="K1541" t="s">
        <v>2479</v>
      </c>
      <c r="L1541" t="s">
        <v>167</v>
      </c>
      <c r="M1541" t="s">
        <v>167</v>
      </c>
      <c r="N1541" t="s">
        <v>167</v>
      </c>
      <c r="O1541" s="2">
        <v>14407</v>
      </c>
      <c r="P1541" s="25">
        <v>3.2033565537958004E-2</v>
      </c>
      <c r="Q1541" s="12">
        <v>496.969696969697</v>
      </c>
      <c r="R1541" s="2">
        <v>14521</v>
      </c>
      <c r="S1541" s="25">
        <v>3.1584694223792162E-2</v>
      </c>
      <c r="T1541" s="12">
        <v>700</v>
      </c>
      <c r="V1541" t="s">
        <v>167</v>
      </c>
      <c r="W1541" t="s">
        <v>167</v>
      </c>
      <c r="X1541" t="s">
        <v>167</v>
      </c>
      <c r="Y1541" s="2">
        <v>1058149</v>
      </c>
      <c r="Z1541" s="25">
        <v>2.8000000000000001E-2</v>
      </c>
      <c r="AA1541" s="12">
        <v>4684.8500000000004</v>
      </c>
      <c r="AB1541" s="2">
        <v>1077809</v>
      </c>
      <c r="AC1541" s="25">
        <v>2.8000000000000001E-2</v>
      </c>
      <c r="AD1541" s="12">
        <v>5478.18</v>
      </c>
    </row>
    <row r="1542" spans="1:31" x14ac:dyDescent="0.3">
      <c r="A1542" t="s">
        <v>2002</v>
      </c>
      <c r="B1542" t="s">
        <v>2479</v>
      </c>
      <c r="C1542" t="s">
        <v>2479</v>
      </c>
      <c r="E1542" s="2">
        <v>4120</v>
      </c>
      <c r="F1542" s="25">
        <v>2.8812196230637434E-2</v>
      </c>
      <c r="G1542" s="12"/>
      <c r="H1542" s="2">
        <v>3203</v>
      </c>
      <c r="I1542" s="25">
        <v>2.2921959423193902E-2</v>
      </c>
      <c r="J1542" s="12"/>
      <c r="K1542" t="s">
        <v>2479</v>
      </c>
      <c r="L1542" t="s">
        <v>167</v>
      </c>
      <c r="M1542" t="s">
        <v>167</v>
      </c>
      <c r="N1542" t="s">
        <v>167</v>
      </c>
      <c r="O1542" s="2">
        <v>13253</v>
      </c>
      <c r="P1542" s="25">
        <v>2.9467678494798186E-2</v>
      </c>
      <c r="Q1542" s="12">
        <v>533.93939393939399</v>
      </c>
      <c r="R1542" s="2">
        <v>11397</v>
      </c>
      <c r="S1542" s="25">
        <v>2.4789667383001122E-2</v>
      </c>
      <c r="T1542" s="12">
        <v>590.90909999999997</v>
      </c>
      <c r="V1542" t="s">
        <v>167</v>
      </c>
      <c r="W1542" t="s">
        <v>167</v>
      </c>
      <c r="X1542" t="s">
        <v>167</v>
      </c>
      <c r="Y1542" s="2">
        <v>898939</v>
      </c>
      <c r="Z1542" s="25">
        <v>2.4E-2</v>
      </c>
      <c r="AA1542" s="12">
        <v>4049.09</v>
      </c>
      <c r="AB1542" s="2">
        <v>866771</v>
      </c>
      <c r="AC1542" s="25">
        <v>2.1999999999999999E-2</v>
      </c>
      <c r="AD1542" s="12">
        <v>5038.79</v>
      </c>
    </row>
    <row r="1543" spans="1:31" x14ac:dyDescent="0.3">
      <c r="A1543" t="s">
        <v>271</v>
      </c>
      <c r="B1543" t="s">
        <v>2479</v>
      </c>
      <c r="C1543" t="s">
        <v>2479</v>
      </c>
      <c r="E1543" s="2">
        <v>73545</v>
      </c>
      <c r="F1543" s="25">
        <v>0.51431868247141488</v>
      </c>
      <c r="G1543" s="12"/>
      <c r="H1543" s="2">
        <v>73190</v>
      </c>
      <c r="I1543" s="25">
        <v>0.52377714960460875</v>
      </c>
      <c r="J1543" s="12"/>
      <c r="K1543" t="s">
        <v>2479</v>
      </c>
      <c r="L1543" t="s">
        <v>167</v>
      </c>
      <c r="M1543" t="s">
        <v>167</v>
      </c>
      <c r="N1543" t="s">
        <v>167</v>
      </c>
      <c r="O1543" s="2">
        <v>233630</v>
      </c>
      <c r="P1543" s="25">
        <v>0.51946983526293666</v>
      </c>
      <c r="Q1543" s="12">
        <v>821.81818181818198</v>
      </c>
      <c r="R1543" s="2">
        <v>239694</v>
      </c>
      <c r="S1543" s="25">
        <v>0.52135952739326763</v>
      </c>
      <c r="T1543" s="12">
        <v>977.57574499999998</v>
      </c>
      <c r="V1543" t="s">
        <v>167</v>
      </c>
      <c r="W1543" t="s">
        <v>167</v>
      </c>
      <c r="X1543" t="s">
        <v>167</v>
      </c>
      <c r="Y1543" s="2">
        <v>22095101</v>
      </c>
      <c r="Z1543" s="25">
        <v>0.58299999999999996</v>
      </c>
      <c r="AA1543" s="12">
        <v>5778.79</v>
      </c>
      <c r="AB1543" s="2">
        <v>22402815</v>
      </c>
      <c r="AC1543" s="25">
        <v>0.57699999999999996</v>
      </c>
      <c r="AD1543" s="12">
        <v>7610.3</v>
      </c>
    </row>
    <row r="1544" spans="1:31" x14ac:dyDescent="0.3">
      <c r="A1544" t="s">
        <v>2004</v>
      </c>
      <c r="B1544" t="s">
        <v>2479</v>
      </c>
      <c r="C1544" t="s">
        <v>2479</v>
      </c>
      <c r="E1544" s="2">
        <v>15065</v>
      </c>
      <c r="F1544" s="25">
        <v>0.10535333403265848</v>
      </c>
      <c r="G1544" s="12"/>
      <c r="H1544" s="2">
        <v>16682</v>
      </c>
      <c r="I1544" s="25">
        <v>0.11938311804487065</v>
      </c>
      <c r="J1544" s="12"/>
      <c r="K1544" t="s">
        <v>2479</v>
      </c>
      <c r="L1544" t="s">
        <v>167</v>
      </c>
      <c r="M1544" t="s">
        <v>167</v>
      </c>
      <c r="N1544" t="s">
        <v>167</v>
      </c>
      <c r="O1544" s="2">
        <v>44726</v>
      </c>
      <c r="P1544" s="25">
        <v>9.9447022437059052E-2</v>
      </c>
      <c r="Q1544" s="12">
        <v>154.54545454545399</v>
      </c>
      <c r="R1544" s="2">
        <v>51567</v>
      </c>
      <c r="S1544" s="25">
        <v>0.11216362007012537</v>
      </c>
      <c r="T1544" s="12">
        <v>134.545456</v>
      </c>
      <c r="V1544" t="s">
        <v>167</v>
      </c>
      <c r="W1544" t="s">
        <v>167</v>
      </c>
      <c r="X1544" t="s">
        <v>167</v>
      </c>
      <c r="Y1544" s="2">
        <v>4701262</v>
      </c>
      <c r="Z1544" s="25">
        <v>0.124</v>
      </c>
      <c r="AA1544" s="12">
        <v>793.33</v>
      </c>
      <c r="AB1544" s="2">
        <v>5548424</v>
      </c>
      <c r="AC1544" s="25">
        <v>0.14299999999999999</v>
      </c>
      <c r="AD1544" s="12">
        <v>805.45</v>
      </c>
    </row>
    <row r="1545" spans="1:31" x14ac:dyDescent="0.3">
      <c r="A1545" t="s">
        <v>2001</v>
      </c>
      <c r="B1545" t="s">
        <v>2479</v>
      </c>
      <c r="C1545" t="s">
        <v>2479</v>
      </c>
      <c r="E1545" s="2">
        <v>2622</v>
      </c>
      <c r="F1545" s="25">
        <v>1.8336305465226049E-2</v>
      </c>
      <c r="G1545" s="12"/>
      <c r="H1545" s="2">
        <v>2873</v>
      </c>
      <c r="I1545" s="25">
        <v>2.0560346369914481E-2</v>
      </c>
      <c r="J1545" s="12"/>
      <c r="K1545" t="s">
        <v>2479</v>
      </c>
      <c r="L1545" t="s">
        <v>167</v>
      </c>
      <c r="M1545" t="s">
        <v>167</v>
      </c>
      <c r="N1545" t="s">
        <v>167</v>
      </c>
      <c r="O1545" s="2">
        <v>8122</v>
      </c>
      <c r="P1545" s="25">
        <v>1.8059042083660368E-2</v>
      </c>
      <c r="Q1545" s="12">
        <v>309.09090909090901</v>
      </c>
      <c r="R1545" s="2">
        <v>8919</v>
      </c>
      <c r="S1545" s="25">
        <v>1.9399758128365974E-2</v>
      </c>
      <c r="T1545" s="12">
        <v>478.78787199999999</v>
      </c>
      <c r="V1545" t="s">
        <v>167</v>
      </c>
      <c r="W1545" t="s">
        <v>167</v>
      </c>
      <c r="X1545" t="s">
        <v>167</v>
      </c>
      <c r="Y1545" s="2">
        <v>704874</v>
      </c>
      <c r="Z1545" s="25">
        <v>1.9E-2</v>
      </c>
      <c r="AA1545" s="12">
        <v>3190.3</v>
      </c>
      <c r="AB1545" s="2">
        <v>803463</v>
      </c>
      <c r="AC1545" s="25">
        <v>2.1000000000000001E-2</v>
      </c>
      <c r="AD1545" s="12">
        <v>3733.94</v>
      </c>
    </row>
    <row r="1546" spans="1:31" x14ac:dyDescent="0.3">
      <c r="A1546" t="s">
        <v>2002</v>
      </c>
      <c r="B1546" t="s">
        <v>2479</v>
      </c>
      <c r="C1546" t="s">
        <v>2479</v>
      </c>
      <c r="E1546" s="2">
        <v>3488</v>
      </c>
      <c r="F1546" s="25">
        <v>2.4392461274869749E-2</v>
      </c>
      <c r="G1546" s="12"/>
      <c r="H1546" s="2">
        <v>4384</v>
      </c>
      <c r="I1546" s="25">
        <v>3.1373671592657533E-2</v>
      </c>
      <c r="J1546" s="12"/>
      <c r="K1546" t="s">
        <v>2479</v>
      </c>
      <c r="L1546" t="s">
        <v>167</v>
      </c>
      <c r="M1546" t="s">
        <v>167</v>
      </c>
      <c r="N1546" t="s">
        <v>167</v>
      </c>
      <c r="O1546" s="2">
        <v>11117</v>
      </c>
      <c r="P1546" s="25">
        <v>2.4718341645413977E-2</v>
      </c>
      <c r="Q1546" s="12">
        <v>358.78787878787801</v>
      </c>
      <c r="R1546" s="2">
        <v>12243</v>
      </c>
      <c r="S1546" s="25">
        <v>2.6629805893663486E-2</v>
      </c>
      <c r="T1546" s="12">
        <v>527.87879999999996</v>
      </c>
      <c r="V1546" t="s">
        <v>167</v>
      </c>
      <c r="W1546" t="s">
        <v>167</v>
      </c>
      <c r="X1546" t="s">
        <v>167</v>
      </c>
      <c r="Y1546" s="2">
        <v>997282</v>
      </c>
      <c r="Z1546" s="25">
        <v>2.5999999999999999E-2</v>
      </c>
      <c r="AA1546" s="12">
        <v>3837.58</v>
      </c>
      <c r="AB1546" s="2">
        <v>1092102</v>
      </c>
      <c r="AC1546" s="25">
        <v>2.8000000000000001E-2</v>
      </c>
      <c r="AD1546" s="12">
        <v>4784.24</v>
      </c>
    </row>
    <row r="1547" spans="1:31" x14ac:dyDescent="0.3">
      <c r="A1547" t="s">
        <v>271</v>
      </c>
      <c r="B1547" t="s">
        <v>2479</v>
      </c>
      <c r="C1547" t="s">
        <v>2479</v>
      </c>
      <c r="E1547" s="2">
        <v>8955</v>
      </c>
      <c r="F1547" s="25">
        <v>6.2624567292562675E-2</v>
      </c>
      <c r="G1547" s="12"/>
      <c r="H1547" s="2">
        <v>9425</v>
      </c>
      <c r="I1547" s="25">
        <v>6.7449100082298638E-2</v>
      </c>
      <c r="J1547" s="12"/>
      <c r="K1547" t="s">
        <v>2479</v>
      </c>
      <c r="L1547" t="s">
        <v>167</v>
      </c>
      <c r="M1547" t="s">
        <v>167</v>
      </c>
      <c r="N1547" t="s">
        <v>167</v>
      </c>
      <c r="O1547" s="2">
        <v>25487</v>
      </c>
      <c r="P1547" s="25">
        <v>5.6669638707984714E-2</v>
      </c>
      <c r="Q1547" s="12">
        <v>389.09090909090901</v>
      </c>
      <c r="R1547" s="2">
        <v>30405</v>
      </c>
      <c r="S1547" s="25">
        <v>6.6134056048095913E-2</v>
      </c>
      <c r="T1547" s="12">
        <v>695.15150000000006</v>
      </c>
      <c r="V1547" t="s">
        <v>167</v>
      </c>
      <c r="W1547" t="s">
        <v>167</v>
      </c>
      <c r="X1547" t="s">
        <v>167</v>
      </c>
      <c r="Y1547" s="2">
        <v>2999106</v>
      </c>
      <c r="Z1547" s="25">
        <v>7.9000000000000001E-2</v>
      </c>
      <c r="AA1547" s="12">
        <v>4503.6400000000003</v>
      </c>
      <c r="AB1547" s="2">
        <v>3652859</v>
      </c>
      <c r="AC1547" s="25">
        <v>9.4E-2</v>
      </c>
      <c r="AD1547" s="12">
        <v>5676.36</v>
      </c>
    </row>
    <row r="1548" spans="1:31" x14ac:dyDescent="0.3">
      <c r="A1548" s="16"/>
      <c r="B1548" s="16"/>
      <c r="C1548" s="16"/>
      <c r="D1548" s="16"/>
      <c r="E1548" s="16"/>
      <c r="F1548" s="16"/>
      <c r="G1548" s="16"/>
      <c r="H1548" s="16"/>
      <c r="I1548" s="16"/>
      <c r="J1548" s="16"/>
      <c r="K1548" s="16"/>
      <c r="L1548" s="16"/>
      <c r="M1548" s="16"/>
      <c r="N1548" s="16"/>
      <c r="O1548" s="16"/>
      <c r="P1548" s="16"/>
      <c r="Q1548" s="16"/>
      <c r="R1548" s="16"/>
      <c r="S1548" s="16"/>
      <c r="T1548" s="16"/>
      <c r="U1548" s="16"/>
      <c r="V1548" s="16"/>
      <c r="W1548" s="16"/>
      <c r="X1548" s="16"/>
      <c r="Y1548" s="16"/>
      <c r="Z1548" s="16"/>
      <c r="AA1548" s="16"/>
      <c r="AB1548" s="16"/>
      <c r="AC1548" s="16"/>
      <c r="AD1548" s="16"/>
      <c r="AE1548" s="16"/>
    </row>
    <row r="1549" spans="1:31" x14ac:dyDescent="0.3">
      <c r="A1549" s="103" t="s">
        <v>2005</v>
      </c>
      <c r="B1549" s="103"/>
      <c r="C1549" s="103"/>
      <c r="D1549" s="103"/>
      <c r="E1549" s="103"/>
      <c r="F1549" s="103"/>
      <c r="G1549" s="103"/>
      <c r="H1549" s="103"/>
      <c r="I1549" s="103"/>
      <c r="J1549" s="103"/>
      <c r="K1549" s="103"/>
      <c r="L1549" s="103"/>
      <c r="M1549" s="103"/>
      <c r="N1549" s="103"/>
      <c r="O1549" s="103"/>
      <c r="P1549" s="103"/>
      <c r="Q1549" s="103"/>
      <c r="R1549" s="103"/>
      <c r="S1549" s="103"/>
      <c r="T1549" s="103"/>
      <c r="U1549" s="103"/>
      <c r="V1549" s="103"/>
      <c r="W1549" s="103"/>
      <c r="X1549" s="103"/>
      <c r="Y1549" s="103"/>
      <c r="Z1549" s="103"/>
      <c r="AA1549" s="103"/>
      <c r="AB1549" s="103"/>
      <c r="AC1549" s="103"/>
      <c r="AD1549" s="103"/>
      <c r="AE1549" s="103"/>
    </row>
    <row r="1550" spans="1:31" x14ac:dyDescent="0.3">
      <c r="E1550" s="188"/>
      <c r="F1550" s="188"/>
      <c r="G1550" s="188"/>
      <c r="H1550" s="188"/>
      <c r="I1550" s="188"/>
      <c r="J1550" s="188"/>
      <c r="L1550" t="s">
        <v>167</v>
      </c>
      <c r="M1550" t="s">
        <v>167</v>
      </c>
      <c r="N1550" t="s">
        <v>167</v>
      </c>
      <c r="O1550" s="188" t="s">
        <v>1653</v>
      </c>
      <c r="P1550" s="188"/>
      <c r="Q1550" s="188" t="s">
        <v>1654</v>
      </c>
      <c r="R1550" s="188" t="s">
        <v>1653</v>
      </c>
      <c r="S1550" s="188"/>
      <c r="T1550" s="188" t="s">
        <v>1654</v>
      </c>
      <c r="U1550" t="s">
        <v>167</v>
      </c>
      <c r="V1550" t="s">
        <v>167</v>
      </c>
      <c r="W1550" t="s">
        <v>167</v>
      </c>
      <c r="X1550" t="s">
        <v>167</v>
      </c>
      <c r="Y1550" s="188" t="s">
        <v>1653</v>
      </c>
      <c r="Z1550" s="188"/>
      <c r="AA1550" s="188" t="s">
        <v>1654</v>
      </c>
      <c r="AB1550" s="188" t="s">
        <v>1653</v>
      </c>
      <c r="AC1550" s="188"/>
      <c r="AD1550" s="188" t="s">
        <v>1654</v>
      </c>
      <c r="AE1550" t="s">
        <v>167</v>
      </c>
    </row>
    <row r="1551" spans="1:31" x14ac:dyDescent="0.3">
      <c r="A1551" t="s">
        <v>169</v>
      </c>
      <c r="B1551" t="s">
        <v>2479</v>
      </c>
      <c r="C1551" t="s">
        <v>2479</v>
      </c>
      <c r="E1551" s="2">
        <v>40209</v>
      </c>
      <c r="F1551" s="25" t="s">
        <v>2479</v>
      </c>
      <c r="G1551" s="12"/>
      <c r="H1551" s="2">
        <v>40586</v>
      </c>
      <c r="I1551" s="25" t="s">
        <v>2479</v>
      </c>
      <c r="J1551" s="12"/>
      <c r="K1551" t="s">
        <v>2479</v>
      </c>
      <c r="L1551" t="s">
        <v>167</v>
      </c>
      <c r="M1551" t="s">
        <v>167</v>
      </c>
      <c r="N1551" t="s">
        <v>167</v>
      </c>
      <c r="O1551" s="2">
        <v>133570</v>
      </c>
      <c r="P1551" s="25" t="s">
        <v>167</v>
      </c>
      <c r="Q1551" s="12">
        <v>473.33333333333297</v>
      </c>
      <c r="R1551" s="2">
        <v>139044</v>
      </c>
      <c r="S1551" s="25" t="s">
        <v>167</v>
      </c>
      <c r="T1551" s="12">
        <v>480.60604899999998</v>
      </c>
      <c r="V1551" t="s">
        <v>167</v>
      </c>
      <c r="W1551" t="s">
        <v>167</v>
      </c>
      <c r="X1551" t="s">
        <v>167</v>
      </c>
      <c r="Y1551" s="2">
        <v>12717801</v>
      </c>
      <c r="Z1551" s="25" t="s">
        <v>167</v>
      </c>
      <c r="AA1551" s="12">
        <v>11122.42</v>
      </c>
      <c r="AB1551" s="2">
        <v>13103114</v>
      </c>
      <c r="AC1551" s="25" t="s">
        <v>167</v>
      </c>
      <c r="AD1551" s="12">
        <v>11237.58</v>
      </c>
    </row>
    <row r="1552" spans="1:31" x14ac:dyDescent="0.3">
      <c r="A1552" t="s">
        <v>1540</v>
      </c>
      <c r="B1552" t="s">
        <v>2479</v>
      </c>
      <c r="C1552" t="s">
        <v>2479</v>
      </c>
      <c r="E1552" s="2">
        <v>21925</v>
      </c>
      <c r="F1552" s="25">
        <v>0.5452759332487751</v>
      </c>
      <c r="G1552" s="12"/>
      <c r="H1552" s="2">
        <v>23528</v>
      </c>
      <c r="I1552" s="25">
        <v>0.57970728822746775</v>
      </c>
      <c r="J1552" s="12"/>
      <c r="K1552" t="s">
        <v>2479</v>
      </c>
      <c r="L1552" t="s">
        <v>167</v>
      </c>
      <c r="M1552" t="s">
        <v>167</v>
      </c>
      <c r="N1552" t="s">
        <v>167</v>
      </c>
      <c r="O1552" s="2">
        <v>75685</v>
      </c>
      <c r="P1552" s="25">
        <v>0.56663172868159017</v>
      </c>
      <c r="Q1552" s="12">
        <v>752.12121212121201</v>
      </c>
      <c r="R1552" s="2">
        <v>79353</v>
      </c>
      <c r="S1552" s="25">
        <v>0.57070423750755161</v>
      </c>
      <c r="T1552" s="12">
        <v>812.72730000000001</v>
      </c>
      <c r="V1552" t="s">
        <v>167</v>
      </c>
      <c r="W1552" t="s">
        <v>167</v>
      </c>
      <c r="X1552" t="s">
        <v>167</v>
      </c>
      <c r="Y1552" s="2">
        <v>6909176</v>
      </c>
      <c r="Z1552" s="25">
        <v>0.54300000000000004</v>
      </c>
      <c r="AA1552" s="12">
        <v>22243.03</v>
      </c>
      <c r="AB1552" s="2">
        <v>7241318</v>
      </c>
      <c r="AC1552" s="25">
        <v>0.55300000000000005</v>
      </c>
      <c r="AD1552" s="12">
        <v>21643.03</v>
      </c>
    </row>
    <row r="1553" spans="1:30" x14ac:dyDescent="0.3">
      <c r="A1553" t="s">
        <v>2006</v>
      </c>
      <c r="B1553" t="s">
        <v>2479</v>
      </c>
      <c r="C1553" t="s">
        <v>2479</v>
      </c>
      <c r="E1553" s="2">
        <v>61</v>
      </c>
      <c r="F1553" s="25">
        <v>1.5170732920490437E-3</v>
      </c>
      <c r="G1553" s="12"/>
      <c r="H1553" s="2">
        <v>706</v>
      </c>
      <c r="I1553" s="25">
        <v>1.7395160892918746E-2</v>
      </c>
      <c r="J1553" s="12"/>
      <c r="K1553" t="s">
        <v>2479</v>
      </c>
      <c r="L1553" t="s">
        <v>167</v>
      </c>
      <c r="M1553" t="s">
        <v>167</v>
      </c>
      <c r="N1553" t="s">
        <v>167</v>
      </c>
      <c r="O1553" s="2">
        <v>161</v>
      </c>
      <c r="P1553" s="25">
        <v>1.2053604851388784E-3</v>
      </c>
      <c r="Q1553" s="12">
        <v>77.575757575757507</v>
      </c>
      <c r="R1553" s="2">
        <v>3826</v>
      </c>
      <c r="S1553" s="25">
        <v>2.7516469606743189E-2</v>
      </c>
      <c r="T1553" s="12">
        <v>456.36364700000001</v>
      </c>
      <c r="V1553" t="s">
        <v>167</v>
      </c>
      <c r="W1553" t="s">
        <v>167</v>
      </c>
      <c r="X1553" t="s">
        <v>167</v>
      </c>
      <c r="Y1553" s="2">
        <v>6195</v>
      </c>
      <c r="Z1553" s="25">
        <v>0</v>
      </c>
      <c r="AA1553" s="12">
        <v>289.7</v>
      </c>
      <c r="AB1553" s="2">
        <v>160558</v>
      </c>
      <c r="AC1553" s="25">
        <v>1.2E-2</v>
      </c>
      <c r="AD1553" s="12">
        <v>2243.0300000000002</v>
      </c>
    </row>
    <row r="1554" spans="1:30" x14ac:dyDescent="0.3">
      <c r="A1554" t="s">
        <v>2007</v>
      </c>
      <c r="B1554" t="s">
        <v>2479</v>
      </c>
      <c r="C1554" t="s">
        <v>2479</v>
      </c>
      <c r="E1554" s="2">
        <v>297</v>
      </c>
      <c r="F1554" s="25">
        <v>7.3864060285010816E-3</v>
      </c>
      <c r="G1554" s="12"/>
      <c r="H1554" s="2">
        <v>473</v>
      </c>
      <c r="I1554" s="25">
        <v>1.1654265017493717E-2</v>
      </c>
      <c r="J1554" s="12"/>
      <c r="K1554" t="s">
        <v>2479</v>
      </c>
      <c r="L1554" t="s">
        <v>167</v>
      </c>
      <c r="M1554" t="s">
        <v>167</v>
      </c>
      <c r="N1554" t="s">
        <v>167</v>
      </c>
      <c r="O1554" s="2">
        <v>1152</v>
      </c>
      <c r="P1554" s="25">
        <v>8.6246911731676281E-3</v>
      </c>
      <c r="Q1554" s="12">
        <v>164.24242424242399</v>
      </c>
      <c r="R1554" s="2">
        <v>2237</v>
      </c>
      <c r="S1554" s="25">
        <v>1.6088432438652513E-2</v>
      </c>
      <c r="T1554" s="12">
        <v>237.57576</v>
      </c>
      <c r="V1554" t="s">
        <v>167</v>
      </c>
      <c r="W1554" t="s">
        <v>167</v>
      </c>
      <c r="X1554" t="s">
        <v>167</v>
      </c>
      <c r="Y1554" s="2">
        <v>64052</v>
      </c>
      <c r="Z1554" s="25">
        <v>5.0000000000000001E-3</v>
      </c>
      <c r="AA1554" s="12">
        <v>1038.79</v>
      </c>
      <c r="AB1554" s="2">
        <v>112342</v>
      </c>
      <c r="AC1554" s="25">
        <v>8.9999999999999993E-3</v>
      </c>
      <c r="AD1554" s="12">
        <v>1866.67</v>
      </c>
    </row>
    <row r="1555" spans="1:30" x14ac:dyDescent="0.3">
      <c r="A1555" t="s">
        <v>2008</v>
      </c>
      <c r="B1555" t="s">
        <v>2479</v>
      </c>
      <c r="C1555" t="s">
        <v>2479</v>
      </c>
      <c r="E1555" s="2">
        <v>2840</v>
      </c>
      <c r="F1555" s="25">
        <v>7.0630953269168614E-2</v>
      </c>
      <c r="G1555" s="12"/>
      <c r="H1555" s="2">
        <v>3104</v>
      </c>
      <c r="I1555" s="25">
        <v>7.6479574237421771E-2</v>
      </c>
      <c r="J1555" s="12"/>
      <c r="K1555" t="s">
        <v>2479</v>
      </c>
      <c r="L1555" t="s">
        <v>167</v>
      </c>
      <c r="M1555" t="s">
        <v>167</v>
      </c>
      <c r="N1555" t="s">
        <v>167</v>
      </c>
      <c r="O1555" s="2">
        <v>15367</v>
      </c>
      <c r="P1555" s="25">
        <v>0.11504828928651643</v>
      </c>
      <c r="Q1555" s="12">
        <v>547.87878787878697</v>
      </c>
      <c r="R1555" s="2">
        <v>15171</v>
      </c>
      <c r="S1555" s="25">
        <v>0.10910934668162596</v>
      </c>
      <c r="T1555" s="12">
        <v>760</v>
      </c>
      <c r="V1555" t="s">
        <v>167</v>
      </c>
      <c r="W1555" t="s">
        <v>167</v>
      </c>
      <c r="X1555" t="s">
        <v>167</v>
      </c>
      <c r="Y1555" s="2">
        <v>912969</v>
      </c>
      <c r="Z1555" s="25">
        <v>7.1999999999999995E-2</v>
      </c>
      <c r="AA1555" s="12">
        <v>4772</v>
      </c>
      <c r="AB1555" s="2">
        <v>924495</v>
      </c>
      <c r="AC1555" s="25">
        <v>7.0999999999999994E-2</v>
      </c>
      <c r="AD1555" s="12">
        <v>4349.7</v>
      </c>
    </row>
    <row r="1556" spans="1:30" x14ac:dyDescent="0.3">
      <c r="A1556" t="s">
        <v>2009</v>
      </c>
      <c r="B1556" t="s">
        <v>2479</v>
      </c>
      <c r="C1556" t="s">
        <v>2479</v>
      </c>
      <c r="E1556" s="2">
        <v>2863</v>
      </c>
      <c r="F1556" s="25">
        <v>7.1202964510432981E-2</v>
      </c>
      <c r="G1556" s="12"/>
      <c r="H1556" s="2">
        <v>3083</v>
      </c>
      <c r="I1556" s="25">
        <v>7.5962154437490756E-2</v>
      </c>
      <c r="J1556" s="12"/>
      <c r="K1556" t="s">
        <v>2479</v>
      </c>
      <c r="L1556" t="s">
        <v>167</v>
      </c>
      <c r="M1556" t="s">
        <v>167</v>
      </c>
      <c r="N1556" t="s">
        <v>167</v>
      </c>
      <c r="O1556" s="2">
        <v>12160</v>
      </c>
      <c r="P1556" s="25">
        <v>9.1038406827880516E-2</v>
      </c>
      <c r="Q1556" s="12">
        <v>463.636363636363</v>
      </c>
      <c r="R1556" s="2">
        <v>11426</v>
      </c>
      <c r="S1556" s="25">
        <v>8.2175426483703004E-2</v>
      </c>
      <c r="T1556" s="12">
        <v>567.87879999999996</v>
      </c>
      <c r="V1556" t="s">
        <v>167</v>
      </c>
      <c r="W1556" t="s">
        <v>167</v>
      </c>
      <c r="X1556" t="s">
        <v>167</v>
      </c>
      <c r="Y1556" s="2">
        <v>794986</v>
      </c>
      <c r="Z1556" s="25">
        <v>6.3E-2</v>
      </c>
      <c r="AA1556" s="12">
        <v>3865.45</v>
      </c>
      <c r="AB1556" s="2">
        <v>811147</v>
      </c>
      <c r="AC1556" s="25">
        <v>6.2E-2</v>
      </c>
      <c r="AD1556" s="12">
        <v>4904.8500000000004</v>
      </c>
    </row>
    <row r="1557" spans="1:30" x14ac:dyDescent="0.3">
      <c r="A1557" t="s">
        <v>2010</v>
      </c>
      <c r="B1557" t="s">
        <v>2479</v>
      </c>
      <c r="C1557" t="s">
        <v>2479</v>
      </c>
      <c r="E1557" s="2">
        <v>3681</v>
      </c>
      <c r="F1557" s="25">
        <v>9.154666865627098E-2</v>
      </c>
      <c r="G1557" s="12"/>
      <c r="H1557" s="2">
        <v>3213</v>
      </c>
      <c r="I1557" s="25">
        <v>7.9165229389444633E-2</v>
      </c>
      <c r="J1557" s="12"/>
      <c r="K1557" t="s">
        <v>2479</v>
      </c>
      <c r="L1557" t="s">
        <v>167</v>
      </c>
      <c r="M1557" t="s">
        <v>167</v>
      </c>
      <c r="N1557" t="s">
        <v>167</v>
      </c>
      <c r="O1557" s="2">
        <v>11650</v>
      </c>
      <c r="P1557" s="25">
        <v>8.7220184173092755E-2</v>
      </c>
      <c r="Q1557" s="12">
        <v>434.54545454545399</v>
      </c>
      <c r="R1557" s="2">
        <v>10839</v>
      </c>
      <c r="S1557" s="25">
        <v>7.7953741261758872E-2</v>
      </c>
      <c r="T1557" s="12">
        <v>532.12120000000004</v>
      </c>
      <c r="V1557" t="s">
        <v>167</v>
      </c>
      <c r="W1557" t="s">
        <v>167</v>
      </c>
      <c r="X1557" t="s">
        <v>167</v>
      </c>
      <c r="Y1557" s="2">
        <v>1047687</v>
      </c>
      <c r="Z1557" s="25">
        <v>8.2000000000000003E-2</v>
      </c>
      <c r="AA1557" s="12">
        <v>4629.09</v>
      </c>
      <c r="AB1557" s="2">
        <v>1068601</v>
      </c>
      <c r="AC1557" s="25">
        <v>8.2000000000000003E-2</v>
      </c>
      <c r="AD1557" s="12">
        <v>5019.3900000000003</v>
      </c>
    </row>
    <row r="1558" spans="1:30" x14ac:dyDescent="0.3">
      <c r="A1558" t="s">
        <v>2011</v>
      </c>
      <c r="B1558" t="s">
        <v>2479</v>
      </c>
      <c r="C1558" t="s">
        <v>2479</v>
      </c>
      <c r="E1558" s="2">
        <v>4210</v>
      </c>
      <c r="F1558" s="25">
        <v>0.10470292720535204</v>
      </c>
      <c r="G1558" s="12"/>
      <c r="H1558" s="2">
        <v>4818</v>
      </c>
      <c r="I1558" s="25">
        <v>0.11871088552702902</v>
      </c>
      <c r="J1558" s="12"/>
      <c r="K1558" t="s">
        <v>2479</v>
      </c>
      <c r="L1558" t="s">
        <v>167</v>
      </c>
      <c r="M1558" t="s">
        <v>167</v>
      </c>
      <c r="N1558" t="s">
        <v>167</v>
      </c>
      <c r="O1558" s="2">
        <v>13353</v>
      </c>
      <c r="P1558" s="25">
        <v>9.9970053155648719E-2</v>
      </c>
      <c r="Q1558" s="12">
        <v>450.90909090909099</v>
      </c>
      <c r="R1558" s="2">
        <v>14352</v>
      </c>
      <c r="S1558" s="25">
        <v>0.10321912488133253</v>
      </c>
      <c r="T1558" s="12">
        <v>482.42425500000002</v>
      </c>
      <c r="V1558" t="s">
        <v>167</v>
      </c>
      <c r="W1558" t="s">
        <v>167</v>
      </c>
      <c r="X1558" t="s">
        <v>167</v>
      </c>
      <c r="Y1558" s="2">
        <v>1148984</v>
      </c>
      <c r="Z1558" s="25">
        <v>0.09</v>
      </c>
      <c r="AA1558" s="12">
        <v>4474.55</v>
      </c>
      <c r="AB1558" s="2">
        <v>1175870</v>
      </c>
      <c r="AC1558" s="25">
        <v>0.09</v>
      </c>
      <c r="AD1558" s="12">
        <v>5691.52</v>
      </c>
    </row>
    <row r="1559" spans="1:30" x14ac:dyDescent="0.3">
      <c r="A1559" t="s">
        <v>2012</v>
      </c>
      <c r="B1559" t="s">
        <v>2479</v>
      </c>
      <c r="C1559" t="s">
        <v>2479</v>
      </c>
      <c r="E1559" s="2">
        <v>2616</v>
      </c>
      <c r="F1559" s="25">
        <v>6.5060061180332765E-2</v>
      </c>
      <c r="G1559" s="12"/>
      <c r="H1559" s="2">
        <v>2595</v>
      </c>
      <c r="I1559" s="25">
        <v>6.3938303848617747E-2</v>
      </c>
      <c r="J1559" s="12"/>
      <c r="K1559" t="s">
        <v>2479</v>
      </c>
      <c r="L1559" t="s">
        <v>167</v>
      </c>
      <c r="M1559" t="s">
        <v>167</v>
      </c>
      <c r="N1559" t="s">
        <v>167</v>
      </c>
      <c r="O1559" s="2">
        <v>8086</v>
      </c>
      <c r="P1559" s="25">
        <v>6.0537545856105414E-2</v>
      </c>
      <c r="Q1559" s="12">
        <v>333.33333333333297</v>
      </c>
      <c r="R1559" s="2">
        <v>6895</v>
      </c>
      <c r="S1559" s="25">
        <v>4.9588619429820777E-2</v>
      </c>
      <c r="T1559" s="12">
        <v>342.42425500000002</v>
      </c>
      <c r="V1559" t="s">
        <v>167</v>
      </c>
      <c r="W1559" t="s">
        <v>167</v>
      </c>
      <c r="X1559" t="s">
        <v>167</v>
      </c>
      <c r="Y1559" s="2">
        <v>894998</v>
      </c>
      <c r="Z1559" s="25">
        <v>7.0000000000000007E-2</v>
      </c>
      <c r="AA1559" s="12">
        <v>3605.45</v>
      </c>
      <c r="AB1559" s="2">
        <v>906490</v>
      </c>
      <c r="AC1559" s="25">
        <v>6.9000000000000006E-2</v>
      </c>
      <c r="AD1559" s="12">
        <v>4441.21</v>
      </c>
    </row>
    <row r="1560" spans="1:30" x14ac:dyDescent="0.3">
      <c r="A1560" t="s">
        <v>2013</v>
      </c>
      <c r="B1560" t="s">
        <v>2479</v>
      </c>
      <c r="C1560" t="s">
        <v>2479</v>
      </c>
      <c r="E1560" s="2">
        <v>2675</v>
      </c>
      <c r="F1560" s="25">
        <v>6.6527394364445769E-2</v>
      </c>
      <c r="G1560" s="12"/>
      <c r="H1560" s="2">
        <v>2648</v>
      </c>
      <c r="I1560" s="25">
        <v>6.5244172867491249E-2</v>
      </c>
      <c r="J1560" s="12"/>
      <c r="K1560" t="s">
        <v>2479</v>
      </c>
      <c r="L1560" t="s">
        <v>167</v>
      </c>
      <c r="M1560" t="s">
        <v>167</v>
      </c>
      <c r="N1560" t="s">
        <v>167</v>
      </c>
      <c r="O1560" s="2">
        <v>6813</v>
      </c>
      <c r="P1560" s="25">
        <v>5.1006962641311673E-2</v>
      </c>
      <c r="Q1560" s="12">
        <v>286.06060606060601</v>
      </c>
      <c r="R1560" s="2">
        <v>7354</v>
      </c>
      <c r="S1560" s="25">
        <v>5.2889732746468743E-2</v>
      </c>
      <c r="T1560" s="12">
        <v>451.51513699999998</v>
      </c>
      <c r="V1560" t="s">
        <v>167</v>
      </c>
      <c r="W1560" t="s">
        <v>167</v>
      </c>
      <c r="X1560" t="s">
        <v>167</v>
      </c>
      <c r="Y1560" s="2">
        <v>1055645</v>
      </c>
      <c r="Z1560" s="25">
        <v>8.3000000000000004E-2</v>
      </c>
      <c r="AA1560" s="12">
        <v>4907.88</v>
      </c>
      <c r="AB1560" s="2">
        <v>1077380</v>
      </c>
      <c r="AC1560" s="25">
        <v>8.2000000000000003E-2</v>
      </c>
      <c r="AD1560" s="12">
        <v>4554.55</v>
      </c>
    </row>
    <row r="1561" spans="1:30" x14ac:dyDescent="0.3">
      <c r="A1561" t="s">
        <v>2014</v>
      </c>
      <c r="B1561" t="s">
        <v>2479</v>
      </c>
      <c r="C1561" t="s">
        <v>2479</v>
      </c>
      <c r="E1561" s="2">
        <v>1044</v>
      </c>
      <c r="F1561" s="25">
        <v>2.5964336342609865E-2</v>
      </c>
      <c r="G1561" s="12"/>
      <c r="H1561" s="2">
        <v>1599</v>
      </c>
      <c r="I1561" s="25">
        <v>3.9397821909032668E-2</v>
      </c>
      <c r="J1561" s="12"/>
      <c r="K1561" t="s">
        <v>2479</v>
      </c>
      <c r="L1561" t="s">
        <v>167</v>
      </c>
      <c r="M1561" t="s">
        <v>167</v>
      </c>
      <c r="N1561" t="s">
        <v>167</v>
      </c>
      <c r="O1561" s="2">
        <v>3329</v>
      </c>
      <c r="P1561" s="25">
        <v>2.4923261211349853E-2</v>
      </c>
      <c r="Q1561" s="12">
        <v>199.39393939393901</v>
      </c>
      <c r="R1561" s="2">
        <v>3787</v>
      </c>
      <c r="S1561" s="25">
        <v>2.7235982854348265E-2</v>
      </c>
      <c r="T1561" s="12">
        <v>235.75756799999999</v>
      </c>
      <c r="V1561" t="s">
        <v>167</v>
      </c>
      <c r="W1561" t="s">
        <v>167</v>
      </c>
      <c r="X1561" t="s">
        <v>167</v>
      </c>
      <c r="Y1561" s="2">
        <v>427434</v>
      </c>
      <c r="Z1561" s="25">
        <v>3.4000000000000002E-2</v>
      </c>
      <c r="AA1561" s="12">
        <v>2843.64</v>
      </c>
      <c r="AB1561" s="2">
        <v>430809</v>
      </c>
      <c r="AC1561" s="25">
        <v>3.3000000000000002E-2</v>
      </c>
      <c r="AD1561" s="12">
        <v>3297.58</v>
      </c>
    </row>
    <row r="1562" spans="1:30" x14ac:dyDescent="0.3">
      <c r="A1562" t="s">
        <v>2015</v>
      </c>
      <c r="B1562" t="s">
        <v>2479</v>
      </c>
      <c r="C1562" t="s">
        <v>2479</v>
      </c>
      <c r="E1562" s="2">
        <v>1638</v>
      </c>
      <c r="F1562" s="25">
        <v>4.0737148399612011E-2</v>
      </c>
      <c r="G1562" s="12"/>
      <c r="H1562" s="2">
        <v>1289</v>
      </c>
      <c r="I1562" s="25">
        <v>3.1759720100527272E-2</v>
      </c>
      <c r="J1562" s="12"/>
      <c r="K1562" t="s">
        <v>2479</v>
      </c>
      <c r="L1562" t="s">
        <v>167</v>
      </c>
      <c r="M1562" t="s">
        <v>167</v>
      </c>
      <c r="N1562" t="s">
        <v>167</v>
      </c>
      <c r="O1562" s="2">
        <v>3614</v>
      </c>
      <c r="P1562" s="25">
        <v>2.7056973871378304E-2</v>
      </c>
      <c r="Q1562" s="12">
        <v>190.90909090909</v>
      </c>
      <c r="R1562" s="2">
        <v>3466</v>
      </c>
      <c r="S1562" s="25">
        <v>2.4927361123097725E-2</v>
      </c>
      <c r="T1562" s="12">
        <v>256.96969999999999</v>
      </c>
      <c r="V1562" t="s">
        <v>167</v>
      </c>
      <c r="W1562" t="s">
        <v>167</v>
      </c>
      <c r="X1562" t="s">
        <v>167</v>
      </c>
      <c r="Y1562" s="2">
        <v>556226</v>
      </c>
      <c r="Z1562" s="25">
        <v>4.3999999999999997E-2</v>
      </c>
      <c r="AA1562" s="12">
        <v>3364.85</v>
      </c>
      <c r="AB1562" s="2">
        <v>573626</v>
      </c>
      <c r="AC1562" s="25">
        <v>4.3999999999999997E-2</v>
      </c>
      <c r="AD1562" s="12">
        <v>3494.55</v>
      </c>
    </row>
    <row r="1563" spans="1:30" x14ac:dyDescent="0.3">
      <c r="A1563" t="s">
        <v>1543</v>
      </c>
      <c r="B1563" t="s">
        <v>2479</v>
      </c>
      <c r="C1563" t="s">
        <v>2479</v>
      </c>
      <c r="E1563" s="2">
        <v>18284</v>
      </c>
      <c r="F1563" s="25">
        <v>0.45472406675122484</v>
      </c>
      <c r="G1563" s="12"/>
      <c r="H1563" s="2">
        <v>17058</v>
      </c>
      <c r="I1563" s="25">
        <v>0.42029271177253241</v>
      </c>
      <c r="J1563" s="12"/>
      <c r="K1563" t="s">
        <v>2479</v>
      </c>
      <c r="L1563" t="s">
        <v>167</v>
      </c>
      <c r="M1563" t="s">
        <v>167</v>
      </c>
      <c r="N1563" t="s">
        <v>167</v>
      </c>
      <c r="O1563" s="2">
        <v>57885</v>
      </c>
      <c r="P1563" s="25">
        <v>0.43336827131840983</v>
      </c>
      <c r="Q1563" s="12">
        <v>686.66666666666595</v>
      </c>
      <c r="R1563" s="2">
        <v>59691</v>
      </c>
      <c r="S1563" s="25">
        <v>0.42929576249244844</v>
      </c>
      <c r="T1563" s="12">
        <v>898.78790000000004</v>
      </c>
      <c r="V1563" t="s">
        <v>167</v>
      </c>
      <c r="W1563" t="s">
        <v>167</v>
      </c>
      <c r="X1563" t="s">
        <v>167</v>
      </c>
      <c r="Y1563" s="2">
        <v>5808625</v>
      </c>
      <c r="Z1563" s="25">
        <v>0.45700000000000002</v>
      </c>
      <c r="AA1563" s="12">
        <v>12618.79</v>
      </c>
      <c r="AB1563" s="2">
        <v>5861796</v>
      </c>
      <c r="AC1563" s="25">
        <v>0.44700000000000001</v>
      </c>
      <c r="AD1563" s="12">
        <v>12320</v>
      </c>
    </row>
    <row r="1564" spans="1:30" x14ac:dyDescent="0.3">
      <c r="A1564" t="s">
        <v>2006</v>
      </c>
      <c r="B1564" t="s">
        <v>2479</v>
      </c>
      <c r="C1564" t="s">
        <v>2479</v>
      </c>
      <c r="E1564" s="2">
        <v>1</v>
      </c>
      <c r="F1564" s="25">
        <v>2.4870053968017112E-5</v>
      </c>
      <c r="G1564" s="12"/>
      <c r="H1564" s="2">
        <v>335</v>
      </c>
      <c r="I1564" s="25">
        <v>8.254077760804222E-3</v>
      </c>
      <c r="J1564" s="12"/>
      <c r="K1564" t="s">
        <v>2479</v>
      </c>
      <c r="L1564" t="s">
        <v>167</v>
      </c>
      <c r="M1564" t="s">
        <v>167</v>
      </c>
      <c r="N1564" t="s">
        <v>167</v>
      </c>
      <c r="O1564" s="2">
        <v>35</v>
      </c>
      <c r="P1564" s="25">
        <v>2.6203488807366926E-4</v>
      </c>
      <c r="Q1564" s="12">
        <v>23.030303030302999</v>
      </c>
      <c r="R1564" s="2">
        <v>1244</v>
      </c>
      <c r="S1564" s="25">
        <v>8.9468082045971054E-3</v>
      </c>
      <c r="T1564" s="12">
        <v>253.33332799999999</v>
      </c>
      <c r="V1564" t="s">
        <v>167</v>
      </c>
      <c r="W1564" t="s">
        <v>167</v>
      </c>
      <c r="X1564" t="s">
        <v>167</v>
      </c>
      <c r="Y1564" s="2">
        <v>3776</v>
      </c>
      <c r="Z1564" s="25">
        <v>0</v>
      </c>
      <c r="AA1564" s="12">
        <v>277.58</v>
      </c>
      <c r="AB1564" s="2">
        <v>134109</v>
      </c>
      <c r="AC1564" s="25">
        <v>0.01</v>
      </c>
      <c r="AD1564" s="12">
        <v>1898.79</v>
      </c>
    </row>
    <row r="1565" spans="1:30" x14ac:dyDescent="0.3">
      <c r="A1565" t="s">
        <v>2007</v>
      </c>
      <c r="B1565" t="s">
        <v>2479</v>
      </c>
      <c r="C1565" t="s">
        <v>2479</v>
      </c>
      <c r="E1565" s="2">
        <v>216</v>
      </c>
      <c r="F1565" s="25">
        <v>5.3719316570916961E-3</v>
      </c>
      <c r="G1565" s="12"/>
      <c r="H1565" s="2">
        <v>419</v>
      </c>
      <c r="I1565" s="25">
        <v>1.0323756960528261E-2</v>
      </c>
      <c r="J1565" s="12"/>
      <c r="K1565" t="s">
        <v>2479</v>
      </c>
      <c r="L1565" t="s">
        <v>167</v>
      </c>
      <c r="M1565" t="s">
        <v>167</v>
      </c>
      <c r="N1565" t="s">
        <v>167</v>
      </c>
      <c r="O1565" s="2">
        <v>906</v>
      </c>
      <c r="P1565" s="25">
        <v>6.7829602455641239E-3</v>
      </c>
      <c r="Q1565" s="12">
        <v>105.454545454545</v>
      </c>
      <c r="R1565" s="2">
        <v>2418</v>
      </c>
      <c r="S1565" s="25">
        <v>1.7390178648485372E-2</v>
      </c>
      <c r="T1565" s="12">
        <v>455.75756799999999</v>
      </c>
      <c r="V1565" t="s">
        <v>167</v>
      </c>
      <c r="W1565" t="s">
        <v>167</v>
      </c>
      <c r="X1565" t="s">
        <v>167</v>
      </c>
      <c r="Y1565" s="2">
        <v>62071</v>
      </c>
      <c r="Z1565" s="25">
        <v>5.0000000000000001E-3</v>
      </c>
      <c r="AA1565" s="12">
        <v>1123.6400000000001</v>
      </c>
      <c r="AB1565" s="2">
        <v>122304</v>
      </c>
      <c r="AC1565" s="25">
        <v>8.9999999999999993E-3</v>
      </c>
      <c r="AD1565" s="12">
        <v>1844.24</v>
      </c>
    </row>
    <row r="1566" spans="1:30" x14ac:dyDescent="0.3">
      <c r="A1566" t="s">
        <v>2008</v>
      </c>
      <c r="B1566" t="s">
        <v>2479</v>
      </c>
      <c r="C1566" t="s">
        <v>2479</v>
      </c>
      <c r="E1566" s="2">
        <v>2144</v>
      </c>
      <c r="F1566" s="25">
        <v>5.3321395707428686E-2</v>
      </c>
      <c r="G1566" s="12"/>
      <c r="H1566" s="2">
        <v>1589</v>
      </c>
      <c r="I1566" s="25">
        <v>3.9151431528113144E-2</v>
      </c>
      <c r="J1566" s="12"/>
      <c r="K1566" t="s">
        <v>2479</v>
      </c>
      <c r="L1566" t="s">
        <v>167</v>
      </c>
      <c r="M1566" t="s">
        <v>167</v>
      </c>
      <c r="N1566" t="s">
        <v>167</v>
      </c>
      <c r="O1566" s="2">
        <v>8837</v>
      </c>
      <c r="P1566" s="25">
        <v>6.6160065883057576E-2</v>
      </c>
      <c r="Q1566" s="12">
        <v>460.60606060606</v>
      </c>
      <c r="R1566" s="2">
        <v>7599</v>
      </c>
      <c r="S1566" s="25">
        <v>5.4651764908949685E-2</v>
      </c>
      <c r="T1566" s="12">
        <v>483.63635299999999</v>
      </c>
      <c r="V1566" t="s">
        <v>167</v>
      </c>
      <c r="W1566" t="s">
        <v>167</v>
      </c>
      <c r="X1566" t="s">
        <v>167</v>
      </c>
      <c r="Y1566" s="2">
        <v>579517</v>
      </c>
      <c r="Z1566" s="25">
        <v>4.5999999999999999E-2</v>
      </c>
      <c r="AA1566" s="12">
        <v>2951.52</v>
      </c>
      <c r="AB1566" s="2">
        <v>508460</v>
      </c>
      <c r="AC1566" s="25">
        <v>3.9E-2</v>
      </c>
      <c r="AD1566" s="12">
        <v>3530.3</v>
      </c>
    </row>
    <row r="1567" spans="1:30" x14ac:dyDescent="0.3">
      <c r="A1567" t="s">
        <v>2009</v>
      </c>
      <c r="B1567" t="s">
        <v>2479</v>
      </c>
      <c r="C1567" t="s">
        <v>2479</v>
      </c>
      <c r="E1567" s="2">
        <v>2820</v>
      </c>
      <c r="F1567" s="25">
        <v>7.0133552189808254E-2</v>
      </c>
      <c r="G1567" s="12"/>
      <c r="H1567" s="2">
        <v>2776</v>
      </c>
      <c r="I1567" s="25">
        <v>6.8397969743261219E-2</v>
      </c>
      <c r="J1567" s="12"/>
      <c r="K1567" t="s">
        <v>2479</v>
      </c>
      <c r="L1567" t="s">
        <v>167</v>
      </c>
      <c r="M1567" t="s">
        <v>167</v>
      </c>
      <c r="N1567" t="s">
        <v>167</v>
      </c>
      <c r="O1567" s="2">
        <v>8251</v>
      </c>
      <c r="P1567" s="25">
        <v>6.1772853185595569E-2</v>
      </c>
      <c r="Q1567" s="12">
        <v>441.21212121212102</v>
      </c>
      <c r="R1567" s="2">
        <v>9251</v>
      </c>
      <c r="S1567" s="25">
        <v>6.6532896061678323E-2</v>
      </c>
      <c r="T1567" s="12">
        <v>710.30304000000001</v>
      </c>
      <c r="V1567" t="s">
        <v>167</v>
      </c>
      <c r="W1567" t="s">
        <v>167</v>
      </c>
      <c r="X1567" t="s">
        <v>167</v>
      </c>
      <c r="Y1567" s="2">
        <v>583833</v>
      </c>
      <c r="Z1567" s="25">
        <v>4.5999999999999999E-2</v>
      </c>
      <c r="AA1567" s="12">
        <v>3413.33</v>
      </c>
      <c r="AB1567" s="2">
        <v>637220</v>
      </c>
      <c r="AC1567" s="25">
        <v>4.9000000000000002E-2</v>
      </c>
      <c r="AD1567" s="12">
        <v>5055.1499999999996</v>
      </c>
    </row>
    <row r="1568" spans="1:30" x14ac:dyDescent="0.3">
      <c r="A1568" t="s">
        <v>2010</v>
      </c>
      <c r="B1568" t="s">
        <v>2479</v>
      </c>
      <c r="C1568" t="s">
        <v>2479</v>
      </c>
      <c r="E1568" s="2">
        <v>2572</v>
      </c>
      <c r="F1568" s="25">
        <v>6.3965778805740003E-2</v>
      </c>
      <c r="G1568" s="12"/>
      <c r="H1568" s="2">
        <v>2464</v>
      </c>
      <c r="I1568" s="25">
        <v>6.0710589858571924E-2</v>
      </c>
      <c r="J1568" s="12"/>
      <c r="K1568" t="s">
        <v>2479</v>
      </c>
      <c r="L1568" t="s">
        <v>167</v>
      </c>
      <c r="M1568" t="s">
        <v>167</v>
      </c>
      <c r="N1568" t="s">
        <v>167</v>
      </c>
      <c r="O1568" s="2">
        <v>9076</v>
      </c>
      <c r="P1568" s="25">
        <v>6.7949389833046339E-2</v>
      </c>
      <c r="Q1568" s="12">
        <v>406.06060606060601</v>
      </c>
      <c r="R1568" s="2">
        <v>9239</v>
      </c>
      <c r="S1568" s="25">
        <v>6.6446592445556799E-2</v>
      </c>
      <c r="T1568" s="12">
        <v>424.84848</v>
      </c>
      <c r="V1568" t="s">
        <v>167</v>
      </c>
      <c r="W1568" t="s">
        <v>167</v>
      </c>
      <c r="X1568" t="s">
        <v>167</v>
      </c>
      <c r="Y1568" s="2">
        <v>885709</v>
      </c>
      <c r="Z1568" s="25">
        <v>7.0000000000000007E-2</v>
      </c>
      <c r="AA1568" s="12">
        <v>4766.67</v>
      </c>
      <c r="AB1568" s="2">
        <v>898705</v>
      </c>
      <c r="AC1568" s="25">
        <v>6.9000000000000006E-2</v>
      </c>
      <c r="AD1568" s="12">
        <v>4532.12</v>
      </c>
    </row>
    <row r="1569" spans="1:31" x14ac:dyDescent="0.3">
      <c r="A1569" t="s">
        <v>2011</v>
      </c>
      <c r="B1569" t="s">
        <v>2479</v>
      </c>
      <c r="C1569" t="s">
        <v>2479</v>
      </c>
      <c r="E1569" s="2">
        <v>3637</v>
      </c>
      <c r="F1569" s="25">
        <v>9.0452386281678232E-2</v>
      </c>
      <c r="G1569" s="12"/>
      <c r="H1569" s="2">
        <v>2747</v>
      </c>
      <c r="I1569" s="25">
        <v>6.7683437638594593E-2</v>
      </c>
      <c r="J1569" s="12"/>
      <c r="K1569" t="s">
        <v>2479</v>
      </c>
      <c r="L1569" t="s">
        <v>167</v>
      </c>
      <c r="M1569" t="s">
        <v>167</v>
      </c>
      <c r="N1569" t="s">
        <v>167</v>
      </c>
      <c r="O1569" s="2">
        <v>11583</v>
      </c>
      <c r="P1569" s="25">
        <v>8.6718574530208883E-2</v>
      </c>
      <c r="Q1569" s="12">
        <v>476.36363636363598</v>
      </c>
      <c r="R1569" s="2">
        <v>11134</v>
      </c>
      <c r="S1569" s="25">
        <v>8.0075371824746125E-2</v>
      </c>
      <c r="T1569" s="12">
        <v>483.03030000000001</v>
      </c>
      <c r="V1569" t="s">
        <v>167</v>
      </c>
      <c r="W1569" t="s">
        <v>167</v>
      </c>
      <c r="X1569" t="s">
        <v>167</v>
      </c>
      <c r="Y1569" s="2">
        <v>1144283</v>
      </c>
      <c r="Z1569" s="25">
        <v>0.09</v>
      </c>
      <c r="AA1569" s="12">
        <v>5269.09</v>
      </c>
      <c r="AB1569" s="2">
        <v>1114211</v>
      </c>
      <c r="AC1569" s="25">
        <v>8.5000000000000006E-2</v>
      </c>
      <c r="AD1569" s="12">
        <v>5350.91</v>
      </c>
    </row>
    <row r="1570" spans="1:31" x14ac:dyDescent="0.3">
      <c r="A1570" t="s">
        <v>2012</v>
      </c>
      <c r="B1570" t="s">
        <v>2479</v>
      </c>
      <c r="C1570" t="s">
        <v>2479</v>
      </c>
      <c r="E1570" s="2">
        <v>2127</v>
      </c>
      <c r="F1570" s="25">
        <v>5.2898604789972395E-2</v>
      </c>
      <c r="G1570" s="12"/>
      <c r="H1570" s="2">
        <v>2228</v>
      </c>
      <c r="I1570" s="25">
        <v>5.4895776868871038E-2</v>
      </c>
      <c r="J1570" s="12"/>
      <c r="K1570" t="s">
        <v>2479</v>
      </c>
      <c r="L1570" t="s">
        <v>167</v>
      </c>
      <c r="M1570" t="s">
        <v>167</v>
      </c>
      <c r="N1570" t="s">
        <v>167</v>
      </c>
      <c r="O1570" s="2">
        <v>6184</v>
      </c>
      <c r="P1570" s="25">
        <v>4.6297821367073444E-2</v>
      </c>
      <c r="Q1570" s="12">
        <v>335.75757575757501</v>
      </c>
      <c r="R1570" s="2">
        <v>6168</v>
      </c>
      <c r="S1570" s="25">
        <v>4.436005868645896E-2</v>
      </c>
      <c r="T1570" s="12">
        <v>406.06060000000002</v>
      </c>
      <c r="V1570" t="s">
        <v>167</v>
      </c>
      <c r="W1570" t="s">
        <v>167</v>
      </c>
      <c r="X1570" t="s">
        <v>167</v>
      </c>
      <c r="Y1570" s="2">
        <v>830066</v>
      </c>
      <c r="Z1570" s="25">
        <v>6.5000000000000002E-2</v>
      </c>
      <c r="AA1570" s="12">
        <v>4361.21</v>
      </c>
      <c r="AB1570" s="2">
        <v>834432</v>
      </c>
      <c r="AC1570" s="25">
        <v>6.4000000000000001E-2</v>
      </c>
      <c r="AD1570" s="12">
        <v>4224.24</v>
      </c>
    </row>
    <row r="1571" spans="1:31" x14ac:dyDescent="0.3">
      <c r="A1571" t="s">
        <v>2013</v>
      </c>
      <c r="B1571" t="s">
        <v>2479</v>
      </c>
      <c r="C1571" t="s">
        <v>2479</v>
      </c>
      <c r="E1571" s="2">
        <v>1878</v>
      </c>
      <c r="F1571" s="25">
        <v>4.670596135193613E-2</v>
      </c>
      <c r="G1571" s="12"/>
      <c r="H1571" s="2">
        <v>1793</v>
      </c>
      <c r="I1571" s="25">
        <v>4.4177795298871531E-2</v>
      </c>
      <c r="J1571" s="12"/>
      <c r="K1571" t="s">
        <v>2479</v>
      </c>
      <c r="L1571" t="s">
        <v>167</v>
      </c>
      <c r="M1571" t="s">
        <v>167</v>
      </c>
      <c r="N1571" t="s">
        <v>167</v>
      </c>
      <c r="O1571" s="2">
        <v>5743</v>
      </c>
      <c r="P1571" s="25">
        <v>4.299618177734521E-2</v>
      </c>
      <c r="Q1571" s="12">
        <v>333.33333333333297</v>
      </c>
      <c r="R1571" s="2">
        <v>5183</v>
      </c>
      <c r="S1571" s="25">
        <v>3.7275970196484563E-2</v>
      </c>
      <c r="T1571" s="12">
        <v>393.33334400000001</v>
      </c>
      <c r="V1571" t="s">
        <v>167</v>
      </c>
      <c r="W1571" t="s">
        <v>167</v>
      </c>
      <c r="X1571" t="s">
        <v>167</v>
      </c>
      <c r="Y1571" s="2">
        <v>725271</v>
      </c>
      <c r="Z1571" s="25">
        <v>5.7000000000000002E-2</v>
      </c>
      <c r="AA1571" s="12">
        <v>4264.24</v>
      </c>
      <c r="AB1571" s="2">
        <v>689973</v>
      </c>
      <c r="AC1571" s="25">
        <v>5.2999999999999999E-2</v>
      </c>
      <c r="AD1571" s="12">
        <v>4106.0600000000004</v>
      </c>
    </row>
    <row r="1572" spans="1:31" x14ac:dyDescent="0.3">
      <c r="A1572" t="s">
        <v>2014</v>
      </c>
      <c r="B1572" t="s">
        <v>2479</v>
      </c>
      <c r="C1572" t="s">
        <v>2479</v>
      </c>
      <c r="E1572" s="2">
        <v>1345</v>
      </c>
      <c r="F1572" s="25">
        <v>3.3450222586983012E-2</v>
      </c>
      <c r="G1572" s="12"/>
      <c r="H1572" s="2">
        <v>1462</v>
      </c>
      <c r="I1572" s="25">
        <v>3.6022273690435112E-2</v>
      </c>
      <c r="J1572" s="12"/>
      <c r="K1572" t="s">
        <v>2479</v>
      </c>
      <c r="L1572" t="s">
        <v>167</v>
      </c>
      <c r="M1572" t="s">
        <v>167</v>
      </c>
      <c r="N1572" t="s">
        <v>167</v>
      </c>
      <c r="O1572" s="2">
        <v>3514</v>
      </c>
      <c r="P1572" s="25">
        <v>2.6308302762596391E-2</v>
      </c>
      <c r="Q1572" s="12">
        <v>247.272727272727</v>
      </c>
      <c r="R1572" s="2">
        <v>3418</v>
      </c>
      <c r="S1572" s="25">
        <v>2.4582146658611661E-2</v>
      </c>
      <c r="T1572" s="12">
        <v>327.878784</v>
      </c>
      <c r="V1572" t="s">
        <v>167</v>
      </c>
      <c r="W1572" t="s">
        <v>167</v>
      </c>
      <c r="X1572" t="s">
        <v>167</v>
      </c>
      <c r="Y1572" s="2">
        <v>370809</v>
      </c>
      <c r="Z1572" s="25">
        <v>2.9000000000000001E-2</v>
      </c>
      <c r="AA1572" s="12">
        <v>2642.42</v>
      </c>
      <c r="AB1572" s="2">
        <v>332220</v>
      </c>
      <c r="AC1572" s="25">
        <v>2.5000000000000001E-2</v>
      </c>
      <c r="AD1572" s="12">
        <v>2572.12</v>
      </c>
    </row>
    <row r="1573" spans="1:31" x14ac:dyDescent="0.3">
      <c r="A1573" t="s">
        <v>2015</v>
      </c>
      <c r="B1573" t="s">
        <v>2479</v>
      </c>
      <c r="C1573" t="s">
        <v>2479</v>
      </c>
      <c r="E1573" s="2">
        <v>1544</v>
      </c>
      <c r="F1573" s="25">
        <v>3.8399363326618419E-2</v>
      </c>
      <c r="G1573" s="12"/>
      <c r="H1573" s="2">
        <v>1245</v>
      </c>
      <c r="I1573" s="25">
        <v>3.0675602424481349E-2</v>
      </c>
      <c r="J1573" s="12"/>
      <c r="K1573" t="s">
        <v>2479</v>
      </c>
      <c r="L1573" t="s">
        <v>167</v>
      </c>
      <c r="M1573" t="s">
        <v>167</v>
      </c>
      <c r="N1573" t="s">
        <v>167</v>
      </c>
      <c r="O1573" s="2">
        <v>3756</v>
      </c>
      <c r="P1573" s="25">
        <v>2.8120086845848619E-2</v>
      </c>
      <c r="Q1573" s="12">
        <v>273.33333333333297</v>
      </c>
      <c r="R1573" s="2">
        <v>4037</v>
      </c>
      <c r="S1573" s="25">
        <v>2.9033974856879835E-2</v>
      </c>
      <c r="T1573" s="12">
        <v>336.36364700000001</v>
      </c>
      <c r="V1573" t="s">
        <v>167</v>
      </c>
      <c r="W1573" t="s">
        <v>167</v>
      </c>
      <c r="X1573" t="s">
        <v>167</v>
      </c>
      <c r="Y1573" s="2">
        <v>623290</v>
      </c>
      <c r="Z1573" s="25">
        <v>4.9000000000000002E-2</v>
      </c>
      <c r="AA1573" s="12">
        <v>3464.85</v>
      </c>
      <c r="AB1573" s="2">
        <v>590162</v>
      </c>
      <c r="AC1573" s="25">
        <v>4.4999999999999998E-2</v>
      </c>
      <c r="AD1573" s="12">
        <v>3893.33</v>
      </c>
    </row>
    <row r="1574" spans="1:31" x14ac:dyDescent="0.3">
      <c r="E1574" s="2"/>
      <c r="F1574" s="194"/>
      <c r="G1574" s="12"/>
      <c r="H1574" s="2"/>
      <c r="I1574" s="194"/>
      <c r="J1574" s="12"/>
      <c r="O1574" s="2"/>
      <c r="P1574" s="194"/>
      <c r="Q1574" s="12"/>
      <c r="R1574" s="2"/>
      <c r="S1574" s="194"/>
      <c r="T1574" s="12"/>
      <c r="Y1574" s="2"/>
      <c r="Z1574" s="194"/>
      <c r="AA1574" s="12"/>
      <c r="AB1574" s="2"/>
      <c r="AC1574" s="194"/>
      <c r="AD1574" s="12"/>
    </row>
    <row r="1575" spans="1:31" ht="14.4" customHeight="1" x14ac:dyDescent="0.3">
      <c r="A1575" s="189" t="s">
        <v>2016</v>
      </c>
      <c r="B1575" s="189"/>
      <c r="C1575" s="189"/>
      <c r="D1575" s="189"/>
      <c r="E1575" s="189"/>
      <c r="F1575" s="189"/>
      <c r="G1575" s="189"/>
      <c r="H1575" s="189"/>
      <c r="I1575" s="189"/>
      <c r="J1575" s="189"/>
      <c r="K1575" s="189"/>
      <c r="L1575" s="189"/>
      <c r="M1575" s="189"/>
      <c r="N1575" s="189"/>
      <c r="O1575" s="189"/>
      <c r="P1575" s="189"/>
      <c r="Q1575" s="189"/>
      <c r="R1575" s="189"/>
      <c r="S1575" s="189"/>
      <c r="T1575" s="189"/>
      <c r="U1575" s="189"/>
      <c r="V1575" s="189"/>
      <c r="W1575" s="189"/>
      <c r="X1575" s="189"/>
      <c r="Y1575" s="189"/>
      <c r="Z1575" s="189"/>
      <c r="AA1575" s="189"/>
      <c r="AB1575" s="189"/>
      <c r="AC1575" s="189"/>
      <c r="AD1575" s="189"/>
      <c r="AE1575" s="189"/>
    </row>
    <row r="1576" spans="1:31" x14ac:dyDescent="0.3">
      <c r="A1576" s="178"/>
      <c r="B1576" s="179"/>
      <c r="C1576" s="179"/>
      <c r="D1576" s="179"/>
      <c r="E1576" s="179"/>
      <c r="F1576" s="179"/>
      <c r="G1576" s="179"/>
      <c r="H1576" s="190"/>
      <c r="I1576" s="191"/>
      <c r="J1576" s="191"/>
      <c r="K1576" s="179"/>
      <c r="L1576" s="179" t="s">
        <v>167</v>
      </c>
      <c r="M1576" s="179" t="s">
        <v>167</v>
      </c>
      <c r="N1576" s="179" t="s">
        <v>167</v>
      </c>
      <c r="O1576" s="179" t="s">
        <v>167</v>
      </c>
      <c r="P1576" s="179" t="s">
        <v>167</v>
      </c>
      <c r="Q1576" s="179" t="s">
        <v>167</v>
      </c>
      <c r="R1576" s="190" t="s">
        <v>1653</v>
      </c>
      <c r="S1576" s="191"/>
      <c r="T1576" s="191" t="s">
        <v>1654</v>
      </c>
      <c r="U1576" s="179" t="s">
        <v>167</v>
      </c>
      <c r="V1576" s="179" t="s">
        <v>167</v>
      </c>
      <c r="W1576" s="179" t="s">
        <v>167</v>
      </c>
      <c r="X1576" s="179" t="s">
        <v>167</v>
      </c>
      <c r="Y1576" s="179" t="s">
        <v>167</v>
      </c>
      <c r="Z1576" s="179" t="s">
        <v>167</v>
      </c>
      <c r="AA1576" s="179" t="s">
        <v>167</v>
      </c>
      <c r="AB1576" s="190" t="s">
        <v>1653</v>
      </c>
      <c r="AC1576" s="191"/>
      <c r="AD1576" s="191" t="s">
        <v>1654</v>
      </c>
      <c r="AE1576" s="180" t="s">
        <v>167</v>
      </c>
    </row>
    <row r="1577" spans="1:31" x14ac:dyDescent="0.3">
      <c r="A1577" s="181" t="s">
        <v>175</v>
      </c>
      <c r="B1577" s="175" t="s">
        <v>2479</v>
      </c>
      <c r="C1577" s="175" t="s">
        <v>2479</v>
      </c>
      <c r="D1577" s="175"/>
      <c r="E1577" s="175">
        <v>0</v>
      </c>
      <c r="F1577" s="175" t="s">
        <v>2479</v>
      </c>
      <c r="G1577" s="175"/>
      <c r="H1577" s="176">
        <v>40586</v>
      </c>
      <c r="I1577" s="175" t="s">
        <v>2479</v>
      </c>
      <c r="J1577" s="175"/>
      <c r="K1577" s="175" t="s">
        <v>2479</v>
      </c>
      <c r="L1577" s="175" t="s">
        <v>167</v>
      </c>
      <c r="M1577" s="175" t="s">
        <v>167</v>
      </c>
      <c r="N1577" s="175" t="s">
        <v>167</v>
      </c>
      <c r="O1577" s="175" t="s">
        <v>167</v>
      </c>
      <c r="P1577" s="175" t="s">
        <v>167</v>
      </c>
      <c r="Q1577" s="175" t="s">
        <v>167</v>
      </c>
      <c r="R1577" s="176">
        <v>139044</v>
      </c>
      <c r="S1577" s="175" t="s">
        <v>167</v>
      </c>
      <c r="T1577" s="175">
        <v>480.60604899999998</v>
      </c>
      <c r="U1577" s="175"/>
      <c r="V1577" s="175" t="s">
        <v>167</v>
      </c>
      <c r="W1577" s="175" t="s">
        <v>167</v>
      </c>
      <c r="X1577" s="175" t="s">
        <v>167</v>
      </c>
      <c r="Y1577" s="175" t="s">
        <v>167</v>
      </c>
      <c r="Z1577" s="175" t="s">
        <v>167</v>
      </c>
      <c r="AA1577" s="175" t="s">
        <v>167</v>
      </c>
      <c r="AB1577" s="176">
        <v>13103114</v>
      </c>
      <c r="AC1577" s="175" t="s">
        <v>167</v>
      </c>
      <c r="AD1577" s="177">
        <v>11237.58</v>
      </c>
      <c r="AE1577" s="182"/>
    </row>
    <row r="1578" spans="1:31" x14ac:dyDescent="0.3">
      <c r="A1578" s="181" t="s">
        <v>2017</v>
      </c>
      <c r="B1578" s="175" t="s">
        <v>2479</v>
      </c>
      <c r="C1578" s="175" t="s">
        <v>2479</v>
      </c>
      <c r="D1578" s="175"/>
      <c r="E1578" s="175">
        <v>0</v>
      </c>
      <c r="F1578" s="175" t="s">
        <v>2479</v>
      </c>
      <c r="G1578" s="175"/>
      <c r="H1578" s="176">
        <v>22916</v>
      </c>
      <c r="I1578" s="275">
        <v>0.56462819691519239</v>
      </c>
      <c r="J1578" s="175"/>
      <c r="K1578" s="175" t="s">
        <v>2479</v>
      </c>
      <c r="L1578" s="175" t="s">
        <v>167</v>
      </c>
      <c r="M1578" s="175" t="s">
        <v>167</v>
      </c>
      <c r="N1578" s="175" t="s">
        <v>167</v>
      </c>
      <c r="O1578" s="175" t="s">
        <v>167</v>
      </c>
      <c r="P1578" s="175" t="s">
        <v>167</v>
      </c>
      <c r="Q1578" s="175" t="s">
        <v>167</v>
      </c>
      <c r="R1578" s="176">
        <v>73140</v>
      </c>
      <c r="S1578" s="275">
        <v>0.52602054026063694</v>
      </c>
      <c r="T1578" s="177">
        <v>1118.1817599999999</v>
      </c>
      <c r="U1578" s="175"/>
      <c r="V1578" s="175" t="s">
        <v>167</v>
      </c>
      <c r="W1578" s="175" t="s">
        <v>167</v>
      </c>
      <c r="X1578" s="175" t="s">
        <v>167</v>
      </c>
      <c r="Y1578" s="175" t="s">
        <v>167</v>
      </c>
      <c r="Z1578" s="175" t="s">
        <v>167</v>
      </c>
      <c r="AA1578" s="175" t="s">
        <v>167</v>
      </c>
      <c r="AB1578" s="176">
        <v>6510580</v>
      </c>
      <c r="AC1578" s="275">
        <v>0.497</v>
      </c>
      <c r="AD1578" s="177">
        <v>17161.21</v>
      </c>
      <c r="AE1578" s="182"/>
    </row>
    <row r="1579" spans="1:31" x14ac:dyDescent="0.3">
      <c r="A1579" s="181" t="s">
        <v>2018</v>
      </c>
      <c r="B1579" s="175" t="s">
        <v>2479</v>
      </c>
      <c r="C1579" s="175" t="s">
        <v>2479</v>
      </c>
      <c r="D1579" s="175"/>
      <c r="E1579" s="175">
        <v>0</v>
      </c>
      <c r="F1579" s="175" t="s">
        <v>2479</v>
      </c>
      <c r="G1579" s="175"/>
      <c r="H1579" s="176">
        <v>10387</v>
      </c>
      <c r="I1579" s="275">
        <v>0.25592568866111476</v>
      </c>
      <c r="J1579" s="175"/>
      <c r="K1579" s="175" t="s">
        <v>2479</v>
      </c>
      <c r="L1579" s="175" t="s">
        <v>167</v>
      </c>
      <c r="M1579" s="175" t="s">
        <v>167</v>
      </c>
      <c r="N1579" s="175" t="s">
        <v>167</v>
      </c>
      <c r="O1579" s="175" t="s">
        <v>167</v>
      </c>
      <c r="P1579" s="175" t="s">
        <v>167</v>
      </c>
      <c r="Q1579" s="175" t="s">
        <v>167</v>
      </c>
      <c r="R1579" s="176">
        <v>35234</v>
      </c>
      <c r="S1579" s="275">
        <v>0.25340180086878972</v>
      </c>
      <c r="T1579" s="177">
        <v>798.18179999999995</v>
      </c>
      <c r="U1579" s="175"/>
      <c r="V1579" s="175" t="s">
        <v>167</v>
      </c>
      <c r="W1579" s="175" t="s">
        <v>167</v>
      </c>
      <c r="X1579" s="175" t="s">
        <v>167</v>
      </c>
      <c r="Y1579" s="175" t="s">
        <v>167</v>
      </c>
      <c r="Z1579" s="175" t="s">
        <v>167</v>
      </c>
      <c r="AA1579" s="175" t="s">
        <v>167</v>
      </c>
      <c r="AB1579" s="176">
        <v>2784123</v>
      </c>
      <c r="AC1579" s="275">
        <v>0.21199999999999999</v>
      </c>
      <c r="AD1579" s="177">
        <v>12146.67</v>
      </c>
      <c r="AE1579" s="182"/>
    </row>
    <row r="1580" spans="1:31" x14ac:dyDescent="0.3">
      <c r="A1580" s="181" t="s">
        <v>2019</v>
      </c>
      <c r="B1580" s="175" t="s">
        <v>2479</v>
      </c>
      <c r="C1580" s="175" t="s">
        <v>2479</v>
      </c>
      <c r="D1580" s="175"/>
      <c r="E1580" s="175">
        <v>0</v>
      </c>
      <c r="F1580" s="175" t="s">
        <v>2479</v>
      </c>
      <c r="G1580" s="175"/>
      <c r="H1580" s="176">
        <v>12529</v>
      </c>
      <c r="I1580" s="275">
        <v>0.30870250825407775</v>
      </c>
      <c r="J1580" s="175"/>
      <c r="K1580" s="175" t="s">
        <v>2479</v>
      </c>
      <c r="L1580" s="175" t="s">
        <v>167</v>
      </c>
      <c r="M1580" s="175" t="s">
        <v>167</v>
      </c>
      <c r="N1580" s="175" t="s">
        <v>167</v>
      </c>
      <c r="O1580" s="175" t="s">
        <v>167</v>
      </c>
      <c r="P1580" s="175" t="s">
        <v>167</v>
      </c>
      <c r="Q1580" s="175" t="s">
        <v>167</v>
      </c>
      <c r="R1580" s="176">
        <v>37906</v>
      </c>
      <c r="S1580" s="275">
        <v>0.27261873939184716</v>
      </c>
      <c r="T1580" s="175">
        <v>770.30304000000001</v>
      </c>
      <c r="U1580" s="175"/>
      <c r="V1580" s="175" t="s">
        <v>167</v>
      </c>
      <c r="W1580" s="175" t="s">
        <v>167</v>
      </c>
      <c r="X1580" s="175" t="s">
        <v>167</v>
      </c>
      <c r="Y1580" s="175" t="s">
        <v>167</v>
      </c>
      <c r="Z1580" s="175" t="s">
        <v>167</v>
      </c>
      <c r="AA1580" s="175" t="s">
        <v>167</v>
      </c>
      <c r="AB1580" s="176">
        <v>3726457</v>
      </c>
      <c r="AC1580" s="275">
        <v>0.28399999999999997</v>
      </c>
      <c r="AD1580" s="177">
        <v>8318.18</v>
      </c>
      <c r="AE1580" s="182"/>
    </row>
    <row r="1581" spans="1:31" x14ac:dyDescent="0.3">
      <c r="A1581" s="181" t="s">
        <v>2020</v>
      </c>
      <c r="B1581" s="175" t="s">
        <v>2479</v>
      </c>
      <c r="C1581" s="175" t="s">
        <v>2479</v>
      </c>
      <c r="D1581" s="175"/>
      <c r="E1581" s="175">
        <v>0</v>
      </c>
      <c r="F1581" s="175" t="s">
        <v>2479</v>
      </c>
      <c r="G1581" s="175"/>
      <c r="H1581" s="176">
        <v>2860</v>
      </c>
      <c r="I1581" s="275">
        <v>7.0467648942985267E-2</v>
      </c>
      <c r="J1581" s="175"/>
      <c r="K1581" s="175" t="s">
        <v>2479</v>
      </c>
      <c r="L1581" s="175" t="s">
        <v>167</v>
      </c>
      <c r="M1581" s="175" t="s">
        <v>167</v>
      </c>
      <c r="N1581" s="175" t="s">
        <v>167</v>
      </c>
      <c r="O1581" s="175" t="s">
        <v>167</v>
      </c>
      <c r="P1581" s="175" t="s">
        <v>167</v>
      </c>
      <c r="Q1581" s="175" t="s">
        <v>167</v>
      </c>
      <c r="R1581" s="176">
        <v>10809</v>
      </c>
      <c r="S1581" s="275">
        <v>7.7737982221455074E-2</v>
      </c>
      <c r="T1581" s="175">
        <v>588.48486300000002</v>
      </c>
      <c r="U1581" s="175"/>
      <c r="V1581" s="175" t="s">
        <v>167</v>
      </c>
      <c r="W1581" s="175" t="s">
        <v>167</v>
      </c>
      <c r="X1581" s="175" t="s">
        <v>167</v>
      </c>
      <c r="Y1581" s="175" t="s">
        <v>167</v>
      </c>
      <c r="Z1581" s="175" t="s">
        <v>167</v>
      </c>
      <c r="AA1581" s="175" t="s">
        <v>167</v>
      </c>
      <c r="AB1581" s="176">
        <v>896192</v>
      </c>
      <c r="AC1581" s="275">
        <v>6.8000000000000005E-2</v>
      </c>
      <c r="AD1581" s="177">
        <v>4660</v>
      </c>
      <c r="AE1581" s="182"/>
    </row>
    <row r="1582" spans="1:31" x14ac:dyDescent="0.3">
      <c r="A1582" s="181" t="s">
        <v>2018</v>
      </c>
      <c r="B1582" s="175" t="s">
        <v>2479</v>
      </c>
      <c r="C1582" s="175" t="s">
        <v>2479</v>
      </c>
      <c r="D1582" s="175"/>
      <c r="E1582" s="175">
        <v>0</v>
      </c>
      <c r="F1582" s="175" t="s">
        <v>2479</v>
      </c>
      <c r="G1582" s="175"/>
      <c r="H1582" s="176">
        <v>1661</v>
      </c>
      <c r="I1582" s="275">
        <v>4.0925442270733747E-2</v>
      </c>
      <c r="J1582" s="175"/>
      <c r="K1582" s="175" t="s">
        <v>2479</v>
      </c>
      <c r="L1582" s="175" t="s">
        <v>167</v>
      </c>
      <c r="M1582" s="175" t="s">
        <v>167</v>
      </c>
      <c r="N1582" s="175" t="s">
        <v>167</v>
      </c>
      <c r="O1582" s="175" t="s">
        <v>167</v>
      </c>
      <c r="P1582" s="175" t="s">
        <v>167</v>
      </c>
      <c r="Q1582" s="175" t="s">
        <v>167</v>
      </c>
      <c r="R1582" s="176">
        <v>6596</v>
      </c>
      <c r="S1582" s="275">
        <v>4.7438220994793015E-2</v>
      </c>
      <c r="T1582" s="175">
        <v>469.09089999999998</v>
      </c>
      <c r="U1582" s="175"/>
      <c r="V1582" s="175" t="s">
        <v>167</v>
      </c>
      <c r="W1582" s="175" t="s">
        <v>167</v>
      </c>
      <c r="X1582" s="175" t="s">
        <v>167</v>
      </c>
      <c r="Y1582" s="175" t="s">
        <v>167</v>
      </c>
      <c r="Z1582" s="175" t="s">
        <v>167</v>
      </c>
      <c r="AA1582" s="175" t="s">
        <v>167</v>
      </c>
      <c r="AB1582" s="176">
        <v>327712</v>
      </c>
      <c r="AC1582" s="275">
        <v>2.5000000000000001E-2</v>
      </c>
      <c r="AD1582" s="177">
        <v>2955.76</v>
      </c>
      <c r="AE1582" s="182"/>
    </row>
    <row r="1583" spans="1:31" x14ac:dyDescent="0.3">
      <c r="A1583" s="181" t="s">
        <v>2019</v>
      </c>
      <c r="B1583" s="175" t="s">
        <v>2479</v>
      </c>
      <c r="C1583" s="175" t="s">
        <v>2479</v>
      </c>
      <c r="D1583" s="175"/>
      <c r="E1583" s="175">
        <v>0</v>
      </c>
      <c r="F1583" s="175" t="s">
        <v>2479</v>
      </c>
      <c r="G1583" s="175"/>
      <c r="H1583" s="176">
        <v>1199</v>
      </c>
      <c r="I1583" s="275">
        <v>2.9542206672251516E-2</v>
      </c>
      <c r="J1583" s="175"/>
      <c r="K1583" s="175" t="s">
        <v>2479</v>
      </c>
      <c r="L1583" s="175" t="s">
        <v>167</v>
      </c>
      <c r="M1583" s="175" t="s">
        <v>167</v>
      </c>
      <c r="N1583" s="175" t="s">
        <v>167</v>
      </c>
      <c r="O1583" s="175" t="s">
        <v>167</v>
      </c>
      <c r="P1583" s="175" t="s">
        <v>167</v>
      </c>
      <c r="Q1583" s="175" t="s">
        <v>167</v>
      </c>
      <c r="R1583" s="176">
        <v>4213</v>
      </c>
      <c r="S1583" s="275">
        <v>3.0299761226662062E-2</v>
      </c>
      <c r="T1583" s="175">
        <v>284.84848</v>
      </c>
      <c r="U1583" s="175"/>
      <c r="V1583" s="175" t="s">
        <v>167</v>
      </c>
      <c r="W1583" s="175" t="s">
        <v>167</v>
      </c>
      <c r="X1583" s="175" t="s">
        <v>167</v>
      </c>
      <c r="Y1583" s="175" t="s">
        <v>167</v>
      </c>
      <c r="Z1583" s="175" t="s">
        <v>167</v>
      </c>
      <c r="AA1583" s="175" t="s">
        <v>167</v>
      </c>
      <c r="AB1583" s="176">
        <v>568480</v>
      </c>
      <c r="AC1583" s="275">
        <v>4.2999999999999997E-2</v>
      </c>
      <c r="AD1583" s="177">
        <v>3708.48</v>
      </c>
      <c r="AE1583" s="182"/>
    </row>
    <row r="1584" spans="1:31" x14ac:dyDescent="0.3">
      <c r="A1584" s="181" t="s">
        <v>2021</v>
      </c>
      <c r="B1584" s="175" t="s">
        <v>2479</v>
      </c>
      <c r="C1584" s="175" t="s">
        <v>2479</v>
      </c>
      <c r="D1584" s="175"/>
      <c r="E1584" s="175">
        <v>0</v>
      </c>
      <c r="F1584" s="175" t="s">
        <v>2479</v>
      </c>
      <c r="G1584" s="175"/>
      <c r="H1584" s="176">
        <v>7732</v>
      </c>
      <c r="I1584" s="275">
        <v>0.19050904252697975</v>
      </c>
      <c r="J1584" s="175"/>
      <c r="K1584" s="175" t="s">
        <v>2479</v>
      </c>
      <c r="L1584" s="175" t="s">
        <v>167</v>
      </c>
      <c r="M1584" s="175" t="s">
        <v>167</v>
      </c>
      <c r="N1584" s="175" t="s">
        <v>167</v>
      </c>
      <c r="O1584" s="175" t="s">
        <v>167</v>
      </c>
      <c r="P1584" s="175" t="s">
        <v>167</v>
      </c>
      <c r="Q1584" s="175" t="s">
        <v>167</v>
      </c>
      <c r="R1584" s="176">
        <v>33727</v>
      </c>
      <c r="S1584" s="275">
        <v>0.24256350507752941</v>
      </c>
      <c r="T1584" s="177">
        <v>823.63635299999999</v>
      </c>
      <c r="U1584" s="175"/>
      <c r="V1584" s="175" t="s">
        <v>167</v>
      </c>
      <c r="W1584" s="175" t="s">
        <v>167</v>
      </c>
      <c r="X1584" s="175" t="s">
        <v>167</v>
      </c>
      <c r="Y1584" s="175" t="s">
        <v>167</v>
      </c>
      <c r="Z1584" s="175" t="s">
        <v>167</v>
      </c>
      <c r="AA1584" s="175" t="s">
        <v>167</v>
      </c>
      <c r="AB1584" s="176">
        <v>3430426</v>
      </c>
      <c r="AC1584" s="275">
        <v>0.26200000000000001</v>
      </c>
      <c r="AD1584" s="177">
        <v>6859.39</v>
      </c>
      <c r="AE1584" s="182"/>
    </row>
    <row r="1585" spans="1:31" x14ac:dyDescent="0.3">
      <c r="A1585" s="181" t="s">
        <v>1300</v>
      </c>
      <c r="B1585" s="175" t="s">
        <v>2479</v>
      </c>
      <c r="C1585" s="175" t="s">
        <v>2479</v>
      </c>
      <c r="D1585" s="175"/>
      <c r="E1585" s="175">
        <v>0</v>
      </c>
      <c r="F1585" s="175" t="s">
        <v>2479</v>
      </c>
      <c r="G1585" s="175"/>
      <c r="H1585" s="176">
        <v>2807</v>
      </c>
      <c r="I1585" s="275">
        <v>6.9161779924111766E-2</v>
      </c>
      <c r="J1585" s="175"/>
      <c r="K1585" s="175" t="s">
        <v>2479</v>
      </c>
      <c r="L1585" s="175" t="s">
        <v>167</v>
      </c>
      <c r="M1585" s="175" t="s">
        <v>167</v>
      </c>
      <c r="N1585" s="175" t="s">
        <v>167</v>
      </c>
      <c r="O1585" s="175" t="s">
        <v>167</v>
      </c>
      <c r="P1585" s="175" t="s">
        <v>167</v>
      </c>
      <c r="Q1585" s="175" t="s">
        <v>167</v>
      </c>
      <c r="R1585" s="176">
        <v>12851</v>
      </c>
      <c r="S1585" s="275">
        <v>9.242398089813296E-2</v>
      </c>
      <c r="T1585" s="175">
        <v>505.45455900000002</v>
      </c>
      <c r="U1585" s="175"/>
      <c r="V1585" s="175" t="s">
        <v>167</v>
      </c>
      <c r="W1585" s="175" t="s">
        <v>167</v>
      </c>
      <c r="X1585" s="175" t="s">
        <v>167</v>
      </c>
      <c r="Y1585" s="175" t="s">
        <v>167</v>
      </c>
      <c r="Z1585" s="175" t="s">
        <v>167</v>
      </c>
      <c r="AA1585" s="175" t="s">
        <v>167</v>
      </c>
      <c r="AB1585" s="176">
        <v>1722600</v>
      </c>
      <c r="AC1585" s="275">
        <v>0.13100000000000001</v>
      </c>
      <c r="AD1585" s="177">
        <v>5187.2700000000004</v>
      </c>
      <c r="AE1585" s="182"/>
    </row>
    <row r="1586" spans="1:31" x14ac:dyDescent="0.3">
      <c r="A1586" s="181" t="s">
        <v>2018</v>
      </c>
      <c r="B1586" s="175" t="s">
        <v>2479</v>
      </c>
      <c r="C1586" s="175" t="s">
        <v>2479</v>
      </c>
      <c r="D1586" s="175"/>
      <c r="E1586" s="175">
        <v>0</v>
      </c>
      <c r="F1586" s="175" t="s">
        <v>2479</v>
      </c>
      <c r="G1586" s="175"/>
      <c r="H1586" s="176">
        <v>2436</v>
      </c>
      <c r="I1586" s="275">
        <v>6.0020696791997237E-2</v>
      </c>
      <c r="J1586" s="175"/>
      <c r="K1586" s="175" t="s">
        <v>2479</v>
      </c>
      <c r="L1586" s="175" t="s">
        <v>167</v>
      </c>
      <c r="M1586" s="175" t="s">
        <v>167</v>
      </c>
      <c r="N1586" s="175" t="s">
        <v>167</v>
      </c>
      <c r="O1586" s="175" t="s">
        <v>167</v>
      </c>
      <c r="P1586" s="175" t="s">
        <v>167</v>
      </c>
      <c r="Q1586" s="175" t="s">
        <v>167</v>
      </c>
      <c r="R1586" s="176">
        <v>10655</v>
      </c>
      <c r="S1586" s="275">
        <v>7.6630419147895631E-2</v>
      </c>
      <c r="T1586" s="175">
        <v>605.45450000000005</v>
      </c>
      <c r="U1586" s="175"/>
      <c r="V1586" s="175" t="s">
        <v>167</v>
      </c>
      <c r="W1586" s="175" t="s">
        <v>167</v>
      </c>
      <c r="X1586" s="175" t="s">
        <v>167</v>
      </c>
      <c r="Y1586" s="175" t="s">
        <v>167</v>
      </c>
      <c r="Z1586" s="175" t="s">
        <v>167</v>
      </c>
      <c r="AA1586" s="175" t="s">
        <v>167</v>
      </c>
      <c r="AB1586" s="176">
        <v>615734</v>
      </c>
      <c r="AC1586" s="275">
        <v>4.7E-2</v>
      </c>
      <c r="AD1586" s="177">
        <v>3340.61</v>
      </c>
      <c r="AE1586" s="182"/>
    </row>
    <row r="1587" spans="1:31" x14ac:dyDescent="0.3">
      <c r="A1587" s="181" t="s">
        <v>2022</v>
      </c>
      <c r="B1587" s="175" t="s">
        <v>2479</v>
      </c>
      <c r="C1587" s="175" t="s">
        <v>2479</v>
      </c>
      <c r="D1587" s="175"/>
      <c r="E1587" s="175">
        <v>0</v>
      </c>
      <c r="F1587" s="175" t="s">
        <v>2479</v>
      </c>
      <c r="G1587" s="175"/>
      <c r="H1587" s="176">
        <v>2214</v>
      </c>
      <c r="I1587" s="275">
        <v>5.4550830335583701E-2</v>
      </c>
      <c r="J1587" s="175"/>
      <c r="K1587" s="175" t="s">
        <v>2479</v>
      </c>
      <c r="L1587" s="175" t="s">
        <v>167</v>
      </c>
      <c r="M1587" s="175" t="s">
        <v>167</v>
      </c>
      <c r="N1587" s="175" t="s">
        <v>167</v>
      </c>
      <c r="O1587" s="175" t="s">
        <v>167</v>
      </c>
      <c r="P1587" s="175" t="s">
        <v>167</v>
      </c>
      <c r="Q1587" s="175" t="s">
        <v>167</v>
      </c>
      <c r="R1587" s="176">
        <v>9266</v>
      </c>
      <c r="S1587" s="275">
        <v>6.6640775581830208E-2</v>
      </c>
      <c r="T1587" s="175">
        <v>451.51513699999998</v>
      </c>
      <c r="U1587" s="175"/>
      <c r="V1587" s="175" t="s">
        <v>167</v>
      </c>
      <c r="W1587" s="175" t="s">
        <v>167</v>
      </c>
      <c r="X1587" s="175" t="s">
        <v>167</v>
      </c>
      <c r="Y1587" s="175" t="s">
        <v>167</v>
      </c>
      <c r="Z1587" s="175" t="s">
        <v>167</v>
      </c>
      <c r="AA1587" s="175" t="s">
        <v>167</v>
      </c>
      <c r="AB1587" s="176">
        <v>858959</v>
      </c>
      <c r="AC1587" s="275">
        <v>6.6000000000000003E-2</v>
      </c>
      <c r="AD1587" s="177">
        <v>4071.52</v>
      </c>
      <c r="AE1587" s="182"/>
    </row>
    <row r="1588" spans="1:31" x14ac:dyDescent="0.3">
      <c r="A1588" s="181" t="s">
        <v>1302</v>
      </c>
      <c r="B1588" s="175" t="s">
        <v>2479</v>
      </c>
      <c r="C1588" s="175" t="s">
        <v>2479</v>
      </c>
      <c r="D1588" s="175"/>
      <c r="E1588" s="175">
        <v>0</v>
      </c>
      <c r="F1588" s="175" t="s">
        <v>2479</v>
      </c>
      <c r="G1588" s="175"/>
      <c r="H1588" s="176">
        <v>275</v>
      </c>
      <c r="I1588" s="275">
        <v>6.7757354752870447E-3</v>
      </c>
      <c r="J1588" s="175"/>
      <c r="K1588" s="175" t="s">
        <v>2479</v>
      </c>
      <c r="L1588" s="175" t="s">
        <v>167</v>
      </c>
      <c r="M1588" s="175" t="s">
        <v>167</v>
      </c>
      <c r="N1588" s="175" t="s">
        <v>167</v>
      </c>
      <c r="O1588" s="175" t="s">
        <v>167</v>
      </c>
      <c r="P1588" s="175" t="s">
        <v>167</v>
      </c>
      <c r="Q1588" s="175" t="s">
        <v>167</v>
      </c>
      <c r="R1588" s="176">
        <v>955</v>
      </c>
      <c r="S1588" s="275">
        <v>6.8683294496706074E-3</v>
      </c>
      <c r="T1588" s="175">
        <v>152.72728000000001</v>
      </c>
      <c r="U1588" s="175"/>
      <c r="V1588" s="175" t="s">
        <v>167</v>
      </c>
      <c r="W1588" s="175" t="s">
        <v>167</v>
      </c>
      <c r="X1588" s="175" t="s">
        <v>167</v>
      </c>
      <c r="Y1588" s="175" t="s">
        <v>167</v>
      </c>
      <c r="Z1588" s="175" t="s">
        <v>167</v>
      </c>
      <c r="AA1588" s="175" t="s">
        <v>167</v>
      </c>
      <c r="AB1588" s="176">
        <v>233133</v>
      </c>
      <c r="AC1588" s="275">
        <v>1.7999999999999999E-2</v>
      </c>
      <c r="AD1588" s="177">
        <v>2655.15</v>
      </c>
      <c r="AE1588" s="182"/>
    </row>
    <row r="1589" spans="1:31" x14ac:dyDescent="0.3">
      <c r="A1589" s="181" t="s">
        <v>2023</v>
      </c>
      <c r="B1589" s="175" t="s">
        <v>2479</v>
      </c>
      <c r="C1589" s="175" t="s">
        <v>2479</v>
      </c>
      <c r="D1589" s="175"/>
      <c r="E1589" s="175">
        <v>0</v>
      </c>
      <c r="F1589" s="175" t="s">
        <v>2479</v>
      </c>
      <c r="G1589" s="175"/>
      <c r="H1589" s="176">
        <v>7078</v>
      </c>
      <c r="I1589" s="275">
        <v>0.17439511161484256</v>
      </c>
      <c r="J1589" s="175"/>
      <c r="K1589" s="175" t="s">
        <v>2479</v>
      </c>
      <c r="L1589" s="175" t="s">
        <v>167</v>
      </c>
      <c r="M1589" s="175" t="s">
        <v>167</v>
      </c>
      <c r="N1589" s="175" t="s">
        <v>167</v>
      </c>
      <c r="O1589" s="175" t="s">
        <v>167</v>
      </c>
      <c r="P1589" s="175" t="s">
        <v>167</v>
      </c>
      <c r="Q1589" s="175" t="s">
        <v>167</v>
      </c>
      <c r="R1589" s="176">
        <v>21368</v>
      </c>
      <c r="S1589" s="275">
        <v>0.15367797244037859</v>
      </c>
      <c r="T1589" s="177">
        <v>875.75756799999999</v>
      </c>
      <c r="U1589" s="175"/>
      <c r="V1589" s="175" t="s">
        <v>167</v>
      </c>
      <c r="W1589" s="175" t="s">
        <v>167</v>
      </c>
      <c r="X1589" s="175" t="s">
        <v>167</v>
      </c>
      <c r="Y1589" s="175" t="s">
        <v>167</v>
      </c>
      <c r="Z1589" s="175" t="s">
        <v>167</v>
      </c>
      <c r="AA1589" s="175" t="s">
        <v>167</v>
      </c>
      <c r="AB1589" s="176">
        <v>2265916</v>
      </c>
      <c r="AC1589" s="275">
        <v>0.17299999999999999</v>
      </c>
      <c r="AD1589" s="177">
        <v>7329.09</v>
      </c>
      <c r="AE1589" s="182"/>
    </row>
    <row r="1590" spans="1:31" x14ac:dyDescent="0.3">
      <c r="A1590" s="181" t="s">
        <v>1300</v>
      </c>
      <c r="B1590" s="175" t="s">
        <v>2479</v>
      </c>
      <c r="C1590" s="175" t="s">
        <v>2479</v>
      </c>
      <c r="D1590" s="175"/>
      <c r="E1590" s="175">
        <v>0</v>
      </c>
      <c r="F1590" s="175" t="s">
        <v>2479</v>
      </c>
      <c r="G1590" s="175"/>
      <c r="H1590" s="176">
        <v>3790</v>
      </c>
      <c r="I1590" s="275">
        <v>9.3381954368501455E-2</v>
      </c>
      <c r="J1590" s="175"/>
      <c r="K1590" s="175" t="s">
        <v>2479</v>
      </c>
      <c r="L1590" s="175" t="s">
        <v>167</v>
      </c>
      <c r="M1590" s="175" t="s">
        <v>167</v>
      </c>
      <c r="N1590" s="175" t="s">
        <v>167</v>
      </c>
      <c r="O1590" s="175" t="s">
        <v>167</v>
      </c>
      <c r="P1590" s="175" t="s">
        <v>167</v>
      </c>
      <c r="Q1590" s="175" t="s">
        <v>167</v>
      </c>
      <c r="R1590" s="176">
        <v>11815</v>
      </c>
      <c r="S1590" s="275">
        <v>8.4973102039642132E-2</v>
      </c>
      <c r="T1590" s="175">
        <v>679.39390000000003</v>
      </c>
      <c r="U1590" s="175"/>
      <c r="V1590" s="175" t="s">
        <v>167</v>
      </c>
      <c r="W1590" s="175" t="s">
        <v>167</v>
      </c>
      <c r="X1590" s="175" t="s">
        <v>167</v>
      </c>
      <c r="Y1590" s="175" t="s">
        <v>167</v>
      </c>
      <c r="Z1590" s="175" t="s">
        <v>167</v>
      </c>
      <c r="AA1590" s="175" t="s">
        <v>167</v>
      </c>
      <c r="AB1590" s="176">
        <v>1392219</v>
      </c>
      <c r="AC1590" s="275">
        <v>0.106</v>
      </c>
      <c r="AD1590" s="177">
        <v>4585.45</v>
      </c>
      <c r="AE1590" s="182"/>
    </row>
    <row r="1591" spans="1:31" x14ac:dyDescent="0.3">
      <c r="A1591" s="181" t="s">
        <v>2018</v>
      </c>
      <c r="B1591" s="175" t="s">
        <v>2479</v>
      </c>
      <c r="C1591" s="175" t="s">
        <v>2479</v>
      </c>
      <c r="D1591" s="175"/>
      <c r="E1591" s="175">
        <v>0</v>
      </c>
      <c r="F1591" s="175" t="s">
        <v>2479</v>
      </c>
      <c r="G1591" s="175"/>
      <c r="H1591" s="176">
        <v>978</v>
      </c>
      <c r="I1591" s="275">
        <v>2.4096979253929927E-2</v>
      </c>
      <c r="J1591" s="175"/>
      <c r="K1591" s="175" t="s">
        <v>2479</v>
      </c>
      <c r="L1591" s="175" t="s">
        <v>167</v>
      </c>
      <c r="M1591" s="175" t="s">
        <v>167</v>
      </c>
      <c r="N1591" s="175" t="s">
        <v>167</v>
      </c>
      <c r="O1591" s="175" t="s">
        <v>167</v>
      </c>
      <c r="P1591" s="175" t="s">
        <v>167</v>
      </c>
      <c r="Q1591" s="175" t="s">
        <v>167</v>
      </c>
      <c r="R1591" s="176">
        <v>2460</v>
      </c>
      <c r="S1591" s="275">
        <v>1.7692241304910677E-2</v>
      </c>
      <c r="T1591" s="175">
        <v>252.72728000000001</v>
      </c>
      <c r="U1591" s="175"/>
      <c r="V1591" s="175" t="s">
        <v>167</v>
      </c>
      <c r="W1591" s="175" t="s">
        <v>167</v>
      </c>
      <c r="X1591" s="175" t="s">
        <v>167</v>
      </c>
      <c r="Y1591" s="175" t="s">
        <v>167</v>
      </c>
      <c r="Z1591" s="175" t="s">
        <v>167</v>
      </c>
      <c r="AA1591" s="175" t="s">
        <v>167</v>
      </c>
      <c r="AB1591" s="176">
        <v>170832</v>
      </c>
      <c r="AC1591" s="275">
        <v>1.2999999999999999E-2</v>
      </c>
      <c r="AD1591" s="177">
        <v>2200</v>
      </c>
      <c r="AE1591" s="182"/>
    </row>
    <row r="1592" spans="1:31" x14ac:dyDescent="0.3">
      <c r="A1592" s="181" t="s">
        <v>2022</v>
      </c>
      <c r="B1592" s="175" t="s">
        <v>2479</v>
      </c>
      <c r="C1592" s="175" t="s">
        <v>2479</v>
      </c>
      <c r="D1592" s="175"/>
      <c r="E1592" s="175">
        <v>0</v>
      </c>
      <c r="F1592" s="175" t="s">
        <v>2479</v>
      </c>
      <c r="G1592" s="175"/>
      <c r="H1592" s="176">
        <v>1793</v>
      </c>
      <c r="I1592" s="275">
        <v>4.4177795298871531E-2</v>
      </c>
      <c r="J1592" s="175"/>
      <c r="K1592" s="175" t="s">
        <v>2479</v>
      </c>
      <c r="L1592" s="175" t="s">
        <v>167</v>
      </c>
      <c r="M1592" s="175" t="s">
        <v>167</v>
      </c>
      <c r="N1592" s="175" t="s">
        <v>167</v>
      </c>
      <c r="O1592" s="175" t="s">
        <v>167</v>
      </c>
      <c r="P1592" s="175" t="s">
        <v>167</v>
      </c>
      <c r="Q1592" s="175" t="s">
        <v>167</v>
      </c>
      <c r="R1592" s="176">
        <v>5301</v>
      </c>
      <c r="S1592" s="275">
        <v>3.8124622421679466E-2</v>
      </c>
      <c r="T1592" s="175">
        <v>466.66665599999999</v>
      </c>
      <c r="U1592" s="175"/>
      <c r="V1592" s="175" t="s">
        <v>167</v>
      </c>
      <c r="W1592" s="175" t="s">
        <v>167</v>
      </c>
      <c r="X1592" s="175" t="s">
        <v>167</v>
      </c>
      <c r="Y1592" s="175" t="s">
        <v>167</v>
      </c>
      <c r="Z1592" s="175" t="s">
        <v>167</v>
      </c>
      <c r="AA1592" s="175" t="s">
        <v>167</v>
      </c>
      <c r="AB1592" s="176">
        <v>414759</v>
      </c>
      <c r="AC1592" s="275">
        <v>3.2000000000000001E-2</v>
      </c>
      <c r="AD1592" s="177">
        <v>3192.73</v>
      </c>
      <c r="AE1592" s="182"/>
    </row>
    <row r="1593" spans="1:31" x14ac:dyDescent="0.3">
      <c r="A1593" s="183" t="s">
        <v>1302</v>
      </c>
      <c r="B1593" s="184" t="s">
        <v>2479</v>
      </c>
      <c r="C1593" s="184" t="s">
        <v>2479</v>
      </c>
      <c r="D1593" s="184"/>
      <c r="E1593" s="184">
        <v>0</v>
      </c>
      <c r="F1593" s="184" t="s">
        <v>2479</v>
      </c>
      <c r="G1593" s="184"/>
      <c r="H1593" s="185">
        <v>517</v>
      </c>
      <c r="I1593" s="276">
        <v>1.2738382693539644E-2</v>
      </c>
      <c r="J1593" s="184"/>
      <c r="K1593" s="184" t="s">
        <v>2479</v>
      </c>
      <c r="L1593" s="184" t="s">
        <v>167</v>
      </c>
      <c r="M1593" s="184" t="s">
        <v>167</v>
      </c>
      <c r="N1593" s="184" t="s">
        <v>167</v>
      </c>
      <c r="O1593" s="184" t="s">
        <v>167</v>
      </c>
      <c r="P1593" s="184" t="s">
        <v>167</v>
      </c>
      <c r="Q1593" s="184" t="s">
        <v>167</v>
      </c>
      <c r="R1593" s="185">
        <v>1792</v>
      </c>
      <c r="S1593" s="276">
        <v>1.2888006674146314E-2</v>
      </c>
      <c r="T1593" s="184">
        <v>186.66667200000001</v>
      </c>
      <c r="U1593" s="184"/>
      <c r="V1593" s="184" t="s">
        <v>167</v>
      </c>
      <c r="W1593" s="184" t="s">
        <v>167</v>
      </c>
      <c r="X1593" s="184" t="s">
        <v>167</v>
      </c>
      <c r="Y1593" s="184" t="s">
        <v>167</v>
      </c>
      <c r="Z1593" s="184" t="s">
        <v>167</v>
      </c>
      <c r="AA1593" s="184" t="s">
        <v>167</v>
      </c>
      <c r="AB1593" s="185">
        <v>288106</v>
      </c>
      <c r="AC1593" s="276">
        <v>2.1999999999999999E-2</v>
      </c>
      <c r="AD1593" s="186">
        <v>3481.21</v>
      </c>
      <c r="AE1593" s="18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195"/>
      <c r="B1" s="371" t="s">
        <v>1650</v>
      </c>
      <c r="C1" s="371"/>
      <c r="D1" s="371"/>
      <c r="E1" s="371"/>
      <c r="F1" s="371"/>
      <c r="G1" s="371"/>
      <c r="H1" s="350"/>
      <c r="I1" s="350"/>
      <c r="J1" s="350"/>
      <c r="K1" s="350"/>
      <c r="L1" s="195"/>
      <c r="M1" s="195"/>
      <c r="N1" s="195"/>
      <c r="O1" s="195"/>
      <c r="P1" s="195"/>
      <c r="Q1" s="195"/>
      <c r="R1" s="195"/>
      <c r="S1" s="195"/>
      <c r="T1" s="195"/>
      <c r="U1" s="195"/>
      <c r="V1" s="195"/>
      <c r="W1" s="195"/>
      <c r="X1" s="195"/>
      <c r="Y1" s="195"/>
      <c r="Z1" s="195"/>
      <c r="AA1" s="195"/>
      <c r="AB1" s="195"/>
      <c r="AC1" s="195"/>
      <c r="AD1" s="195"/>
      <c r="AE1" s="195"/>
    </row>
    <row r="2" spans="1:31" ht="40.5" customHeight="1" x14ac:dyDescent="0.3">
      <c r="A2" s="195" t="s">
        <v>167</v>
      </c>
      <c r="B2" s="373" t="str">
        <f>Population!B3</f>
        <v>Unincorporated Tulare County</v>
      </c>
      <c r="C2" s="373"/>
      <c r="D2" s="373"/>
      <c r="E2" s="373"/>
      <c r="F2" s="373"/>
      <c r="G2" s="373"/>
      <c r="H2" s="373"/>
      <c r="I2" s="373"/>
      <c r="J2" s="373"/>
      <c r="K2" s="373"/>
      <c r="L2" s="373" t="str">
        <f>Population!B4</f>
        <v>Tulare County</v>
      </c>
      <c r="M2" s="373"/>
      <c r="N2" s="373"/>
      <c r="O2" s="373"/>
      <c r="P2" s="373"/>
      <c r="Q2" s="373"/>
      <c r="R2" s="373"/>
      <c r="S2" s="373"/>
      <c r="T2" s="373"/>
      <c r="U2" s="373"/>
      <c r="V2" s="373" t="s">
        <v>168</v>
      </c>
      <c r="W2" s="373"/>
      <c r="X2" s="373"/>
      <c r="Y2" s="373"/>
      <c r="Z2" s="373"/>
      <c r="AA2" s="373"/>
      <c r="AB2" s="373"/>
      <c r="AC2" s="373"/>
      <c r="AD2" s="373"/>
      <c r="AE2" s="373"/>
    </row>
    <row r="3" spans="1:31" ht="34.5" customHeight="1" x14ac:dyDescent="0.3">
      <c r="A3" s="195"/>
      <c r="B3" s="373">
        <v>2010</v>
      </c>
      <c r="C3" s="373"/>
      <c r="D3" s="373"/>
      <c r="E3" s="373">
        <v>2015</v>
      </c>
      <c r="F3" s="373"/>
      <c r="G3" s="373"/>
      <c r="H3" s="373">
        <v>2020</v>
      </c>
      <c r="I3" s="373"/>
      <c r="J3" s="373"/>
      <c r="K3" s="173" t="s">
        <v>1651</v>
      </c>
      <c r="L3" s="373">
        <v>2010</v>
      </c>
      <c r="M3" s="373"/>
      <c r="N3" s="373"/>
      <c r="O3" s="373">
        <v>2015</v>
      </c>
      <c r="P3" s="373"/>
      <c r="Q3" s="373"/>
      <c r="R3" s="373">
        <v>2020</v>
      </c>
      <c r="S3" s="373"/>
      <c r="T3" s="373"/>
      <c r="U3" s="173" t="s">
        <v>1651</v>
      </c>
      <c r="V3" s="373">
        <v>2010</v>
      </c>
      <c r="W3" s="373"/>
      <c r="X3" s="373"/>
      <c r="Y3" s="373">
        <v>2015</v>
      </c>
      <c r="Z3" s="373"/>
      <c r="AA3" s="373"/>
      <c r="AB3" s="373">
        <v>2020</v>
      </c>
      <c r="AC3" s="373"/>
      <c r="AD3" s="373"/>
      <c r="AE3" s="173" t="s">
        <v>1651</v>
      </c>
    </row>
    <row r="4" spans="1:31" x14ac:dyDescent="0.3">
      <c r="A4" s="372" t="s">
        <v>2024</v>
      </c>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row>
    <row r="5" spans="1:31" x14ac:dyDescent="0.3">
      <c r="A5" s="205" t="s">
        <v>2377</v>
      </c>
      <c r="B5" s="205" t="s">
        <v>1653</v>
      </c>
      <c r="C5" s="205" t="s">
        <v>2481</v>
      </c>
      <c r="D5" s="205" t="s">
        <v>1654</v>
      </c>
      <c r="E5" s="205" t="s">
        <v>1653</v>
      </c>
      <c r="F5" s="205" t="s">
        <v>2481</v>
      </c>
      <c r="G5" s="205" t="s">
        <v>1654</v>
      </c>
      <c r="H5" s="205" t="s">
        <v>1653</v>
      </c>
      <c r="I5" s="205" t="s">
        <v>2481</v>
      </c>
      <c r="J5" s="205" t="s">
        <v>1654</v>
      </c>
      <c r="K5" s="205" t="s">
        <v>167</v>
      </c>
      <c r="L5" s="205"/>
      <c r="M5" s="205"/>
      <c r="N5" s="205"/>
      <c r="O5" s="205"/>
      <c r="P5" s="205"/>
      <c r="Q5" s="205"/>
      <c r="R5" s="205"/>
      <c r="S5" s="205"/>
      <c r="T5" s="205"/>
      <c r="U5" s="205"/>
      <c r="V5" s="205"/>
      <c r="W5" s="205"/>
      <c r="X5" s="205"/>
      <c r="Y5" s="205"/>
      <c r="Z5" s="205"/>
      <c r="AA5" s="205"/>
      <c r="AB5" s="205"/>
      <c r="AC5" s="205"/>
      <c r="AD5" s="205"/>
      <c r="AE5" s="205"/>
    </row>
    <row r="6" spans="1:31" x14ac:dyDescent="0.3">
      <c r="A6" s="195" t="s">
        <v>2025</v>
      </c>
      <c r="B6" s="196" t="e">
        <v>#N/A</v>
      </c>
      <c r="C6" s="195" t="e">
        <v>#N/A</v>
      </c>
      <c r="D6" s="195" t="e">
        <v>#N/A</v>
      </c>
      <c r="E6" s="196" t="e">
        <v>#N/A</v>
      </c>
      <c r="F6" s="195" t="e">
        <v>#N/A</v>
      </c>
      <c r="G6" s="195" t="e">
        <v>#N/A</v>
      </c>
      <c r="H6" s="196" t="e">
        <v>#N/A</v>
      </c>
      <c r="I6" s="195" t="e">
        <v>#N/A</v>
      </c>
      <c r="J6" s="195" t="e">
        <v>#N/A</v>
      </c>
      <c r="K6" s="197" t="e">
        <v>#N/A</v>
      </c>
      <c r="L6" s="196">
        <v>43851</v>
      </c>
      <c r="M6" s="195" t="s">
        <v>167</v>
      </c>
      <c r="N6" s="195" t="s">
        <v>167</v>
      </c>
      <c r="O6" s="196">
        <v>42031</v>
      </c>
      <c r="P6" s="195" t="s">
        <v>167</v>
      </c>
      <c r="Q6" s="195" t="s">
        <v>167</v>
      </c>
      <c r="R6" s="196">
        <v>52534</v>
      </c>
      <c r="S6" s="195" t="s">
        <v>167</v>
      </c>
      <c r="T6" s="195" t="s">
        <v>167</v>
      </c>
      <c r="U6" s="197">
        <v>0.19801144785751751</v>
      </c>
      <c r="V6" s="196">
        <v>60883</v>
      </c>
      <c r="W6" s="195" t="s">
        <v>167</v>
      </c>
      <c r="X6" s="195" t="s">
        <v>167</v>
      </c>
      <c r="Y6" s="196">
        <v>61818</v>
      </c>
      <c r="Z6" s="195" t="s">
        <v>167</v>
      </c>
      <c r="AA6" s="195" t="s">
        <v>167</v>
      </c>
      <c r="AB6" s="196">
        <v>78672</v>
      </c>
      <c r="AC6" s="195" t="s">
        <v>167</v>
      </c>
      <c r="AD6" s="195" t="s">
        <v>167</v>
      </c>
      <c r="AE6" s="197">
        <v>0.29199999999999998</v>
      </c>
    </row>
    <row r="7" spans="1:31" x14ac:dyDescent="0.3">
      <c r="A7" s="204" t="s">
        <v>2024</v>
      </c>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row>
    <row r="8" spans="1:31" x14ac:dyDescent="0.3">
      <c r="A8" s="205" t="s">
        <v>2378</v>
      </c>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row>
    <row r="9" spans="1:31" x14ac:dyDescent="0.3">
      <c r="A9" s="195" t="s">
        <v>2026</v>
      </c>
      <c r="B9" s="196" t="e">
        <v>#N/A</v>
      </c>
      <c r="C9" s="195" t="e">
        <v>#N/A</v>
      </c>
      <c r="D9" s="195" t="e">
        <v>#N/A</v>
      </c>
      <c r="E9" s="196" t="e">
        <v>#N/A</v>
      </c>
      <c r="F9" s="195" t="e">
        <v>#N/A</v>
      </c>
      <c r="G9" s="195" t="e">
        <v>#N/A</v>
      </c>
      <c r="H9" s="196" t="e">
        <v>#N/A</v>
      </c>
      <c r="I9" s="195" t="e">
        <v>#N/A</v>
      </c>
      <c r="J9" s="195" t="e">
        <v>#N/A</v>
      </c>
      <c r="K9" s="197" t="e">
        <v>#N/A</v>
      </c>
      <c r="L9" s="196">
        <v>43851</v>
      </c>
      <c r="M9" s="195" t="s">
        <v>167</v>
      </c>
      <c r="N9" s="195" t="s">
        <v>167</v>
      </c>
      <c r="O9" s="196">
        <v>42031</v>
      </c>
      <c r="P9" s="195" t="s">
        <v>167</v>
      </c>
      <c r="Q9" s="195" t="s">
        <v>167</v>
      </c>
      <c r="R9" s="196">
        <v>52534</v>
      </c>
      <c r="S9" s="195" t="s">
        <v>167</v>
      </c>
      <c r="T9" s="195" t="s">
        <v>167</v>
      </c>
      <c r="U9" s="197">
        <v>0.19801144785751751</v>
      </c>
      <c r="V9" s="196">
        <v>60883</v>
      </c>
      <c r="W9" s="195" t="s">
        <v>167</v>
      </c>
      <c r="X9" s="195" t="s">
        <v>167</v>
      </c>
      <c r="Y9" s="196">
        <v>61818</v>
      </c>
      <c r="Z9" s="195" t="s">
        <v>167</v>
      </c>
      <c r="AA9" s="195" t="s">
        <v>167</v>
      </c>
      <c r="AB9" s="196">
        <v>78672</v>
      </c>
      <c r="AC9" s="195" t="s">
        <v>167</v>
      </c>
      <c r="AD9" s="195" t="s">
        <v>167</v>
      </c>
      <c r="AE9" s="197">
        <v>0.29199999999999998</v>
      </c>
    </row>
    <row r="10" spans="1:31" x14ac:dyDescent="0.3">
      <c r="A10" s="195" t="s">
        <v>2027</v>
      </c>
      <c r="B10" s="196" t="e">
        <v>#N/A</v>
      </c>
      <c r="C10" s="195" t="e">
        <v>#N/A</v>
      </c>
      <c r="D10" s="195" t="e">
        <v>#N/A</v>
      </c>
      <c r="E10" s="196" t="e">
        <v>#N/A</v>
      </c>
      <c r="F10" s="195" t="e">
        <v>#N/A</v>
      </c>
      <c r="G10" s="195" t="e">
        <v>#N/A</v>
      </c>
      <c r="H10" s="196" t="e">
        <v>#N/A</v>
      </c>
      <c r="I10" s="195" t="e">
        <v>#N/A</v>
      </c>
      <c r="J10" s="195" t="e">
        <v>#N/A</v>
      </c>
      <c r="K10" s="197" t="e">
        <v>#N/A</v>
      </c>
      <c r="L10" s="196">
        <v>44886</v>
      </c>
      <c r="M10" s="195" t="s">
        <v>167</v>
      </c>
      <c r="N10" s="195" t="s">
        <v>167</v>
      </c>
      <c r="O10" s="196">
        <v>42513</v>
      </c>
      <c r="P10" s="195" t="s">
        <v>167</v>
      </c>
      <c r="Q10" s="195" t="s">
        <v>167</v>
      </c>
      <c r="R10" s="196">
        <v>53374</v>
      </c>
      <c r="S10" s="195" t="s">
        <v>167</v>
      </c>
      <c r="T10" s="195" t="s">
        <v>167</v>
      </c>
      <c r="U10" s="197">
        <v>0.18910127879517</v>
      </c>
      <c r="V10" s="196">
        <v>63933</v>
      </c>
      <c r="W10" s="195" t="s">
        <v>167</v>
      </c>
      <c r="X10" s="195" t="s">
        <v>167</v>
      </c>
      <c r="Y10" s="196">
        <v>64803</v>
      </c>
      <c r="Z10" s="195" t="s">
        <v>167</v>
      </c>
      <c r="AA10" s="195" t="s">
        <v>167</v>
      </c>
      <c r="AB10" s="196">
        <v>82157</v>
      </c>
      <c r="AC10" s="195" t="s">
        <v>167</v>
      </c>
      <c r="AD10" s="195" t="s">
        <v>167</v>
      </c>
      <c r="AE10" s="197">
        <v>0.28499999999999998</v>
      </c>
    </row>
    <row r="11" spans="1:31" x14ac:dyDescent="0.3">
      <c r="A11" s="195" t="s">
        <v>2028</v>
      </c>
      <c r="B11" s="196" t="e">
        <v>#N/A</v>
      </c>
      <c r="C11" s="195" t="e">
        <v>#N/A</v>
      </c>
      <c r="D11" s="195" t="e">
        <v>#N/A</v>
      </c>
      <c r="E11" s="196" t="e">
        <v>#N/A</v>
      </c>
      <c r="F11" s="195" t="e">
        <v>#N/A</v>
      </c>
      <c r="G11" s="195" t="e">
        <v>#N/A</v>
      </c>
      <c r="H11" s="196" t="e">
        <v>#N/A</v>
      </c>
      <c r="I11" s="195" t="e">
        <v>#N/A</v>
      </c>
      <c r="J11" s="195" t="e">
        <v>#N/A</v>
      </c>
      <c r="K11" s="197" t="e">
        <v>#N/A</v>
      </c>
      <c r="L11" s="196">
        <v>31814</v>
      </c>
      <c r="M11" s="195" t="s">
        <v>167</v>
      </c>
      <c r="N11" s="195" t="s">
        <v>167</v>
      </c>
      <c r="O11" s="196">
        <v>22458</v>
      </c>
      <c r="P11" s="195" t="s">
        <v>167</v>
      </c>
      <c r="Q11" s="195" t="s">
        <v>167</v>
      </c>
      <c r="R11" s="196">
        <v>44708</v>
      </c>
      <c r="S11" s="195" t="s">
        <v>167</v>
      </c>
      <c r="T11" s="195" t="s">
        <v>167</v>
      </c>
      <c r="U11" s="197">
        <v>0.40529326711510655</v>
      </c>
      <c r="V11" s="196">
        <v>44127</v>
      </c>
      <c r="W11" s="195" t="s">
        <v>167</v>
      </c>
      <c r="X11" s="195" t="s">
        <v>167</v>
      </c>
      <c r="Y11" s="196">
        <v>43087</v>
      </c>
      <c r="Z11" s="195" t="s">
        <v>167</v>
      </c>
      <c r="AA11" s="195" t="s">
        <v>167</v>
      </c>
      <c r="AB11" s="196">
        <v>54976</v>
      </c>
      <c r="AC11" s="195" t="s">
        <v>167</v>
      </c>
      <c r="AD11" s="195" t="s">
        <v>167</v>
      </c>
      <c r="AE11" s="197">
        <v>0.246</v>
      </c>
    </row>
    <row r="12" spans="1:31" x14ac:dyDescent="0.3">
      <c r="A12" s="195" t="s">
        <v>2029</v>
      </c>
      <c r="B12" s="196" t="e">
        <v>#N/A</v>
      </c>
      <c r="C12" s="195" t="e">
        <v>#N/A</v>
      </c>
      <c r="D12" s="195" t="e">
        <v>#N/A</v>
      </c>
      <c r="E12" s="196" t="e">
        <v>#N/A</v>
      </c>
      <c r="F12" s="195" t="e">
        <v>#N/A</v>
      </c>
      <c r="G12" s="195" t="e">
        <v>#N/A</v>
      </c>
      <c r="H12" s="196" t="e">
        <v>#N/A</v>
      </c>
      <c r="I12" s="195" t="e">
        <v>#N/A</v>
      </c>
      <c r="J12" s="195" t="e">
        <v>#N/A</v>
      </c>
      <c r="K12" s="197" t="e">
        <v>#N/A</v>
      </c>
      <c r="L12" s="196">
        <v>39375</v>
      </c>
      <c r="M12" s="195" t="s">
        <v>167</v>
      </c>
      <c r="N12" s="195" t="s">
        <v>167</v>
      </c>
      <c r="O12" s="196">
        <v>36199</v>
      </c>
      <c r="P12" s="195" t="s">
        <v>167</v>
      </c>
      <c r="Q12" s="195" t="s">
        <v>167</v>
      </c>
      <c r="R12" s="196">
        <v>37632</v>
      </c>
      <c r="S12" s="195" t="s">
        <v>167</v>
      </c>
      <c r="T12" s="195" t="s">
        <v>167</v>
      </c>
      <c r="U12" s="197">
        <v>-4.4266666666666669E-2</v>
      </c>
      <c r="V12" s="196">
        <v>45491</v>
      </c>
      <c r="W12" s="195" t="s">
        <v>167</v>
      </c>
      <c r="X12" s="195" t="s">
        <v>167</v>
      </c>
      <c r="Y12" s="196">
        <v>45490</v>
      </c>
      <c r="Z12" s="195" t="s">
        <v>167</v>
      </c>
      <c r="AA12" s="195" t="s">
        <v>167</v>
      </c>
      <c r="AB12" s="196">
        <v>60182</v>
      </c>
      <c r="AC12" s="195" t="s">
        <v>167</v>
      </c>
      <c r="AD12" s="195" t="s">
        <v>167</v>
      </c>
      <c r="AE12" s="197">
        <v>0.32300000000000001</v>
      </c>
    </row>
    <row r="13" spans="1:31" x14ac:dyDescent="0.3">
      <c r="A13" s="195" t="s">
        <v>218</v>
      </c>
      <c r="B13" s="196" t="e">
        <v>#N/A</v>
      </c>
      <c r="C13" s="195" t="e">
        <v>#N/A</v>
      </c>
      <c r="D13" s="195" t="e">
        <v>#N/A</v>
      </c>
      <c r="E13" s="196" t="e">
        <v>#N/A</v>
      </c>
      <c r="F13" s="195" t="e">
        <v>#N/A</v>
      </c>
      <c r="G13" s="195" t="e">
        <v>#N/A</v>
      </c>
      <c r="H13" s="196" t="e">
        <v>#N/A</v>
      </c>
      <c r="I13" s="195" t="e">
        <v>#N/A</v>
      </c>
      <c r="J13" s="195" t="e">
        <v>#N/A</v>
      </c>
      <c r="K13" s="197" t="e">
        <v>#N/A</v>
      </c>
      <c r="L13" s="196">
        <v>57500</v>
      </c>
      <c r="M13" s="195" t="s">
        <v>167</v>
      </c>
      <c r="N13" s="195" t="s">
        <v>167</v>
      </c>
      <c r="O13" s="196">
        <v>57851</v>
      </c>
      <c r="P13" s="195" t="s">
        <v>167</v>
      </c>
      <c r="Q13" s="195" t="s">
        <v>167</v>
      </c>
      <c r="R13" s="196">
        <v>67396</v>
      </c>
      <c r="S13" s="195" t="s">
        <v>167</v>
      </c>
      <c r="T13" s="195" t="s">
        <v>167</v>
      </c>
      <c r="U13" s="197">
        <v>0.17210434782608697</v>
      </c>
      <c r="V13" s="196">
        <v>74527</v>
      </c>
      <c r="W13" s="195" t="s">
        <v>167</v>
      </c>
      <c r="X13" s="195" t="s">
        <v>167</v>
      </c>
      <c r="Y13" s="196">
        <v>79260</v>
      </c>
      <c r="Z13" s="195" t="s">
        <v>167</v>
      </c>
      <c r="AA13" s="195" t="s">
        <v>167</v>
      </c>
      <c r="AB13" s="196">
        <v>101380</v>
      </c>
      <c r="AC13" s="195" t="s">
        <v>167</v>
      </c>
      <c r="AD13" s="195" t="s">
        <v>167</v>
      </c>
      <c r="AE13" s="197">
        <v>0.36</v>
      </c>
    </row>
    <row r="14" spans="1:31" x14ac:dyDescent="0.3">
      <c r="A14" s="195" t="s">
        <v>2030</v>
      </c>
      <c r="B14" s="196" t="e">
        <v>#N/A</v>
      </c>
      <c r="C14" s="195" t="e">
        <v>#N/A</v>
      </c>
      <c r="D14" s="195" t="e">
        <v>#N/A</v>
      </c>
      <c r="E14" s="196" t="e">
        <v>#N/A</v>
      </c>
      <c r="F14" s="195" t="e">
        <v>#N/A</v>
      </c>
      <c r="G14" s="195" t="e">
        <v>#N/A</v>
      </c>
      <c r="H14" s="196" t="e">
        <v>#N/A</v>
      </c>
      <c r="I14" s="195" t="e">
        <v>#N/A</v>
      </c>
      <c r="J14" s="195" t="e">
        <v>#N/A</v>
      </c>
      <c r="K14" s="197" t="e">
        <v>#N/A</v>
      </c>
      <c r="L14" s="196">
        <v>51313</v>
      </c>
      <c r="M14" s="195" t="s">
        <v>167</v>
      </c>
      <c r="N14" s="195" t="s">
        <v>167</v>
      </c>
      <c r="O14" s="196" t="s">
        <v>167</v>
      </c>
      <c r="P14" s="195" t="s">
        <v>167</v>
      </c>
      <c r="Q14" s="195" t="s">
        <v>167</v>
      </c>
      <c r="R14" s="196" t="s">
        <v>167</v>
      </c>
      <c r="S14" s="195" t="s">
        <v>167</v>
      </c>
      <c r="T14" s="195" t="s">
        <v>167</v>
      </c>
      <c r="U14" s="197"/>
      <c r="V14" s="196">
        <v>65168</v>
      </c>
      <c r="W14" s="195" t="s">
        <v>167</v>
      </c>
      <c r="X14" s="195" t="s">
        <v>167</v>
      </c>
      <c r="Y14" s="196">
        <v>60717</v>
      </c>
      <c r="Z14" s="195" t="s">
        <v>167</v>
      </c>
      <c r="AA14" s="195" t="s">
        <v>167</v>
      </c>
      <c r="AB14" s="196">
        <v>81682</v>
      </c>
      <c r="AC14" s="195" t="s">
        <v>167</v>
      </c>
      <c r="AD14" s="195" t="s">
        <v>167</v>
      </c>
      <c r="AE14" s="197">
        <v>0.253</v>
      </c>
    </row>
    <row r="15" spans="1:31" x14ac:dyDescent="0.3">
      <c r="A15" s="195" t="s">
        <v>2031</v>
      </c>
      <c r="B15" s="196" t="e">
        <v>#N/A</v>
      </c>
      <c r="C15" s="195" t="e">
        <v>#N/A</v>
      </c>
      <c r="D15" s="195" t="e">
        <v>#N/A</v>
      </c>
      <c r="E15" s="196" t="e">
        <v>#N/A</v>
      </c>
      <c r="F15" s="195" t="e">
        <v>#N/A</v>
      </c>
      <c r="G15" s="195" t="e">
        <v>#N/A</v>
      </c>
      <c r="H15" s="196" t="e">
        <v>#N/A</v>
      </c>
      <c r="I15" s="195" t="e">
        <v>#N/A</v>
      </c>
      <c r="J15" s="195" t="e">
        <v>#N/A</v>
      </c>
      <c r="K15" s="197" t="e">
        <v>#N/A</v>
      </c>
      <c r="L15" s="196">
        <v>34780</v>
      </c>
      <c r="M15" s="195" t="s">
        <v>167</v>
      </c>
      <c r="N15" s="195" t="s">
        <v>167</v>
      </c>
      <c r="O15" s="196">
        <v>35918</v>
      </c>
      <c r="P15" s="195" t="s">
        <v>167</v>
      </c>
      <c r="Q15" s="195" t="s">
        <v>167</v>
      </c>
      <c r="R15" s="196">
        <v>47520</v>
      </c>
      <c r="S15" s="195" t="s">
        <v>167</v>
      </c>
      <c r="T15" s="195" t="s">
        <v>167</v>
      </c>
      <c r="U15" s="197">
        <v>0.36630247268545141</v>
      </c>
      <c r="V15" s="196">
        <v>46613</v>
      </c>
      <c r="W15" s="195" t="s">
        <v>167</v>
      </c>
      <c r="X15" s="195" t="s">
        <v>167</v>
      </c>
      <c r="Y15" s="196">
        <v>45252</v>
      </c>
      <c r="Z15" s="195" t="s">
        <v>167</v>
      </c>
      <c r="AA15" s="195" t="s">
        <v>167</v>
      </c>
      <c r="AB15" s="196">
        <v>59287</v>
      </c>
      <c r="AC15" s="195" t="s">
        <v>167</v>
      </c>
      <c r="AD15" s="195" t="s">
        <v>167</v>
      </c>
      <c r="AE15" s="197">
        <v>0.27200000000000002</v>
      </c>
    </row>
    <row r="16" spans="1:31" x14ac:dyDescent="0.3">
      <c r="A16" s="195" t="s">
        <v>2032</v>
      </c>
      <c r="B16" s="196" t="e">
        <v>#N/A</v>
      </c>
      <c r="C16" s="195" t="e">
        <v>#N/A</v>
      </c>
      <c r="D16" s="195" t="e">
        <v>#N/A</v>
      </c>
      <c r="E16" s="196" t="e">
        <v>#N/A</v>
      </c>
      <c r="F16" s="195" t="e">
        <v>#N/A</v>
      </c>
      <c r="G16" s="195" t="e">
        <v>#N/A</v>
      </c>
      <c r="H16" s="196" t="e">
        <v>#N/A</v>
      </c>
      <c r="I16" s="195" t="e">
        <v>#N/A</v>
      </c>
      <c r="J16" s="195" t="e">
        <v>#N/A</v>
      </c>
      <c r="K16" s="197" t="e">
        <v>#N/A</v>
      </c>
      <c r="L16" s="196">
        <v>48899</v>
      </c>
      <c r="M16" s="195" t="s">
        <v>167</v>
      </c>
      <c r="N16" s="195" t="s">
        <v>167</v>
      </c>
      <c r="O16" s="196">
        <v>47146</v>
      </c>
      <c r="P16" s="195" t="s">
        <v>167</v>
      </c>
      <c r="Q16" s="195" t="s">
        <v>167</v>
      </c>
      <c r="R16" s="196">
        <v>62159</v>
      </c>
      <c r="S16" s="195" t="s">
        <v>167</v>
      </c>
      <c r="T16" s="195" t="s">
        <v>167</v>
      </c>
      <c r="U16" s="197">
        <v>0.27117118959487924</v>
      </c>
      <c r="V16" s="196">
        <v>57908</v>
      </c>
      <c r="W16" s="195" t="s">
        <v>167</v>
      </c>
      <c r="X16" s="195" t="s">
        <v>167</v>
      </c>
      <c r="Y16" s="196">
        <v>59807</v>
      </c>
      <c r="Z16" s="195" t="s">
        <v>167</v>
      </c>
      <c r="AA16" s="195" t="s">
        <v>167</v>
      </c>
      <c r="AB16" s="196">
        <v>76733</v>
      </c>
      <c r="AC16" s="195" t="s">
        <v>167</v>
      </c>
      <c r="AD16" s="195" t="s">
        <v>167</v>
      </c>
      <c r="AE16" s="197">
        <v>0.32500000000000001</v>
      </c>
    </row>
    <row r="17" spans="1:31" x14ac:dyDescent="0.3">
      <c r="A17" s="195" t="s">
        <v>2033</v>
      </c>
      <c r="B17" s="196" t="e">
        <v>#N/A</v>
      </c>
      <c r="C17" s="195" t="e">
        <v>#N/A</v>
      </c>
      <c r="D17" s="195" t="e">
        <v>#N/A</v>
      </c>
      <c r="E17" s="196" t="e">
        <v>#N/A</v>
      </c>
      <c r="F17" s="195" t="e">
        <v>#N/A</v>
      </c>
      <c r="G17" s="195" t="e">
        <v>#N/A</v>
      </c>
      <c r="H17" s="196" t="e">
        <v>#N/A</v>
      </c>
      <c r="I17" s="195" t="e">
        <v>#N/A</v>
      </c>
      <c r="J17" s="195" t="e">
        <v>#N/A</v>
      </c>
      <c r="K17" s="197" t="e">
        <v>#N/A</v>
      </c>
      <c r="L17" s="196">
        <v>34939</v>
      </c>
      <c r="M17" s="195" t="s">
        <v>167</v>
      </c>
      <c r="N17" s="195" t="s">
        <v>167</v>
      </c>
      <c r="O17" s="196">
        <v>34677</v>
      </c>
      <c r="P17" s="195" t="s">
        <v>167</v>
      </c>
      <c r="Q17" s="195" t="s">
        <v>167</v>
      </c>
      <c r="R17" s="196">
        <v>46063</v>
      </c>
      <c r="S17" s="195" t="s">
        <v>167</v>
      </c>
      <c r="T17" s="195" t="s">
        <v>167</v>
      </c>
      <c r="U17" s="197">
        <v>0.31838346833051889</v>
      </c>
      <c r="V17" s="196">
        <v>47180</v>
      </c>
      <c r="W17" s="195" t="s">
        <v>167</v>
      </c>
      <c r="X17" s="195" t="s">
        <v>167</v>
      </c>
      <c r="Y17" s="196">
        <v>47393</v>
      </c>
      <c r="Z17" s="195" t="s">
        <v>167</v>
      </c>
      <c r="AA17" s="195" t="s">
        <v>167</v>
      </c>
      <c r="AB17" s="196">
        <v>62330</v>
      </c>
      <c r="AC17" s="195" t="s">
        <v>167</v>
      </c>
      <c r="AD17" s="195" t="s">
        <v>167</v>
      </c>
      <c r="AE17" s="197">
        <v>0.32100000000000001</v>
      </c>
    </row>
    <row r="18" spans="1:31" x14ac:dyDescent="0.3">
      <c r="A18" s="195" t="s">
        <v>2034</v>
      </c>
      <c r="B18" s="196" t="e">
        <v>#N/A</v>
      </c>
      <c r="C18" s="195" t="e">
        <v>#N/A</v>
      </c>
      <c r="D18" s="195" t="e">
        <v>#N/A</v>
      </c>
      <c r="E18" s="196" t="e">
        <v>#N/A</v>
      </c>
      <c r="F18" s="195" t="e">
        <v>#N/A</v>
      </c>
      <c r="G18" s="195" t="e">
        <v>#N/A</v>
      </c>
      <c r="H18" s="196" t="e">
        <v>#N/A</v>
      </c>
      <c r="I18" s="195" t="e">
        <v>#N/A</v>
      </c>
      <c r="J18" s="195" t="e">
        <v>#N/A</v>
      </c>
      <c r="K18" s="197" t="e">
        <v>#N/A</v>
      </c>
      <c r="L18" s="196">
        <v>56104</v>
      </c>
      <c r="M18" s="195" t="s">
        <v>167</v>
      </c>
      <c r="N18" s="195" t="s">
        <v>167</v>
      </c>
      <c r="O18" s="196">
        <v>55287</v>
      </c>
      <c r="P18" s="195" t="s">
        <v>167</v>
      </c>
      <c r="Q18" s="195" t="s">
        <v>167</v>
      </c>
      <c r="R18" s="196">
        <v>64453</v>
      </c>
      <c r="S18" s="195" t="s">
        <v>167</v>
      </c>
      <c r="T18" s="195" t="s">
        <v>167</v>
      </c>
      <c r="U18" s="197">
        <v>0.14881291886496506</v>
      </c>
      <c r="V18" s="196">
        <v>70414</v>
      </c>
      <c r="W18" s="195" t="s">
        <v>167</v>
      </c>
      <c r="X18" s="195" t="s">
        <v>167</v>
      </c>
      <c r="Y18" s="196">
        <v>72741</v>
      </c>
      <c r="Z18" s="195" t="s">
        <v>167</v>
      </c>
      <c r="AA18" s="195" t="s">
        <v>167</v>
      </c>
      <c r="AB18" s="196">
        <v>90496</v>
      </c>
      <c r="AC18" s="195" t="s">
        <v>167</v>
      </c>
      <c r="AD18" s="195" t="s">
        <v>167</v>
      </c>
      <c r="AE18" s="197">
        <v>0.28499999999999998</v>
      </c>
    </row>
    <row r="19" spans="1:31" x14ac:dyDescent="0.3">
      <c r="A19" s="204" t="s">
        <v>2024</v>
      </c>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row>
    <row r="20" spans="1:31" x14ac:dyDescent="0.3">
      <c r="A20" s="203" t="s">
        <v>2035</v>
      </c>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row>
    <row r="21" spans="1:31" x14ac:dyDescent="0.3">
      <c r="A21" s="175" t="s">
        <v>2036</v>
      </c>
      <c r="B21" s="198" t="e">
        <v>#N/A</v>
      </c>
      <c r="C21" s="175" t="e">
        <v>#N/A</v>
      </c>
      <c r="D21" s="175" t="e">
        <v>#N/A</v>
      </c>
      <c r="E21" s="198" t="e">
        <v>#N/A</v>
      </c>
      <c r="F21" s="175" t="e">
        <v>#N/A</v>
      </c>
      <c r="G21" s="175" t="e">
        <v>#N/A</v>
      </c>
      <c r="H21" s="198" t="e">
        <v>#N/A</v>
      </c>
      <c r="I21" s="175" t="e">
        <v>#N/A</v>
      </c>
      <c r="J21" s="175" t="e">
        <v>#N/A</v>
      </c>
      <c r="K21" s="199" t="e">
        <v>#N/A</v>
      </c>
      <c r="L21" s="198">
        <v>211200</v>
      </c>
      <c r="M21" s="175" t="s">
        <v>167</v>
      </c>
      <c r="N21" s="175" t="s">
        <v>167</v>
      </c>
      <c r="O21" s="198">
        <v>162700</v>
      </c>
      <c r="P21" s="175" t="s">
        <v>167</v>
      </c>
      <c r="Q21" s="175" t="s">
        <v>167</v>
      </c>
      <c r="R21" s="198">
        <v>223600</v>
      </c>
      <c r="S21" s="175" t="s">
        <v>167</v>
      </c>
      <c r="T21" s="175" t="s">
        <v>167</v>
      </c>
      <c r="U21" s="199">
        <v>5.8712121212121215E-2</v>
      </c>
      <c r="V21" s="198">
        <v>458500</v>
      </c>
      <c r="W21" s="175" t="s">
        <v>167</v>
      </c>
      <c r="X21" s="175" t="s">
        <v>167</v>
      </c>
      <c r="Y21" s="198">
        <v>385500</v>
      </c>
      <c r="Z21" s="175" t="s">
        <v>167</v>
      </c>
      <c r="AA21" s="175" t="s">
        <v>167</v>
      </c>
      <c r="AB21" s="198">
        <v>538500</v>
      </c>
      <c r="AC21" s="175" t="s">
        <v>167</v>
      </c>
      <c r="AD21" s="175" t="s">
        <v>167</v>
      </c>
      <c r="AE21" s="199">
        <v>0.17399999999999999</v>
      </c>
    </row>
    <row r="22" spans="1:31" x14ac:dyDescent="0.3">
      <c r="A22" s="179" t="s">
        <v>2024</v>
      </c>
      <c r="B22" s="179"/>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row>
    <row r="23" spans="1:31" x14ac:dyDescent="0.3">
      <c r="A23" s="203" t="s">
        <v>2037</v>
      </c>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row>
    <row r="24" spans="1:31" x14ac:dyDescent="0.3">
      <c r="A24" s="175" t="s">
        <v>1392</v>
      </c>
      <c r="B24" s="198" t="e">
        <v>#N/A</v>
      </c>
      <c r="C24" s="175" t="e">
        <v>#N/A</v>
      </c>
      <c r="D24" s="175" t="e">
        <v>#N/A</v>
      </c>
      <c r="E24" s="198" t="e">
        <v>#N/A</v>
      </c>
      <c r="F24" s="175" t="e">
        <v>#N/A</v>
      </c>
      <c r="G24" s="175" t="e">
        <v>#N/A</v>
      </c>
      <c r="H24" s="198" t="e">
        <v>#N/A</v>
      </c>
      <c r="I24" s="175" t="e">
        <v>#N/A</v>
      </c>
      <c r="J24" s="175" t="e">
        <v>#N/A</v>
      </c>
      <c r="K24" s="199" t="e">
        <v>#N/A</v>
      </c>
      <c r="L24" s="198">
        <v>755</v>
      </c>
      <c r="M24" s="175" t="s">
        <v>167</v>
      </c>
      <c r="N24" s="175" t="s">
        <v>167</v>
      </c>
      <c r="O24" s="198">
        <v>830</v>
      </c>
      <c r="P24" s="175" t="s">
        <v>167</v>
      </c>
      <c r="Q24" s="175" t="s">
        <v>167</v>
      </c>
      <c r="R24" s="198">
        <v>974</v>
      </c>
      <c r="S24" s="175" t="s">
        <v>167</v>
      </c>
      <c r="T24" s="175" t="s">
        <v>167</v>
      </c>
      <c r="U24" s="199">
        <v>0.29006622516556291</v>
      </c>
      <c r="V24" s="198">
        <v>1147</v>
      </c>
      <c r="W24" s="175" t="s">
        <v>167</v>
      </c>
      <c r="X24" s="175" t="s">
        <v>167</v>
      </c>
      <c r="Y24" s="198">
        <v>1255</v>
      </c>
      <c r="Z24" s="175" t="s">
        <v>167</v>
      </c>
      <c r="AA24" s="175" t="s">
        <v>167</v>
      </c>
      <c r="AB24" s="198">
        <v>1586</v>
      </c>
      <c r="AC24" s="175" t="s">
        <v>167</v>
      </c>
      <c r="AD24" s="175" t="s">
        <v>167</v>
      </c>
      <c r="AE24" s="199">
        <v>0.38300000000000001</v>
      </c>
    </row>
    <row r="25" spans="1:31" x14ac:dyDescent="0.3">
      <c r="A25" s="179" t="s">
        <v>2024</v>
      </c>
      <c r="B25" s="179"/>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row>
    <row r="26" spans="1:31" x14ac:dyDescent="0.3">
      <c r="A26" s="203" t="s">
        <v>2387</v>
      </c>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row>
    <row r="27" spans="1:31" x14ac:dyDescent="0.3">
      <c r="A27" s="175"/>
      <c r="B27" s="200"/>
      <c r="C27" s="201"/>
      <c r="D27" s="201"/>
      <c r="E27" s="200"/>
      <c r="F27" s="201"/>
      <c r="G27" s="201"/>
      <c r="H27" s="200"/>
      <c r="I27" s="201"/>
      <c r="J27" s="201"/>
      <c r="K27" s="175"/>
      <c r="L27" s="200" t="s">
        <v>1653</v>
      </c>
      <c r="M27" s="201"/>
      <c r="N27" s="201" t="s">
        <v>1654</v>
      </c>
      <c r="O27" s="200" t="s">
        <v>1653</v>
      </c>
      <c r="P27" s="201"/>
      <c r="Q27" s="201" t="s">
        <v>1654</v>
      </c>
      <c r="R27" s="200" t="s">
        <v>1653</v>
      </c>
      <c r="S27" s="201"/>
      <c r="T27" s="201" t="s">
        <v>1654</v>
      </c>
      <c r="U27" s="175" t="s">
        <v>167</v>
      </c>
      <c r="V27" s="200" t="s">
        <v>1653</v>
      </c>
      <c r="W27" s="201"/>
      <c r="X27" s="201" t="s">
        <v>1654</v>
      </c>
      <c r="Y27" s="200" t="s">
        <v>1653</v>
      </c>
      <c r="Z27" s="201"/>
      <c r="AA27" s="201" t="s">
        <v>1654</v>
      </c>
      <c r="AB27" s="200" t="s">
        <v>1653</v>
      </c>
      <c r="AC27" s="201"/>
      <c r="AD27" s="201" t="s">
        <v>1654</v>
      </c>
      <c r="AE27" s="175" t="s">
        <v>167</v>
      </c>
    </row>
    <row r="28" spans="1:31" x14ac:dyDescent="0.3">
      <c r="A28" s="175" t="s">
        <v>169</v>
      </c>
      <c r="B28" s="176">
        <v>45026</v>
      </c>
      <c r="C28" s="175" t="s">
        <v>2479</v>
      </c>
      <c r="D28" s="176"/>
      <c r="E28" s="176">
        <v>51395</v>
      </c>
      <c r="F28" s="175" t="s">
        <v>2479</v>
      </c>
      <c r="G28" s="176"/>
      <c r="H28" s="176">
        <v>48738</v>
      </c>
      <c r="I28" s="175" t="s">
        <v>2479</v>
      </c>
      <c r="J28" s="177"/>
      <c r="K28" s="199">
        <v>8.2441256163105825E-2</v>
      </c>
      <c r="L28" s="176">
        <v>154967</v>
      </c>
      <c r="M28" s="175" t="s">
        <v>167</v>
      </c>
      <c r="N28" s="176">
        <v>1105.45454545454</v>
      </c>
      <c r="O28" s="176">
        <v>156043</v>
      </c>
      <c r="P28" s="175" t="s">
        <v>167</v>
      </c>
      <c r="Q28" s="176">
        <v>1594.54545454545</v>
      </c>
      <c r="R28" s="176">
        <v>169630</v>
      </c>
      <c r="S28" s="175" t="s">
        <v>167</v>
      </c>
      <c r="T28" s="177">
        <v>1590.9090000000001</v>
      </c>
      <c r="U28" s="199">
        <v>9.4620144934082745E-2</v>
      </c>
      <c r="V28" s="176">
        <v>16272337</v>
      </c>
      <c r="W28" s="175" t="s">
        <v>167</v>
      </c>
      <c r="X28" s="176">
        <v>11453</v>
      </c>
      <c r="Y28" s="176">
        <v>16864403</v>
      </c>
      <c r="Z28" s="175" t="s">
        <v>167</v>
      </c>
      <c r="AA28" s="176">
        <v>10889</v>
      </c>
      <c r="AB28" s="176">
        <v>18246043</v>
      </c>
      <c r="AC28" s="175" t="s">
        <v>167</v>
      </c>
      <c r="AD28" s="177">
        <v>14744.85</v>
      </c>
      <c r="AE28" s="199">
        <v>0.121</v>
      </c>
    </row>
    <row r="29" spans="1:31" x14ac:dyDescent="0.3">
      <c r="A29" s="175" t="s">
        <v>1694</v>
      </c>
      <c r="B29" s="176">
        <v>39203</v>
      </c>
      <c r="C29" s="199">
        <v>0.87067472127215384</v>
      </c>
      <c r="D29" s="176"/>
      <c r="E29" s="176">
        <v>46623</v>
      </c>
      <c r="F29" s="199">
        <v>0.90715050102150019</v>
      </c>
      <c r="G29" s="176"/>
      <c r="H29" s="176">
        <v>44110</v>
      </c>
      <c r="I29" s="199">
        <v>0.90504329270794859</v>
      </c>
      <c r="J29" s="177"/>
      <c r="K29" s="199">
        <v>0.12516899216896671</v>
      </c>
      <c r="L29" s="176">
        <v>140777</v>
      </c>
      <c r="M29" s="199">
        <v>0.90843211780572641</v>
      </c>
      <c r="N29" s="176">
        <v>1266.0606060606001</v>
      </c>
      <c r="O29" s="176">
        <v>143313</v>
      </c>
      <c r="P29" s="199">
        <v>0.91841992271361095</v>
      </c>
      <c r="Q29" s="176">
        <v>1580.6060606060601</v>
      </c>
      <c r="R29" s="176">
        <v>155699</v>
      </c>
      <c r="S29" s="199">
        <v>0.91787419678122972</v>
      </c>
      <c r="T29" s="177">
        <v>1741.8182400000001</v>
      </c>
      <c r="U29" s="199">
        <v>0.1059974285572217</v>
      </c>
      <c r="V29" s="176">
        <v>13814143</v>
      </c>
      <c r="W29" s="199">
        <v>0.84899999999999998</v>
      </c>
      <c r="X29" s="176">
        <v>13304</v>
      </c>
      <c r="Y29" s="176">
        <v>14204745</v>
      </c>
      <c r="Z29" s="199">
        <v>0.84199999999999997</v>
      </c>
      <c r="AA29" s="176">
        <v>11907</v>
      </c>
      <c r="AB29" s="176">
        <v>14970903</v>
      </c>
      <c r="AC29" s="199">
        <v>0.82099999999999995</v>
      </c>
      <c r="AD29" s="177">
        <v>14004.85</v>
      </c>
      <c r="AE29" s="199">
        <v>8.4000000000000005E-2</v>
      </c>
    </row>
    <row r="30" spans="1:31" x14ac:dyDescent="0.3">
      <c r="A30" s="175" t="s">
        <v>1695</v>
      </c>
      <c r="B30" s="176">
        <v>27310</v>
      </c>
      <c r="C30" s="199">
        <v>0.60653844445431526</v>
      </c>
      <c r="D30" s="176"/>
      <c r="E30" s="176">
        <v>35553</v>
      </c>
      <c r="F30" s="199">
        <v>0.69175989882284272</v>
      </c>
      <c r="G30" s="176"/>
      <c r="H30" s="176">
        <v>35138</v>
      </c>
      <c r="I30" s="199">
        <v>0.72095695350650413</v>
      </c>
      <c r="J30" s="177"/>
      <c r="K30" s="199">
        <v>0.28663493225924563</v>
      </c>
      <c r="L30" s="176">
        <v>115135</v>
      </c>
      <c r="M30" s="199">
        <v>0.74296463117954148</v>
      </c>
      <c r="N30" s="176">
        <v>1245.45454545454</v>
      </c>
      <c r="O30" s="176">
        <v>120272</v>
      </c>
      <c r="P30" s="199">
        <v>0.7707619053722371</v>
      </c>
      <c r="Q30" s="176">
        <v>1443.0303030303</v>
      </c>
      <c r="R30" s="176">
        <v>134355</v>
      </c>
      <c r="S30" s="199">
        <v>0.79204739727642515</v>
      </c>
      <c r="T30" s="177">
        <v>1559.39392</v>
      </c>
      <c r="U30" s="199">
        <v>0.16693446823294394</v>
      </c>
      <c r="V30" s="176">
        <v>11874104</v>
      </c>
      <c r="W30" s="199">
        <v>0.73</v>
      </c>
      <c r="X30" s="176">
        <v>11578</v>
      </c>
      <c r="Y30" s="176">
        <v>12381444</v>
      </c>
      <c r="Z30" s="199">
        <v>0.73399999999999999</v>
      </c>
      <c r="AA30" s="176">
        <v>10208</v>
      </c>
      <c r="AB30" s="176">
        <v>13152425</v>
      </c>
      <c r="AC30" s="199">
        <v>0.72099999999999997</v>
      </c>
      <c r="AD30" s="177">
        <v>13278.18</v>
      </c>
      <c r="AE30" s="199">
        <v>0.108</v>
      </c>
    </row>
    <row r="31" spans="1:31" x14ac:dyDescent="0.3">
      <c r="A31" s="175" t="s">
        <v>1696</v>
      </c>
      <c r="B31" s="176">
        <v>11893</v>
      </c>
      <c r="C31" s="199">
        <v>0.26413627681783858</v>
      </c>
      <c r="D31" s="175"/>
      <c r="E31" s="176">
        <v>11070</v>
      </c>
      <c r="F31" s="199">
        <v>0.21539060219865747</v>
      </c>
      <c r="G31" s="175"/>
      <c r="H31" s="176">
        <v>8972</v>
      </c>
      <c r="I31" s="199">
        <v>0.18408633920144446</v>
      </c>
      <c r="J31" s="177"/>
      <c r="K31" s="199">
        <v>-0.24560665937946691</v>
      </c>
      <c r="L31" s="176">
        <v>25642</v>
      </c>
      <c r="M31" s="199">
        <v>0.16546748662618493</v>
      </c>
      <c r="N31" s="176">
        <v>804.24242424242402</v>
      </c>
      <c r="O31" s="176">
        <v>23041</v>
      </c>
      <c r="P31" s="199">
        <v>0.14765801734137385</v>
      </c>
      <c r="Q31" s="176">
        <v>830.90909090909099</v>
      </c>
      <c r="R31" s="176">
        <v>21344</v>
      </c>
      <c r="S31" s="199">
        <v>0.12582679950480458</v>
      </c>
      <c r="T31" s="177">
        <v>1003.63635</v>
      </c>
      <c r="U31" s="199">
        <v>-0.16761563060603696</v>
      </c>
      <c r="V31" s="176">
        <v>1940039</v>
      </c>
      <c r="W31" s="199">
        <v>0.11899999999999999</v>
      </c>
      <c r="X31" s="176">
        <v>8838</v>
      </c>
      <c r="Y31" s="176">
        <v>1823301</v>
      </c>
      <c r="Z31" s="199">
        <v>0.108</v>
      </c>
      <c r="AA31" s="176">
        <v>8273</v>
      </c>
      <c r="AB31" s="176">
        <v>1818478</v>
      </c>
      <c r="AC31" s="199">
        <v>0.1</v>
      </c>
      <c r="AD31" s="177">
        <v>8448.48</v>
      </c>
      <c r="AE31" s="199">
        <v>-6.3E-2</v>
      </c>
    </row>
    <row r="32" spans="1:31" x14ac:dyDescent="0.3">
      <c r="A32" s="175" t="s">
        <v>1442</v>
      </c>
      <c r="B32" s="176">
        <v>6186</v>
      </c>
      <c r="C32" s="199">
        <v>0.13738728734508951</v>
      </c>
      <c r="D32" s="175"/>
      <c r="E32" s="176">
        <v>6709</v>
      </c>
      <c r="F32" s="199">
        <v>0.13053799007685576</v>
      </c>
      <c r="G32" s="175"/>
      <c r="H32" s="176">
        <v>5296</v>
      </c>
      <c r="I32" s="199">
        <v>0.10866264516393782</v>
      </c>
      <c r="J32" s="175"/>
      <c r="K32" s="199">
        <v>-0.14387326220497898</v>
      </c>
      <c r="L32" s="176">
        <v>15804</v>
      </c>
      <c r="M32" s="199">
        <v>0.10198300283286119</v>
      </c>
      <c r="N32" s="175">
        <v>642.42424242424204</v>
      </c>
      <c r="O32" s="176">
        <v>15252</v>
      </c>
      <c r="P32" s="199">
        <v>9.774228898444659E-2</v>
      </c>
      <c r="Q32" s="175">
        <v>590.90909090909099</v>
      </c>
      <c r="R32" s="176">
        <v>14032</v>
      </c>
      <c r="S32" s="199">
        <v>8.2721216765902258E-2</v>
      </c>
      <c r="T32" s="177">
        <v>746.66669999999999</v>
      </c>
      <c r="U32" s="199">
        <v>-0.11212351303467477</v>
      </c>
      <c r="V32" s="176">
        <v>1460095</v>
      </c>
      <c r="W32" s="199">
        <v>0.09</v>
      </c>
      <c r="X32" s="176">
        <v>7212</v>
      </c>
      <c r="Y32" s="176">
        <v>1361548</v>
      </c>
      <c r="Z32" s="199">
        <v>8.1000000000000003E-2</v>
      </c>
      <c r="AA32" s="176">
        <v>6241</v>
      </c>
      <c r="AB32" s="176">
        <v>1326184</v>
      </c>
      <c r="AC32" s="199">
        <v>7.2999999999999995E-2</v>
      </c>
      <c r="AD32" s="177">
        <v>6402.42</v>
      </c>
      <c r="AE32" s="199">
        <v>-9.1999999999999998E-2</v>
      </c>
    </row>
    <row r="33" spans="1:31" x14ac:dyDescent="0.3">
      <c r="A33" s="175" t="s">
        <v>1443</v>
      </c>
      <c r="B33" s="176">
        <v>2963</v>
      </c>
      <c r="C33" s="199">
        <v>6.5806422955625637E-2</v>
      </c>
      <c r="D33" s="175"/>
      <c r="E33" s="176">
        <v>1747</v>
      </c>
      <c r="F33" s="199">
        <v>3.3991633427376197E-2</v>
      </c>
      <c r="G33" s="175"/>
      <c r="H33" s="176">
        <v>2160</v>
      </c>
      <c r="I33" s="199">
        <v>4.431860150190816E-2</v>
      </c>
      <c r="J33" s="175"/>
      <c r="K33" s="199">
        <v>-0.27100911238609515</v>
      </c>
      <c r="L33" s="176">
        <v>5343</v>
      </c>
      <c r="M33" s="199">
        <v>3.4478308284989705E-2</v>
      </c>
      <c r="N33" s="175">
        <v>475.15151515151501</v>
      </c>
      <c r="O33" s="176">
        <v>3639</v>
      </c>
      <c r="P33" s="199">
        <v>2.3320494991765091E-2</v>
      </c>
      <c r="Q33" s="175">
        <v>333.33333333333297</v>
      </c>
      <c r="R33" s="176">
        <v>3946</v>
      </c>
      <c r="S33" s="199">
        <v>2.3262394623592524E-2</v>
      </c>
      <c r="T33" s="175">
        <v>424.24243200000001</v>
      </c>
      <c r="U33" s="199">
        <v>-0.26146359723002061</v>
      </c>
      <c r="V33" s="176">
        <v>280313</v>
      </c>
      <c r="W33" s="199">
        <v>1.7000000000000001E-2</v>
      </c>
      <c r="X33" s="176">
        <v>2801</v>
      </c>
      <c r="Y33" s="176">
        <v>268059</v>
      </c>
      <c r="Z33" s="199">
        <v>1.6E-2</v>
      </c>
      <c r="AA33" s="176">
        <v>3098</v>
      </c>
      <c r="AB33" s="176">
        <v>285049</v>
      </c>
      <c r="AC33" s="199">
        <v>1.6E-2</v>
      </c>
      <c r="AD33" s="177">
        <v>3306.67</v>
      </c>
      <c r="AE33" s="199">
        <v>1.7000000000000001E-2</v>
      </c>
    </row>
    <row r="34" spans="1:31" x14ac:dyDescent="0.3">
      <c r="A34" s="175" t="s">
        <v>1444</v>
      </c>
      <c r="B34" s="176">
        <v>1504</v>
      </c>
      <c r="C34" s="199">
        <v>3.3402922755741124E-2</v>
      </c>
      <c r="D34" s="175"/>
      <c r="E34" s="176">
        <v>1561</v>
      </c>
      <c r="F34" s="199">
        <v>3.0372604338943478E-2</v>
      </c>
      <c r="G34" s="175"/>
      <c r="H34" s="176">
        <v>918</v>
      </c>
      <c r="I34" s="199">
        <v>1.883540563831097E-2</v>
      </c>
      <c r="J34" s="175"/>
      <c r="K34" s="199">
        <v>-0.3896276595744681</v>
      </c>
      <c r="L34" s="176">
        <v>2043</v>
      </c>
      <c r="M34" s="199">
        <v>1.3183451960740028E-2</v>
      </c>
      <c r="N34" s="175">
        <v>259.39393939393898</v>
      </c>
      <c r="O34" s="176">
        <v>2419</v>
      </c>
      <c r="P34" s="199">
        <v>1.5502137231404164E-2</v>
      </c>
      <c r="Q34" s="175">
        <v>335.75757575757501</v>
      </c>
      <c r="R34" s="176">
        <v>2321</v>
      </c>
      <c r="S34" s="199">
        <v>1.3682721216765902E-2</v>
      </c>
      <c r="T34" s="175">
        <v>412.72726399999999</v>
      </c>
      <c r="U34" s="199">
        <v>0.136074400391581</v>
      </c>
      <c r="V34" s="176">
        <v>102460</v>
      </c>
      <c r="W34" s="199">
        <v>6.0000000000000001E-3</v>
      </c>
      <c r="X34" s="176">
        <v>1979</v>
      </c>
      <c r="Y34" s="176">
        <v>101729</v>
      </c>
      <c r="Z34" s="199">
        <v>6.0000000000000001E-3</v>
      </c>
      <c r="AA34" s="176">
        <v>1845</v>
      </c>
      <c r="AB34" s="176">
        <v>111802</v>
      </c>
      <c r="AC34" s="199">
        <v>6.0000000000000001E-3</v>
      </c>
      <c r="AD34" s="177">
        <v>2132.73</v>
      </c>
      <c r="AE34" s="199">
        <v>9.0999999999999998E-2</v>
      </c>
    </row>
    <row r="35" spans="1:31" x14ac:dyDescent="0.3">
      <c r="A35" s="175" t="s">
        <v>1697</v>
      </c>
      <c r="B35" s="176">
        <v>746</v>
      </c>
      <c r="C35" s="199">
        <v>1.6568205037089688E-2</v>
      </c>
      <c r="D35" s="175"/>
      <c r="E35" s="175">
        <v>611</v>
      </c>
      <c r="F35" s="199">
        <v>1.1888315984045141E-2</v>
      </c>
      <c r="G35" s="175"/>
      <c r="H35" s="175">
        <v>477</v>
      </c>
      <c r="I35" s="199">
        <v>9.7870244983380532E-3</v>
      </c>
      <c r="J35" s="175"/>
      <c r="K35" s="199">
        <v>-0.3605898123324397</v>
      </c>
      <c r="L35" s="176">
        <v>1415</v>
      </c>
      <c r="M35" s="199">
        <v>9.1309762723676656E-3</v>
      </c>
      <c r="N35" s="175">
        <v>204.84848484848399</v>
      </c>
      <c r="O35" s="176">
        <v>1019</v>
      </c>
      <c r="P35" s="199">
        <v>6.5302512768916259E-3</v>
      </c>
      <c r="Q35" s="175">
        <v>182.42424242424201</v>
      </c>
      <c r="R35" s="176">
        <v>784</v>
      </c>
      <c r="S35" s="199">
        <v>4.6218239698166599E-3</v>
      </c>
      <c r="T35" s="175">
        <v>160</v>
      </c>
      <c r="U35" s="199">
        <v>-0.44593639575971733</v>
      </c>
      <c r="V35" s="176">
        <v>51221</v>
      </c>
      <c r="W35" s="199">
        <v>3.0000000000000001E-3</v>
      </c>
      <c r="X35" s="176">
        <v>1354</v>
      </c>
      <c r="Y35" s="176">
        <v>50682</v>
      </c>
      <c r="Z35" s="199">
        <v>3.0000000000000001E-3</v>
      </c>
      <c r="AA35" s="176">
        <v>1279</v>
      </c>
      <c r="AB35" s="176">
        <v>61048</v>
      </c>
      <c r="AC35" s="199">
        <v>3.0000000000000001E-3</v>
      </c>
      <c r="AD35" s="177">
        <v>1444.85</v>
      </c>
      <c r="AE35" s="199">
        <v>0.192</v>
      </c>
    </row>
    <row r="36" spans="1:31" x14ac:dyDescent="0.3">
      <c r="A36" s="175" t="s">
        <v>1698</v>
      </c>
      <c r="B36" s="175">
        <v>494</v>
      </c>
      <c r="C36" s="199">
        <v>1.0971438724292631E-2</v>
      </c>
      <c r="D36" s="175"/>
      <c r="E36" s="175">
        <v>442</v>
      </c>
      <c r="F36" s="199">
        <v>8.6000583714369097E-3</v>
      </c>
      <c r="G36" s="175"/>
      <c r="H36" s="175">
        <v>121</v>
      </c>
      <c r="I36" s="199">
        <v>2.4826623989494859E-3</v>
      </c>
      <c r="J36" s="175"/>
      <c r="K36" s="199">
        <v>-0.75506072874493924</v>
      </c>
      <c r="L36" s="176">
        <v>1037</v>
      </c>
      <c r="M36" s="199">
        <v>6.6917472752263387E-3</v>
      </c>
      <c r="N36" s="175">
        <v>136.969696969696</v>
      </c>
      <c r="O36" s="176">
        <v>712</v>
      </c>
      <c r="P36" s="199">
        <v>4.5628448568663764E-3</v>
      </c>
      <c r="Q36" s="175">
        <v>176.969696969696</v>
      </c>
      <c r="R36" s="176">
        <v>261</v>
      </c>
      <c r="S36" s="199">
        <v>1.5386429287272299E-3</v>
      </c>
      <c r="T36" s="175">
        <v>65.454544100000007</v>
      </c>
      <c r="U36" s="199">
        <v>-0.7483124397299904</v>
      </c>
      <c r="V36" s="176">
        <v>45950</v>
      </c>
      <c r="W36" s="199">
        <v>3.0000000000000001E-3</v>
      </c>
      <c r="X36" s="176">
        <v>1387</v>
      </c>
      <c r="Y36" s="176">
        <v>41283</v>
      </c>
      <c r="Z36" s="199">
        <v>2E-3</v>
      </c>
      <c r="AA36" s="175">
        <v>933</v>
      </c>
      <c r="AB36" s="176">
        <v>34395</v>
      </c>
      <c r="AC36" s="199">
        <v>2E-3</v>
      </c>
      <c r="AD36" s="175">
        <v>876.36</v>
      </c>
      <c r="AE36" s="199">
        <v>-0.251</v>
      </c>
    </row>
    <row r="37" spans="1:31" x14ac:dyDescent="0.3">
      <c r="A37" s="175" t="s">
        <v>1699</v>
      </c>
      <c r="B37" s="176">
        <v>344</v>
      </c>
      <c r="C37" s="199">
        <v>7.6400302047705771E-3</v>
      </c>
      <c r="D37" s="175"/>
      <c r="E37" s="176">
        <v>254</v>
      </c>
      <c r="F37" s="199">
        <v>4.9421149917307132E-3</v>
      </c>
      <c r="G37" s="175"/>
      <c r="H37" s="176">
        <v>70</v>
      </c>
      <c r="I37" s="199">
        <v>1.4362509745988752E-3</v>
      </c>
      <c r="J37" s="175"/>
      <c r="K37" s="199">
        <v>-0.79651162790697672</v>
      </c>
      <c r="L37" s="176">
        <v>1237</v>
      </c>
      <c r="M37" s="199">
        <v>7.9823446282111677E-3</v>
      </c>
      <c r="N37" s="175">
        <v>156.363636363636</v>
      </c>
      <c r="O37" s="176">
        <v>1082</v>
      </c>
      <c r="P37" s="199">
        <v>6.9339861448446906E-3</v>
      </c>
      <c r="Q37" s="175">
        <v>145.45454545454501</v>
      </c>
      <c r="R37" s="176">
        <v>1067</v>
      </c>
      <c r="S37" s="199">
        <v>6.2901609385132345E-3</v>
      </c>
      <c r="T37" s="175">
        <v>147.27271999999999</v>
      </c>
      <c r="U37" s="199">
        <v>-0.137429264349232</v>
      </c>
      <c r="V37" s="176">
        <v>833179</v>
      </c>
      <c r="W37" s="199">
        <v>5.0999999999999997E-2</v>
      </c>
      <c r="X37" s="176">
        <v>4481</v>
      </c>
      <c r="Y37" s="176">
        <v>880090</v>
      </c>
      <c r="Z37" s="199">
        <v>5.1999999999999998E-2</v>
      </c>
      <c r="AA37" s="176">
        <v>4450</v>
      </c>
      <c r="AB37" s="176">
        <v>842402</v>
      </c>
      <c r="AC37" s="199">
        <v>4.5999999999999999E-2</v>
      </c>
      <c r="AD37" s="177">
        <v>4132.7299999999996</v>
      </c>
      <c r="AE37" s="199">
        <v>1.0999999999999999E-2</v>
      </c>
    </row>
    <row r="38" spans="1:31" x14ac:dyDescent="0.3">
      <c r="A38" s="175" t="s">
        <v>1700</v>
      </c>
      <c r="B38" s="176">
        <v>344</v>
      </c>
      <c r="C38" s="199">
        <v>7.6400302047705771E-3</v>
      </c>
      <c r="D38" s="175"/>
      <c r="E38" s="176">
        <v>207</v>
      </c>
      <c r="F38" s="199">
        <v>4.0276291468041639E-3</v>
      </c>
      <c r="G38" s="175"/>
      <c r="H38" s="176">
        <v>62</v>
      </c>
      <c r="I38" s="199">
        <v>1.2721080060732898E-3</v>
      </c>
      <c r="J38" s="175"/>
      <c r="K38" s="199">
        <v>-0.81976744186046513</v>
      </c>
      <c r="L38" s="176">
        <v>1237</v>
      </c>
      <c r="M38" s="199">
        <v>7.9823446282111677E-3</v>
      </c>
      <c r="N38" s="175">
        <v>156.363636363636</v>
      </c>
      <c r="O38" s="176">
        <v>1035</v>
      </c>
      <c r="P38" s="199">
        <v>6.6327871163717692E-3</v>
      </c>
      <c r="Q38" s="175">
        <v>145.45454545454501</v>
      </c>
      <c r="R38" s="176">
        <v>1050</v>
      </c>
      <c r="S38" s="199">
        <v>6.1899428167187407E-3</v>
      </c>
      <c r="T38" s="175">
        <v>146.060608</v>
      </c>
      <c r="U38" s="199">
        <v>-0.15117219078415522</v>
      </c>
      <c r="V38" s="176">
        <v>620864</v>
      </c>
      <c r="W38" s="199">
        <v>3.7999999999999999E-2</v>
      </c>
      <c r="X38" s="176">
        <v>4363</v>
      </c>
      <c r="Y38" s="176">
        <v>612589</v>
      </c>
      <c r="Z38" s="199">
        <v>3.5999999999999997E-2</v>
      </c>
      <c r="AA38" s="176">
        <v>3858</v>
      </c>
      <c r="AB38" s="176">
        <v>524621</v>
      </c>
      <c r="AC38" s="199">
        <v>2.9000000000000001E-2</v>
      </c>
      <c r="AD38" s="177">
        <v>3443.64</v>
      </c>
      <c r="AE38" s="199">
        <v>-0.155</v>
      </c>
    </row>
    <row r="39" spans="1:31" x14ac:dyDescent="0.3">
      <c r="A39" s="175" t="s">
        <v>1701</v>
      </c>
      <c r="B39" s="175">
        <v>0</v>
      </c>
      <c r="C39" s="199" t="s">
        <v>2479</v>
      </c>
      <c r="D39" s="175"/>
      <c r="E39" s="175">
        <v>24</v>
      </c>
      <c r="F39" s="199" t="s">
        <v>2479</v>
      </c>
      <c r="G39" s="175"/>
      <c r="H39" s="175">
        <v>0</v>
      </c>
      <c r="I39" s="199">
        <v>0</v>
      </c>
      <c r="J39" s="175"/>
      <c r="K39" s="199" t="s">
        <v>2479</v>
      </c>
      <c r="L39" s="175">
        <v>0</v>
      </c>
      <c r="M39" s="199">
        <v>0</v>
      </c>
      <c r="N39" s="175">
        <v>72.121212121212096</v>
      </c>
      <c r="O39" s="175">
        <v>24</v>
      </c>
      <c r="P39" s="199">
        <v>1.5380375922021495E-4</v>
      </c>
      <c r="Q39" s="175">
        <v>22.424242424242401</v>
      </c>
      <c r="R39" s="175">
        <v>9</v>
      </c>
      <c r="S39" s="199">
        <v>5.3056652714732064E-5</v>
      </c>
      <c r="T39" s="175">
        <v>13.333333</v>
      </c>
      <c r="U39" s="199"/>
      <c r="V39" s="176">
        <v>22701</v>
      </c>
      <c r="W39" s="199">
        <v>1E-3</v>
      </c>
      <c r="X39" s="175">
        <v>770</v>
      </c>
      <c r="Y39" s="176">
        <v>21403</v>
      </c>
      <c r="Z39" s="199">
        <v>1E-3</v>
      </c>
      <c r="AA39" s="175">
        <v>699</v>
      </c>
      <c r="AB39" s="176">
        <v>198342</v>
      </c>
      <c r="AC39" s="199">
        <v>1.0999999999999999E-2</v>
      </c>
      <c r="AD39" s="177">
        <v>2127.27</v>
      </c>
      <c r="AE39" s="199">
        <v>7.7370000000000001</v>
      </c>
    </row>
    <row r="40" spans="1:31" x14ac:dyDescent="0.3">
      <c r="A40" s="175" t="s">
        <v>1702</v>
      </c>
      <c r="B40" s="175">
        <v>0</v>
      </c>
      <c r="C40" s="199" t="s">
        <v>2479</v>
      </c>
      <c r="D40" s="175"/>
      <c r="E40" s="175">
        <v>23</v>
      </c>
      <c r="F40" s="199" t="s">
        <v>2479</v>
      </c>
      <c r="G40" s="175"/>
      <c r="H40" s="175">
        <v>0</v>
      </c>
      <c r="I40" s="199" t="s">
        <v>2479</v>
      </c>
      <c r="J40" s="175"/>
      <c r="K40" s="199" t="s">
        <v>2479</v>
      </c>
      <c r="L40" s="175">
        <v>0</v>
      </c>
      <c r="M40" s="199">
        <v>0</v>
      </c>
      <c r="N40" s="175">
        <v>72.121212121212096</v>
      </c>
      <c r="O40" s="175">
        <v>23</v>
      </c>
      <c r="P40" s="199">
        <v>1.4739526925270599E-4</v>
      </c>
      <c r="Q40" s="175">
        <v>22.424242424242401</v>
      </c>
      <c r="R40" s="175">
        <v>0</v>
      </c>
      <c r="S40" s="199">
        <v>0</v>
      </c>
      <c r="T40" s="175">
        <v>17.575758</v>
      </c>
      <c r="U40" s="199"/>
      <c r="V40" s="176">
        <v>129467</v>
      </c>
      <c r="W40" s="199">
        <v>8.0000000000000002E-3</v>
      </c>
      <c r="X40" s="176">
        <v>1562</v>
      </c>
      <c r="Y40" s="176">
        <v>170567</v>
      </c>
      <c r="Z40" s="199">
        <v>0.01</v>
      </c>
      <c r="AA40" s="176">
        <v>1788</v>
      </c>
      <c r="AB40" s="176">
        <v>77854</v>
      </c>
      <c r="AC40" s="199">
        <v>4.0000000000000001E-3</v>
      </c>
      <c r="AD40" s="177">
        <v>1422.42</v>
      </c>
      <c r="AE40" s="199">
        <v>-0.39900000000000002</v>
      </c>
    </row>
    <row r="41" spans="1:31" x14ac:dyDescent="0.3">
      <c r="A41" s="175" t="s">
        <v>1703</v>
      </c>
      <c r="B41" s="175">
        <v>0</v>
      </c>
      <c r="C41" s="199" t="s">
        <v>2479</v>
      </c>
      <c r="D41" s="175"/>
      <c r="E41" s="175">
        <v>0</v>
      </c>
      <c r="F41" s="199" t="s">
        <v>2479</v>
      </c>
      <c r="G41" s="175"/>
      <c r="H41" s="175">
        <v>8</v>
      </c>
      <c r="I41" s="199" t="s">
        <v>2479</v>
      </c>
      <c r="J41" s="175"/>
      <c r="K41" s="199" t="s">
        <v>2479</v>
      </c>
      <c r="L41" s="175">
        <v>0</v>
      </c>
      <c r="M41" s="199">
        <v>0</v>
      </c>
      <c r="N41" s="175">
        <v>72.121212121212096</v>
      </c>
      <c r="O41" s="175">
        <v>0</v>
      </c>
      <c r="P41" s="199">
        <v>0</v>
      </c>
      <c r="Q41" s="175">
        <v>16.363636363636299</v>
      </c>
      <c r="R41" s="175">
        <v>8</v>
      </c>
      <c r="S41" s="199">
        <v>4.7161469079761834E-5</v>
      </c>
      <c r="T41" s="175">
        <v>8.4848479999999995</v>
      </c>
      <c r="U41" s="199"/>
      <c r="V41" s="176">
        <v>54716</v>
      </c>
      <c r="W41" s="199">
        <v>3.0000000000000001E-3</v>
      </c>
      <c r="X41" s="175">
        <v>981</v>
      </c>
      <c r="Y41" s="176">
        <v>66908</v>
      </c>
      <c r="Z41" s="199">
        <v>4.0000000000000001E-3</v>
      </c>
      <c r="AA41" s="176">
        <v>1275</v>
      </c>
      <c r="AB41" s="176">
        <v>29415</v>
      </c>
      <c r="AC41" s="199">
        <v>2E-3</v>
      </c>
      <c r="AD41" s="175">
        <v>933.33</v>
      </c>
      <c r="AE41" s="199">
        <v>-0.46200000000000002</v>
      </c>
    </row>
    <row r="42" spans="1:31" x14ac:dyDescent="0.3">
      <c r="A42" s="175" t="s">
        <v>1452</v>
      </c>
      <c r="B42" s="175">
        <v>0</v>
      </c>
      <c r="C42" s="199" t="s">
        <v>2479</v>
      </c>
      <c r="D42" s="175"/>
      <c r="E42" s="175">
        <v>0</v>
      </c>
      <c r="F42" s="199" t="s">
        <v>2479</v>
      </c>
      <c r="G42" s="175"/>
      <c r="H42" s="175">
        <v>0</v>
      </c>
      <c r="I42" s="199" t="s">
        <v>2479</v>
      </c>
      <c r="J42" s="175"/>
      <c r="K42" s="199" t="s">
        <v>2479</v>
      </c>
      <c r="L42" s="175">
        <v>0</v>
      </c>
      <c r="M42" s="199">
        <v>0</v>
      </c>
      <c r="N42" s="175">
        <v>72.121212121212096</v>
      </c>
      <c r="O42" s="175">
        <v>0</v>
      </c>
      <c r="P42" s="199">
        <v>0</v>
      </c>
      <c r="Q42" s="175">
        <v>16.363636363636299</v>
      </c>
      <c r="R42" s="175">
        <v>0</v>
      </c>
      <c r="S42" s="199">
        <v>0</v>
      </c>
      <c r="T42" s="175">
        <v>17.575758</v>
      </c>
      <c r="U42" s="199"/>
      <c r="V42" s="176">
        <v>5431</v>
      </c>
      <c r="W42" s="199">
        <v>0</v>
      </c>
      <c r="X42" s="175">
        <v>279</v>
      </c>
      <c r="Y42" s="176">
        <v>8623</v>
      </c>
      <c r="Z42" s="199">
        <v>1E-3</v>
      </c>
      <c r="AA42" s="175">
        <v>418</v>
      </c>
      <c r="AB42" s="176">
        <v>12170</v>
      </c>
      <c r="AC42" s="199">
        <v>1E-3</v>
      </c>
      <c r="AD42" s="175">
        <v>455.15</v>
      </c>
      <c r="AE42" s="199">
        <v>1.2410000000000001</v>
      </c>
    </row>
    <row r="43" spans="1:31" x14ac:dyDescent="0.3">
      <c r="A43" s="175" t="s">
        <v>1453</v>
      </c>
      <c r="B43" s="175">
        <v>0</v>
      </c>
      <c r="C43" s="199">
        <v>0</v>
      </c>
      <c r="D43" s="175"/>
      <c r="E43" s="175">
        <v>0</v>
      </c>
      <c r="F43" s="199">
        <v>0</v>
      </c>
      <c r="G43" s="175"/>
      <c r="H43" s="175">
        <v>27</v>
      </c>
      <c r="I43" s="199">
        <v>5.5398251877385207E-4</v>
      </c>
      <c r="J43" s="175"/>
      <c r="K43" s="199" t="s">
        <v>2479</v>
      </c>
      <c r="L43" s="175">
        <v>10</v>
      </c>
      <c r="M43" s="199">
        <v>6.4529867649241454E-5</v>
      </c>
      <c r="N43" s="175">
        <v>12.1212121212121</v>
      </c>
      <c r="O43" s="175">
        <v>7</v>
      </c>
      <c r="P43" s="199">
        <v>4.485942977256269E-5</v>
      </c>
      <c r="Q43" s="175">
        <v>6.0606060606060597</v>
      </c>
      <c r="R43" s="175">
        <v>57</v>
      </c>
      <c r="S43" s="199">
        <v>3.3602546719330308E-4</v>
      </c>
      <c r="T43" s="175">
        <v>37.5757561</v>
      </c>
      <c r="U43" s="199">
        <v>4.7</v>
      </c>
      <c r="V43" s="176">
        <v>6671</v>
      </c>
      <c r="W43" s="199">
        <v>0</v>
      </c>
      <c r="X43" s="175">
        <v>375</v>
      </c>
      <c r="Y43" s="176">
        <v>8684</v>
      </c>
      <c r="Z43" s="199">
        <v>1E-3</v>
      </c>
      <c r="AA43" s="175">
        <v>413</v>
      </c>
      <c r="AB43" s="176">
        <v>36319</v>
      </c>
      <c r="AC43" s="199">
        <v>2E-3</v>
      </c>
      <c r="AD43" s="175">
        <v>977.58</v>
      </c>
      <c r="AE43" s="199">
        <v>4.444</v>
      </c>
    </row>
    <row r="44" spans="1:31" x14ac:dyDescent="0.3">
      <c r="A44" s="175" t="s">
        <v>1454</v>
      </c>
      <c r="B44" s="175">
        <v>62</v>
      </c>
      <c r="C44" s="199">
        <v>1.3769821880691162E-3</v>
      </c>
      <c r="D44" s="175"/>
      <c r="E44" s="175">
        <v>165</v>
      </c>
      <c r="F44" s="199">
        <v>3.2104290300612901E-3</v>
      </c>
      <c r="G44" s="175"/>
      <c r="H44" s="175">
        <v>100</v>
      </c>
      <c r="I44" s="199">
        <v>2.0517871065698222E-3</v>
      </c>
      <c r="J44" s="175"/>
      <c r="K44" s="199">
        <v>0.61290322580645151</v>
      </c>
      <c r="L44" s="176">
        <v>504</v>
      </c>
      <c r="M44" s="199">
        <v>3.2523053295217693E-3</v>
      </c>
      <c r="N44" s="175">
        <v>99.393939393939405</v>
      </c>
      <c r="O44" s="176">
        <v>659</v>
      </c>
      <c r="P44" s="199">
        <v>4.2231948885884021E-3</v>
      </c>
      <c r="Q44" s="175">
        <v>195.75757575757501</v>
      </c>
      <c r="R44" s="175">
        <v>425</v>
      </c>
      <c r="S44" s="199">
        <v>2.5054530448623473E-3</v>
      </c>
      <c r="T44" s="175">
        <v>94.545455899999993</v>
      </c>
      <c r="U44" s="199">
        <v>-0.15674603174603174</v>
      </c>
      <c r="V44" s="176">
        <v>54731</v>
      </c>
      <c r="W44" s="199">
        <v>3.0000000000000001E-3</v>
      </c>
      <c r="X44" s="176">
        <v>1191</v>
      </c>
      <c r="Y44" s="176">
        <v>59664</v>
      </c>
      <c r="Z44" s="199">
        <v>4.0000000000000001E-3</v>
      </c>
      <c r="AA44" s="176">
        <v>1267</v>
      </c>
      <c r="AB44" s="176">
        <v>52859</v>
      </c>
      <c r="AC44" s="199">
        <v>3.0000000000000001E-3</v>
      </c>
      <c r="AD44" s="177">
        <v>1159.3900000000001</v>
      </c>
      <c r="AE44" s="199">
        <v>-3.4000000000000002E-2</v>
      </c>
    </row>
    <row r="45" spans="1:31" x14ac:dyDescent="0.3">
      <c r="A45" s="175" t="s">
        <v>1455</v>
      </c>
      <c r="B45" s="176">
        <v>87</v>
      </c>
      <c r="C45" s="199">
        <v>1.9322169413227913E-3</v>
      </c>
      <c r="D45" s="175"/>
      <c r="E45" s="176">
        <v>80</v>
      </c>
      <c r="F45" s="199">
        <v>1.5565716509388073E-3</v>
      </c>
      <c r="G45" s="175"/>
      <c r="H45" s="176">
        <v>94</v>
      </c>
      <c r="I45" s="199">
        <v>1.9286798801756318E-3</v>
      </c>
      <c r="J45" s="175"/>
      <c r="K45" s="199">
        <v>8.0459770114942541E-2</v>
      </c>
      <c r="L45" s="176">
        <v>593</v>
      </c>
      <c r="M45" s="199">
        <v>3.8266211516000182E-3</v>
      </c>
      <c r="N45" s="175">
        <v>103.636363636363</v>
      </c>
      <c r="O45" s="176">
        <v>1006</v>
      </c>
      <c r="P45" s="199">
        <v>6.4469409073140095E-3</v>
      </c>
      <c r="Q45" s="175">
        <v>173.333333333333</v>
      </c>
      <c r="R45" s="176">
        <v>373</v>
      </c>
      <c r="S45" s="199">
        <v>2.1989034958438953E-3</v>
      </c>
      <c r="T45" s="175">
        <v>109.090912</v>
      </c>
      <c r="U45" s="199">
        <v>-0.37099494097807756</v>
      </c>
      <c r="V45" s="176">
        <v>152227</v>
      </c>
      <c r="W45" s="199">
        <v>8.9999999999999993E-3</v>
      </c>
      <c r="X45" s="176">
        <v>2020</v>
      </c>
      <c r="Y45" s="176">
        <v>188568</v>
      </c>
      <c r="Z45" s="199">
        <v>1.0999999999999999E-2</v>
      </c>
      <c r="AA45" s="176">
        <v>1779</v>
      </c>
      <c r="AB45" s="176">
        <v>153247</v>
      </c>
      <c r="AC45" s="199">
        <v>8.0000000000000002E-3</v>
      </c>
      <c r="AD45" s="177">
        <v>2120</v>
      </c>
      <c r="AE45" s="199">
        <v>7.0000000000000001E-3</v>
      </c>
    </row>
    <row r="46" spans="1:31" x14ac:dyDescent="0.3">
      <c r="A46" s="175" t="s">
        <v>1456</v>
      </c>
      <c r="B46" s="176">
        <v>1599</v>
      </c>
      <c r="C46" s="199">
        <v>3.5512814818105094E-2</v>
      </c>
      <c r="D46" s="175"/>
      <c r="E46" s="176">
        <v>1225</v>
      </c>
      <c r="F46" s="199">
        <v>2.3835003405000485E-2</v>
      </c>
      <c r="G46" s="175"/>
      <c r="H46" s="176">
        <v>912</v>
      </c>
      <c r="I46" s="199">
        <v>1.8712298411916781E-2</v>
      </c>
      <c r="J46" s="175"/>
      <c r="K46" s="199">
        <v>-0.42964352720450283</v>
      </c>
      <c r="L46" s="176">
        <v>3290</v>
      </c>
      <c r="M46" s="199">
        <v>2.1230326456600439E-2</v>
      </c>
      <c r="N46" s="175">
        <v>298.18181818181802</v>
      </c>
      <c r="O46" s="176">
        <v>3096</v>
      </c>
      <c r="P46" s="199">
        <v>1.9840684939407726E-2</v>
      </c>
      <c r="Q46" s="175">
        <v>278.18181818181802</v>
      </c>
      <c r="R46" s="176">
        <v>2566</v>
      </c>
      <c r="S46" s="199">
        <v>1.5127041207333608E-2</v>
      </c>
      <c r="T46" s="175">
        <v>282.42425500000002</v>
      </c>
      <c r="U46" s="199">
        <v>-0.22006079027355624</v>
      </c>
      <c r="V46" s="176">
        <v>448940</v>
      </c>
      <c r="W46" s="199">
        <v>2.8000000000000001E-2</v>
      </c>
      <c r="X46" s="176">
        <v>3625</v>
      </c>
      <c r="Y46" s="176">
        <v>456782</v>
      </c>
      <c r="Z46" s="199">
        <v>2.7E-2</v>
      </c>
      <c r="AA46" s="176">
        <v>3373</v>
      </c>
      <c r="AB46" s="176">
        <v>460235</v>
      </c>
      <c r="AC46" s="199">
        <v>2.5000000000000001E-2</v>
      </c>
      <c r="AD46" s="177">
        <v>3440</v>
      </c>
      <c r="AE46" s="199">
        <v>2.5000000000000001E-2</v>
      </c>
    </row>
    <row r="47" spans="1:31" x14ac:dyDescent="0.3">
      <c r="A47" s="175" t="s">
        <v>1458</v>
      </c>
      <c r="B47" s="176">
        <v>1295</v>
      </c>
      <c r="C47" s="199">
        <v>2.8761160218540398E-2</v>
      </c>
      <c r="D47" s="175"/>
      <c r="E47" s="176">
        <v>1113</v>
      </c>
      <c r="F47" s="199">
        <v>2.1655803093686157E-2</v>
      </c>
      <c r="G47" s="175"/>
      <c r="H47" s="176">
        <v>882</v>
      </c>
      <c r="I47" s="199">
        <v>1.8096762279945833E-2</v>
      </c>
      <c r="J47" s="175"/>
      <c r="K47" s="199">
        <v>-0.31891891891891888</v>
      </c>
      <c r="L47" s="176">
        <v>2627</v>
      </c>
      <c r="M47" s="199">
        <v>1.695199623145573E-2</v>
      </c>
      <c r="N47" s="175">
        <v>380.60606060606</v>
      </c>
      <c r="O47" s="176">
        <v>1836</v>
      </c>
      <c r="P47" s="199">
        <v>1.1765987580346443E-2</v>
      </c>
      <c r="Q47" s="175">
        <v>233.333333333333</v>
      </c>
      <c r="R47" s="176">
        <v>1788</v>
      </c>
      <c r="S47" s="199">
        <v>1.054058833932677E-2</v>
      </c>
      <c r="T47" s="175">
        <v>265.45455900000002</v>
      </c>
      <c r="U47" s="199">
        <v>-0.31937571374191093</v>
      </c>
      <c r="V47" s="176">
        <v>156627</v>
      </c>
      <c r="W47" s="199">
        <v>0.01</v>
      </c>
      <c r="X47" s="176">
        <v>2075</v>
      </c>
      <c r="Y47" s="176">
        <v>165542</v>
      </c>
      <c r="Z47" s="199">
        <v>0.01</v>
      </c>
      <c r="AA47" s="176">
        <v>1978</v>
      </c>
      <c r="AB47" s="176">
        <v>200381</v>
      </c>
      <c r="AC47" s="199">
        <v>1.0999999999999999E-2</v>
      </c>
      <c r="AD47" s="177">
        <v>2606.67</v>
      </c>
      <c r="AE47" s="199">
        <v>0.27900000000000003</v>
      </c>
    </row>
    <row r="48" spans="1:31" x14ac:dyDescent="0.3">
      <c r="A48" s="175" t="s">
        <v>1704</v>
      </c>
      <c r="B48" s="176">
        <v>2436</v>
      </c>
      <c r="C48" s="199">
        <v>5.410207435703817E-2</v>
      </c>
      <c r="D48" s="175"/>
      <c r="E48" s="176">
        <v>1935</v>
      </c>
      <c r="F48" s="199">
        <v>3.7649576807082398E-2</v>
      </c>
      <c r="G48" s="175"/>
      <c r="H48" s="176">
        <v>2543</v>
      </c>
      <c r="I48" s="199">
        <v>5.217694612007058E-2</v>
      </c>
      <c r="J48" s="175"/>
      <c r="K48" s="199">
        <v>4.3924466338259416E-2</v>
      </c>
      <c r="L48" s="176">
        <v>5929</v>
      </c>
      <c r="M48" s="199">
        <v>3.8259758529235258E-2</v>
      </c>
      <c r="N48" s="175">
        <v>312.12121212121201</v>
      </c>
      <c r="O48" s="176">
        <v>5044</v>
      </c>
      <c r="P48" s="199">
        <v>3.2324423396115173E-2</v>
      </c>
      <c r="Q48" s="175">
        <v>442.42424242424198</v>
      </c>
      <c r="R48" s="176">
        <v>7655</v>
      </c>
      <c r="S48" s="199">
        <v>4.5127630725697108E-2</v>
      </c>
      <c r="T48" s="175">
        <v>630.30304000000001</v>
      </c>
      <c r="U48" s="199">
        <v>0.29111148591668073</v>
      </c>
      <c r="V48" s="176">
        <v>805819</v>
      </c>
      <c r="W48" s="199">
        <v>0.05</v>
      </c>
      <c r="X48" s="176">
        <v>4420</v>
      </c>
      <c r="Y48" s="176">
        <v>900328</v>
      </c>
      <c r="Z48" s="199">
        <v>5.2999999999999999E-2</v>
      </c>
      <c r="AA48" s="176">
        <v>4250</v>
      </c>
      <c r="AB48" s="176">
        <v>1529697</v>
      </c>
      <c r="AC48" s="199">
        <v>8.4000000000000005E-2</v>
      </c>
      <c r="AD48" s="177">
        <v>8544.24</v>
      </c>
      <c r="AE48" s="199">
        <v>0.89800000000000002</v>
      </c>
    </row>
    <row r="49" spans="1:31" x14ac:dyDescent="0.3">
      <c r="A49" s="179" t="s">
        <v>2024</v>
      </c>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row>
    <row r="50" spans="1:31" x14ac:dyDescent="0.3">
      <c r="A50" s="203" t="s">
        <v>1924</v>
      </c>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row>
    <row r="51" spans="1:31" x14ac:dyDescent="0.3">
      <c r="A51" s="175"/>
      <c r="B51" s="200"/>
      <c r="C51" s="201"/>
      <c r="D51" s="201"/>
      <c r="E51" s="200"/>
      <c r="F51" s="201"/>
      <c r="G51" s="201"/>
      <c r="H51" s="200"/>
      <c r="I51" s="201"/>
      <c r="J51" s="201"/>
      <c r="K51" s="175"/>
      <c r="L51" s="200" t="s">
        <v>1653</v>
      </c>
      <c r="M51" s="201"/>
      <c r="N51" s="201" t="s">
        <v>1654</v>
      </c>
      <c r="O51" s="200" t="s">
        <v>1653</v>
      </c>
      <c r="P51" s="201"/>
      <c r="Q51" s="201" t="s">
        <v>1654</v>
      </c>
      <c r="R51" s="200" t="s">
        <v>1653</v>
      </c>
      <c r="S51" s="201"/>
      <c r="T51" s="201" t="s">
        <v>1654</v>
      </c>
      <c r="U51" s="175" t="s">
        <v>167</v>
      </c>
      <c r="V51" s="200" t="s">
        <v>1653</v>
      </c>
      <c r="W51" s="201"/>
      <c r="X51" s="201" t="s">
        <v>1654</v>
      </c>
      <c r="Y51" s="200" t="s">
        <v>1653</v>
      </c>
      <c r="Z51" s="201"/>
      <c r="AA51" s="201" t="s">
        <v>1654</v>
      </c>
      <c r="AB51" s="200" t="s">
        <v>1653</v>
      </c>
      <c r="AC51" s="201"/>
      <c r="AD51" s="201" t="s">
        <v>1654</v>
      </c>
      <c r="AE51" s="175" t="s">
        <v>167</v>
      </c>
    </row>
    <row r="52" spans="1:31" x14ac:dyDescent="0.3">
      <c r="A52" s="175" t="s">
        <v>1925</v>
      </c>
      <c r="B52" s="198" t="e">
        <v>#N/A</v>
      </c>
      <c r="C52" s="175" t="e">
        <v>#N/A</v>
      </c>
      <c r="D52" s="198" t="e">
        <v>#N/A</v>
      </c>
      <c r="E52" s="198" t="e">
        <v>#N/A</v>
      </c>
      <c r="F52" s="175" t="e">
        <v>#N/A</v>
      </c>
      <c r="G52" s="198" t="e">
        <v>#N/A</v>
      </c>
      <c r="H52" s="176" t="e">
        <v>#N/A</v>
      </c>
      <c r="I52" s="175" t="e">
        <v>#N/A</v>
      </c>
      <c r="J52" s="175" t="e">
        <v>#N/A</v>
      </c>
      <c r="K52" s="199" t="e">
        <v>#N/A</v>
      </c>
      <c r="L52" s="198">
        <v>1162</v>
      </c>
      <c r="M52" s="175" t="s">
        <v>167</v>
      </c>
      <c r="N52" s="198">
        <v>13.9393939393939</v>
      </c>
      <c r="O52" s="198">
        <v>1081</v>
      </c>
      <c r="P52" s="175" t="s">
        <v>167</v>
      </c>
      <c r="Q52" s="198">
        <v>12.7272727272727</v>
      </c>
      <c r="R52" s="176">
        <v>1155</v>
      </c>
      <c r="S52" s="175" t="s">
        <v>167</v>
      </c>
      <c r="T52" s="175">
        <v>17.575758</v>
      </c>
      <c r="U52" s="199">
        <v>-6.024096385542169E-3</v>
      </c>
      <c r="V52" s="198">
        <v>1882</v>
      </c>
      <c r="W52" s="175" t="s">
        <v>167</v>
      </c>
      <c r="X52" s="198">
        <v>2</v>
      </c>
      <c r="Y52" s="198">
        <v>1693</v>
      </c>
      <c r="Z52" s="175" t="s">
        <v>167</v>
      </c>
      <c r="AA52" s="198">
        <v>2</v>
      </c>
      <c r="AB52" s="176">
        <v>1851</v>
      </c>
      <c r="AC52" s="175" t="s">
        <v>167</v>
      </c>
      <c r="AD52" s="175">
        <v>3.03</v>
      </c>
      <c r="AE52" s="199">
        <v>-1.6E-2</v>
      </c>
    </row>
    <row r="53" spans="1:31" x14ac:dyDescent="0.3">
      <c r="A53" s="175" t="s">
        <v>1926</v>
      </c>
      <c r="B53" s="198" t="e">
        <v>#N/A</v>
      </c>
      <c r="C53" s="175" t="e">
        <v>#N/A</v>
      </c>
      <c r="D53" s="198" t="e">
        <v>#N/A</v>
      </c>
      <c r="E53" s="198" t="e">
        <v>#N/A</v>
      </c>
      <c r="F53" s="175" t="e">
        <v>#N/A</v>
      </c>
      <c r="G53" s="198" t="e">
        <v>#N/A</v>
      </c>
      <c r="H53" s="176" t="e">
        <v>#N/A</v>
      </c>
      <c r="I53" s="175" t="e">
        <v>#N/A</v>
      </c>
      <c r="J53" s="175" t="e">
        <v>#N/A</v>
      </c>
      <c r="K53" s="199" t="e">
        <v>#N/A</v>
      </c>
      <c r="L53" s="198">
        <v>1461</v>
      </c>
      <c r="M53" s="175" t="s">
        <v>167</v>
      </c>
      <c r="N53" s="198">
        <v>14.545454545454501</v>
      </c>
      <c r="O53" s="198">
        <v>1353</v>
      </c>
      <c r="P53" s="175" t="s">
        <v>167</v>
      </c>
      <c r="Q53" s="198">
        <v>12.7272727272727</v>
      </c>
      <c r="R53" s="176">
        <v>1478</v>
      </c>
      <c r="S53" s="175" t="s">
        <v>167</v>
      </c>
      <c r="T53" s="175">
        <v>15.151515</v>
      </c>
      <c r="U53" s="199">
        <v>1.1635865845311431E-2</v>
      </c>
      <c r="V53" s="198">
        <v>2345</v>
      </c>
      <c r="W53" s="175" t="s">
        <v>167</v>
      </c>
      <c r="X53" s="198">
        <v>2</v>
      </c>
      <c r="Y53" s="198">
        <v>2155</v>
      </c>
      <c r="Z53" s="175" t="s">
        <v>167</v>
      </c>
      <c r="AA53" s="198">
        <v>2</v>
      </c>
      <c r="AB53" s="176">
        <v>2422</v>
      </c>
      <c r="AC53" s="175" t="s">
        <v>167</v>
      </c>
      <c r="AD53" s="175">
        <v>3.03</v>
      </c>
      <c r="AE53" s="199">
        <v>3.3000000000000002E-2</v>
      </c>
    </row>
    <row r="54" spans="1:31" x14ac:dyDescent="0.3">
      <c r="A54" s="175" t="s">
        <v>1927</v>
      </c>
      <c r="B54" s="198" t="e">
        <v>#N/A</v>
      </c>
      <c r="C54" s="175" t="e">
        <v>#N/A</v>
      </c>
      <c r="D54" s="198" t="e">
        <v>#N/A</v>
      </c>
      <c r="E54" s="198" t="e">
        <v>#N/A</v>
      </c>
      <c r="F54" s="175" t="e">
        <v>#N/A</v>
      </c>
      <c r="G54" s="198" t="e">
        <v>#N/A</v>
      </c>
      <c r="H54" s="175" t="e">
        <v>#N/A</v>
      </c>
      <c r="I54" s="175" t="e">
        <v>#N/A</v>
      </c>
      <c r="J54" s="175" t="e">
        <v>#N/A</v>
      </c>
      <c r="K54" s="199" t="e">
        <v>#N/A</v>
      </c>
      <c r="L54" s="198">
        <v>344</v>
      </c>
      <c r="M54" s="175" t="s">
        <v>167</v>
      </c>
      <c r="N54" s="198">
        <v>5.4545454545454497</v>
      </c>
      <c r="O54" s="198">
        <v>363</v>
      </c>
      <c r="P54" s="175" t="s">
        <v>167</v>
      </c>
      <c r="Q54" s="198">
        <v>6.0606060606060597</v>
      </c>
      <c r="R54" s="175">
        <v>435</v>
      </c>
      <c r="S54" s="175" t="s">
        <v>167</v>
      </c>
      <c r="T54" s="175">
        <v>9.0909089999999999</v>
      </c>
      <c r="U54" s="199">
        <v>0.26453488372093026</v>
      </c>
      <c r="V54" s="198">
        <v>450</v>
      </c>
      <c r="W54" s="175" t="s">
        <v>167</v>
      </c>
      <c r="X54" s="198">
        <v>1</v>
      </c>
      <c r="Y54" s="198">
        <v>500</v>
      </c>
      <c r="Z54" s="175" t="s">
        <v>167</v>
      </c>
      <c r="AA54" s="198">
        <v>1</v>
      </c>
      <c r="AB54" s="175">
        <v>618</v>
      </c>
      <c r="AC54" s="175" t="s">
        <v>167</v>
      </c>
      <c r="AD54" s="175">
        <v>1.21</v>
      </c>
      <c r="AE54" s="199">
        <v>0.373</v>
      </c>
    </row>
    <row r="55" spans="1:31" x14ac:dyDescent="0.3">
      <c r="A55" s="179" t="s">
        <v>2024</v>
      </c>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row>
    <row r="56" spans="1:31" x14ac:dyDescent="0.3">
      <c r="A56" s="203" t="s">
        <v>1945</v>
      </c>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row>
    <row r="57" spans="1:31" x14ac:dyDescent="0.3">
      <c r="A57" s="175"/>
      <c r="B57" s="200"/>
      <c r="C57" s="201"/>
      <c r="D57" s="201"/>
      <c r="E57" s="200"/>
      <c r="F57" s="201"/>
      <c r="G57" s="201"/>
      <c r="H57" s="200"/>
      <c r="I57" s="201"/>
      <c r="J57" s="201"/>
      <c r="K57" s="175"/>
      <c r="L57" s="200" t="s">
        <v>1653</v>
      </c>
      <c r="M57" s="201"/>
      <c r="N57" s="201" t="s">
        <v>1654</v>
      </c>
      <c r="O57" s="200" t="s">
        <v>1653</v>
      </c>
      <c r="P57" s="201"/>
      <c r="Q57" s="201" t="s">
        <v>1654</v>
      </c>
      <c r="R57" s="200" t="s">
        <v>1653</v>
      </c>
      <c r="S57" s="201"/>
      <c r="T57" s="201" t="s">
        <v>1654</v>
      </c>
      <c r="U57" s="175" t="s">
        <v>167</v>
      </c>
      <c r="V57" s="200" t="s">
        <v>1653</v>
      </c>
      <c r="W57" s="201"/>
      <c r="X57" s="201" t="s">
        <v>1654</v>
      </c>
      <c r="Y57" s="200" t="s">
        <v>1653</v>
      </c>
      <c r="Z57" s="201"/>
      <c r="AA57" s="201" t="s">
        <v>1654</v>
      </c>
      <c r="AB57" s="200" t="s">
        <v>1653</v>
      </c>
      <c r="AC57" s="201"/>
      <c r="AD57" s="201" t="s">
        <v>1654</v>
      </c>
      <c r="AE57" s="175" t="s">
        <v>167</v>
      </c>
    </row>
    <row r="58" spans="1:31" x14ac:dyDescent="0.3">
      <c r="A58" s="175" t="s">
        <v>1946</v>
      </c>
      <c r="B58" s="198" t="e">
        <v>#N/A</v>
      </c>
      <c r="C58" s="175" t="e">
        <v>#N/A</v>
      </c>
      <c r="D58" s="198" t="e">
        <v>#N/A</v>
      </c>
      <c r="E58" s="198" t="e">
        <v>#N/A</v>
      </c>
      <c r="F58" s="175" t="e">
        <v>#N/A</v>
      </c>
      <c r="G58" s="198" t="e">
        <v>#N/A</v>
      </c>
      <c r="H58" s="176" t="e">
        <v>#N/A</v>
      </c>
      <c r="I58" s="175" t="e">
        <v>#N/A</v>
      </c>
      <c r="J58" s="175" t="e">
        <v>#N/A</v>
      </c>
      <c r="K58" s="199" t="e">
        <v>#N/A</v>
      </c>
      <c r="L58" s="198">
        <v>917</v>
      </c>
      <c r="M58" s="175" t="s">
        <v>167</v>
      </c>
      <c r="N58" s="198">
        <v>8.4848484848484809</v>
      </c>
      <c r="O58" s="198">
        <v>930</v>
      </c>
      <c r="P58" s="175" t="s">
        <v>167</v>
      </c>
      <c r="Q58" s="198">
        <v>6.6666666666666599</v>
      </c>
      <c r="R58" s="176">
        <v>1047</v>
      </c>
      <c r="S58" s="175" t="s">
        <v>167</v>
      </c>
      <c r="T58" s="175">
        <v>9.6969700000000003</v>
      </c>
      <c r="U58" s="199">
        <v>0.14176663031624864</v>
      </c>
      <c r="V58" s="198">
        <v>1409</v>
      </c>
      <c r="W58" s="175" t="s">
        <v>167</v>
      </c>
      <c r="X58" s="198">
        <v>1</v>
      </c>
      <c r="Y58" s="198">
        <v>1419</v>
      </c>
      <c r="Z58" s="175" t="s">
        <v>167</v>
      </c>
      <c r="AA58" s="198">
        <v>1</v>
      </c>
      <c r="AB58" s="176">
        <v>1688</v>
      </c>
      <c r="AC58" s="175" t="s">
        <v>167</v>
      </c>
      <c r="AD58" s="175">
        <v>1.82</v>
      </c>
      <c r="AE58" s="199">
        <v>0.19800000000000001</v>
      </c>
    </row>
    <row r="59" spans="1:31" x14ac:dyDescent="0.3">
      <c r="A59" s="179" t="s">
        <v>2024</v>
      </c>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row>
    <row r="60" spans="1:31" x14ac:dyDescent="0.3">
      <c r="A60" s="203" t="s">
        <v>2038</v>
      </c>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row>
    <row r="61" spans="1:31" x14ac:dyDescent="0.3">
      <c r="A61" s="175"/>
      <c r="B61" s="200"/>
      <c r="C61" s="201"/>
      <c r="D61" s="201"/>
      <c r="E61" s="200"/>
      <c r="F61" s="201"/>
      <c r="G61" s="201"/>
      <c r="H61" s="200"/>
      <c r="I61" s="201"/>
      <c r="J61" s="201"/>
      <c r="K61" s="175"/>
      <c r="L61" s="200" t="s">
        <v>1653</v>
      </c>
      <c r="M61" s="201"/>
      <c r="N61" s="201" t="s">
        <v>1654</v>
      </c>
      <c r="O61" s="200" t="s">
        <v>1653</v>
      </c>
      <c r="P61" s="201"/>
      <c r="Q61" s="201" t="s">
        <v>1654</v>
      </c>
      <c r="R61" s="200" t="s">
        <v>1653</v>
      </c>
      <c r="S61" s="201"/>
      <c r="T61" s="201" t="s">
        <v>1654</v>
      </c>
      <c r="U61" s="175" t="s">
        <v>167</v>
      </c>
      <c r="V61" s="200" t="s">
        <v>1653</v>
      </c>
      <c r="W61" s="201"/>
      <c r="X61" s="201" t="s">
        <v>1654</v>
      </c>
      <c r="Y61" s="200" t="s">
        <v>1653</v>
      </c>
      <c r="Z61" s="201"/>
      <c r="AA61" s="201" t="s">
        <v>1654</v>
      </c>
      <c r="AB61" s="200" t="s">
        <v>1653</v>
      </c>
      <c r="AC61" s="201"/>
      <c r="AD61" s="201" t="s">
        <v>1654</v>
      </c>
      <c r="AE61" s="175" t="s">
        <v>167</v>
      </c>
    </row>
    <row r="62" spans="1:31" x14ac:dyDescent="0.3">
      <c r="A62" s="175" t="s">
        <v>169</v>
      </c>
      <c r="B62" s="176">
        <v>52500</v>
      </c>
      <c r="C62" s="175" t="s">
        <v>2479</v>
      </c>
      <c r="D62" s="177"/>
      <c r="E62" s="176">
        <v>50670</v>
      </c>
      <c r="F62" s="175" t="s">
        <v>2479</v>
      </c>
      <c r="G62" s="177"/>
      <c r="H62" s="176">
        <v>51247</v>
      </c>
      <c r="I62" s="175" t="s">
        <v>2479</v>
      </c>
      <c r="J62" s="177"/>
      <c r="K62" s="199">
        <v>-2.3866666666666703E-2</v>
      </c>
      <c r="L62" s="176">
        <v>166451</v>
      </c>
      <c r="M62" s="175" t="s">
        <v>167</v>
      </c>
      <c r="N62" s="177">
        <v>1067.27272727272</v>
      </c>
      <c r="O62" s="176">
        <v>170780</v>
      </c>
      <c r="P62" s="175" t="s">
        <v>167</v>
      </c>
      <c r="Q62" s="177">
        <v>1393.3333333333301</v>
      </c>
      <c r="R62" s="176">
        <v>183876</v>
      </c>
      <c r="S62" s="175" t="s">
        <v>167</v>
      </c>
      <c r="T62" s="177">
        <v>1233.9394500000001</v>
      </c>
      <c r="U62" s="199">
        <v>0.1046854629891079</v>
      </c>
      <c r="V62" s="176">
        <v>16632466</v>
      </c>
      <c r="W62" s="175" t="s">
        <v>167</v>
      </c>
      <c r="X62" s="177">
        <v>11543.03</v>
      </c>
      <c r="Y62" s="176">
        <v>17246360</v>
      </c>
      <c r="Z62" s="175" t="s">
        <v>167</v>
      </c>
      <c r="AA62" s="177">
        <v>9952.73</v>
      </c>
      <c r="AB62" s="176">
        <v>18646894</v>
      </c>
      <c r="AC62" s="175" t="s">
        <v>167</v>
      </c>
      <c r="AD62" s="177">
        <v>13241.21</v>
      </c>
      <c r="AE62" s="199">
        <v>0.121</v>
      </c>
    </row>
    <row r="63" spans="1:31" x14ac:dyDescent="0.3">
      <c r="A63" s="175" t="s">
        <v>2039</v>
      </c>
      <c r="B63" s="176">
        <v>16837</v>
      </c>
      <c r="C63" s="199">
        <v>0.32070476190476188</v>
      </c>
      <c r="D63" s="175"/>
      <c r="E63" s="176">
        <v>18647</v>
      </c>
      <c r="F63" s="199">
        <v>0.36800868363923428</v>
      </c>
      <c r="G63" s="175"/>
      <c r="H63" s="176">
        <v>15540</v>
      </c>
      <c r="I63" s="199">
        <v>0.30323726266903428</v>
      </c>
      <c r="J63" s="175"/>
      <c r="K63" s="199">
        <v>-7.7032725544930791E-2</v>
      </c>
      <c r="L63" s="176">
        <v>28362</v>
      </c>
      <c r="M63" s="199">
        <v>0.17039248787931582</v>
      </c>
      <c r="N63" s="177">
        <v>640</v>
      </c>
      <c r="O63" s="176">
        <v>33244</v>
      </c>
      <c r="P63" s="199">
        <v>0.19465979622906662</v>
      </c>
      <c r="Q63" s="177">
        <v>885.45454545454504</v>
      </c>
      <c r="R63" s="176">
        <v>28627</v>
      </c>
      <c r="S63" s="199">
        <v>0.15568644086232025</v>
      </c>
      <c r="T63" s="175">
        <v>1086.0605499999999</v>
      </c>
      <c r="U63" s="199">
        <v>9.3434877653197947E-3</v>
      </c>
      <c r="V63" s="176">
        <v>356312</v>
      </c>
      <c r="W63" s="199">
        <v>2.1000000000000001E-2</v>
      </c>
      <c r="X63" s="177">
        <v>3246.06</v>
      </c>
      <c r="Y63" s="176">
        <v>412950</v>
      </c>
      <c r="Z63" s="199">
        <v>2.4E-2</v>
      </c>
      <c r="AA63" s="177">
        <v>3522.42</v>
      </c>
      <c r="AB63" s="176">
        <v>394290</v>
      </c>
      <c r="AC63" s="199">
        <v>2.1000000000000001E-2</v>
      </c>
      <c r="AD63" s="177">
        <v>4242.42</v>
      </c>
      <c r="AE63" s="199">
        <v>0.107</v>
      </c>
    </row>
    <row r="64" spans="1:31" x14ac:dyDescent="0.3">
      <c r="A64" s="175" t="s">
        <v>2040</v>
      </c>
      <c r="B64" s="176">
        <v>3181</v>
      </c>
      <c r="C64" s="199">
        <v>6.0590476190476188E-2</v>
      </c>
      <c r="D64" s="175"/>
      <c r="E64" s="176">
        <v>2251</v>
      </c>
      <c r="F64" s="199">
        <v>4.4424708900730199E-2</v>
      </c>
      <c r="G64" s="175"/>
      <c r="H64" s="176">
        <v>3360</v>
      </c>
      <c r="I64" s="199">
        <v>6.5564813550061468E-2</v>
      </c>
      <c r="J64" s="175"/>
      <c r="K64" s="199">
        <v>5.6271612700408591E-2</v>
      </c>
      <c r="L64" s="176">
        <v>10863</v>
      </c>
      <c r="M64" s="199">
        <v>6.5262449609795076E-2</v>
      </c>
      <c r="N64" s="175">
        <v>501.21212121212102</v>
      </c>
      <c r="O64" s="176">
        <v>7926</v>
      </c>
      <c r="P64" s="199">
        <v>4.6410586719756411E-2</v>
      </c>
      <c r="Q64" s="175">
        <v>411.51515151515099</v>
      </c>
      <c r="R64" s="176">
        <v>10863</v>
      </c>
      <c r="S64" s="199">
        <v>5.9077856816550284E-2</v>
      </c>
      <c r="T64" s="175">
        <v>618.18179999999995</v>
      </c>
      <c r="U64" s="199">
        <v>0</v>
      </c>
      <c r="V64" s="176">
        <v>1157120</v>
      </c>
      <c r="W64" s="199">
        <v>7.0000000000000007E-2</v>
      </c>
      <c r="X64" s="177">
        <v>5257.58</v>
      </c>
      <c r="Y64" s="176">
        <v>1029140</v>
      </c>
      <c r="Z64" s="199">
        <v>0.06</v>
      </c>
      <c r="AA64" s="177">
        <v>5446.67</v>
      </c>
      <c r="AB64" s="176">
        <v>1190537</v>
      </c>
      <c r="AC64" s="199">
        <v>6.4000000000000001E-2</v>
      </c>
      <c r="AD64" s="177">
        <v>6051.52</v>
      </c>
      <c r="AE64" s="199">
        <v>2.9000000000000001E-2</v>
      </c>
    </row>
    <row r="65" spans="1:31" x14ac:dyDescent="0.3">
      <c r="A65" s="175" t="s">
        <v>2041</v>
      </c>
      <c r="B65" s="176">
        <v>3775</v>
      </c>
      <c r="C65" s="199">
        <v>7.1904761904761902E-2</v>
      </c>
      <c r="D65" s="175"/>
      <c r="E65" s="176">
        <v>3280</v>
      </c>
      <c r="F65" s="199">
        <v>6.4732583382672196E-2</v>
      </c>
      <c r="G65" s="175"/>
      <c r="H65" s="176">
        <v>3787</v>
      </c>
      <c r="I65" s="199">
        <v>7.3897008605381773E-2</v>
      </c>
      <c r="J65" s="175"/>
      <c r="K65" s="199">
        <v>3.1788079470198571E-3</v>
      </c>
      <c r="L65" s="176">
        <v>13298</v>
      </c>
      <c r="M65" s="199">
        <v>7.9891379445001826E-2</v>
      </c>
      <c r="N65" s="175">
        <v>493.93939393939399</v>
      </c>
      <c r="O65" s="176">
        <v>13632</v>
      </c>
      <c r="P65" s="199">
        <v>7.9821993207635555E-2</v>
      </c>
      <c r="Q65" s="175">
        <v>597.57575757575705</v>
      </c>
      <c r="R65" s="176">
        <v>15074</v>
      </c>
      <c r="S65" s="199">
        <v>8.1979159868607099E-2</v>
      </c>
      <c r="T65" s="175">
        <v>743.03030000000001</v>
      </c>
      <c r="U65" s="199">
        <v>0.13355391788238832</v>
      </c>
      <c r="V65" s="176">
        <v>1721087</v>
      </c>
      <c r="W65" s="199">
        <v>0.10299999999999999</v>
      </c>
      <c r="X65" s="177">
        <v>6296.36</v>
      </c>
      <c r="Y65" s="176">
        <v>1687092</v>
      </c>
      <c r="Z65" s="199">
        <v>9.8000000000000004E-2</v>
      </c>
      <c r="AA65" s="177">
        <v>5295.15</v>
      </c>
      <c r="AB65" s="176">
        <v>1676497</v>
      </c>
      <c r="AC65" s="199">
        <v>0.09</v>
      </c>
      <c r="AD65" s="177">
        <v>7269.7</v>
      </c>
      <c r="AE65" s="199">
        <v>-2.5999999999999999E-2</v>
      </c>
    </row>
    <row r="66" spans="1:31" x14ac:dyDescent="0.3">
      <c r="A66" s="175" t="s">
        <v>2042</v>
      </c>
      <c r="B66" s="176">
        <v>2686</v>
      </c>
      <c r="C66" s="199">
        <v>5.1161904761904763E-2</v>
      </c>
      <c r="D66" s="175"/>
      <c r="E66" s="176">
        <v>1770</v>
      </c>
      <c r="F66" s="199">
        <v>3.4931912374185907E-2</v>
      </c>
      <c r="G66" s="175"/>
      <c r="H66" s="176">
        <v>2178</v>
      </c>
      <c r="I66" s="199">
        <v>4.2500048783343417E-2</v>
      </c>
      <c r="J66" s="175"/>
      <c r="K66" s="199">
        <v>-0.18912881608339538</v>
      </c>
      <c r="L66" s="176">
        <v>8111</v>
      </c>
      <c r="M66" s="199">
        <v>4.8729055397684601E-2</v>
      </c>
      <c r="N66" s="175">
        <v>467.27272727272702</v>
      </c>
      <c r="O66" s="176">
        <v>6689</v>
      </c>
      <c r="P66" s="199">
        <v>3.916734980676894E-2</v>
      </c>
      <c r="Q66" s="175">
        <v>356.969696969697</v>
      </c>
      <c r="R66" s="176">
        <v>6000</v>
      </c>
      <c r="S66" s="199">
        <v>3.2630685897017557E-2</v>
      </c>
      <c r="T66" s="175">
        <v>443.63635299999999</v>
      </c>
      <c r="U66" s="199">
        <v>-0.26026383923067437</v>
      </c>
      <c r="V66" s="176">
        <v>569555</v>
      </c>
      <c r="W66" s="199">
        <v>3.4000000000000002E-2</v>
      </c>
      <c r="X66" s="177">
        <v>3166.06</v>
      </c>
      <c r="Y66" s="176">
        <v>527004</v>
      </c>
      <c r="Z66" s="199">
        <v>3.1E-2</v>
      </c>
      <c r="AA66" s="177">
        <v>3700</v>
      </c>
      <c r="AB66" s="176">
        <v>514234</v>
      </c>
      <c r="AC66" s="199">
        <v>2.8000000000000001E-2</v>
      </c>
      <c r="AD66" s="177">
        <v>3368.48</v>
      </c>
      <c r="AE66" s="199">
        <v>-9.7000000000000003E-2</v>
      </c>
    </row>
    <row r="67" spans="1:31" x14ac:dyDescent="0.3">
      <c r="A67" s="175" t="s">
        <v>2043</v>
      </c>
      <c r="B67" s="176">
        <v>4773</v>
      </c>
      <c r="C67" s="199">
        <v>9.0914285714285711E-2</v>
      </c>
      <c r="D67" s="175"/>
      <c r="E67" s="176">
        <v>4539</v>
      </c>
      <c r="F67" s="199">
        <v>8.9579632918886917E-2</v>
      </c>
      <c r="G67" s="175"/>
      <c r="H67" s="176">
        <v>4411</v>
      </c>
      <c r="I67" s="199">
        <v>8.6073331121821764E-2</v>
      </c>
      <c r="J67" s="175"/>
      <c r="K67" s="199">
        <v>-7.5843285145610673E-2</v>
      </c>
      <c r="L67" s="176">
        <v>17723</v>
      </c>
      <c r="M67" s="199">
        <v>0.10647577965887858</v>
      </c>
      <c r="N67" s="177">
        <v>593.93939393939399</v>
      </c>
      <c r="O67" s="176">
        <v>19187</v>
      </c>
      <c r="P67" s="199">
        <v>0.1123492212202834</v>
      </c>
      <c r="Q67" s="177">
        <v>631.51515151515105</v>
      </c>
      <c r="R67" s="176">
        <v>20382</v>
      </c>
      <c r="S67" s="199">
        <v>0.11084643999216863</v>
      </c>
      <c r="T67" s="175">
        <v>796.36364700000001</v>
      </c>
      <c r="U67" s="199">
        <v>0.15003103312080349</v>
      </c>
      <c r="V67" s="176">
        <v>1833165</v>
      </c>
      <c r="W67" s="199">
        <v>0.11</v>
      </c>
      <c r="X67" s="177">
        <v>7343.03</v>
      </c>
      <c r="Y67" s="176">
        <v>1910340</v>
      </c>
      <c r="Z67" s="199">
        <v>0.111</v>
      </c>
      <c r="AA67" s="177">
        <v>6383.64</v>
      </c>
      <c r="AB67" s="176">
        <v>1942421</v>
      </c>
      <c r="AC67" s="199">
        <v>0.104</v>
      </c>
      <c r="AD67" s="177">
        <v>7973.94</v>
      </c>
      <c r="AE67" s="199">
        <v>0.06</v>
      </c>
    </row>
    <row r="68" spans="1:31" x14ac:dyDescent="0.3">
      <c r="A68" s="175" t="s">
        <v>2044</v>
      </c>
      <c r="B68" s="176">
        <v>2334</v>
      </c>
      <c r="C68" s="199">
        <v>4.4457142857142855E-2</v>
      </c>
      <c r="D68" s="175"/>
      <c r="E68" s="176">
        <v>1894</v>
      </c>
      <c r="F68" s="199">
        <v>3.7379119794750344E-2</v>
      </c>
      <c r="G68" s="175"/>
      <c r="H68" s="176">
        <v>2246</v>
      </c>
      <c r="I68" s="199">
        <v>4.3826955724237518E-2</v>
      </c>
      <c r="J68" s="175"/>
      <c r="K68" s="199">
        <v>-3.7703513281919454E-2</v>
      </c>
      <c r="L68" s="176">
        <v>7514</v>
      </c>
      <c r="M68" s="199">
        <v>4.5142414284083603E-2</v>
      </c>
      <c r="N68" s="175">
        <v>370.90909090909003</v>
      </c>
      <c r="O68" s="176">
        <v>7611</v>
      </c>
      <c r="P68" s="199">
        <v>4.4566108443611661E-2</v>
      </c>
      <c r="Q68" s="175">
        <v>436.969696969697</v>
      </c>
      <c r="R68" s="176">
        <v>9021</v>
      </c>
      <c r="S68" s="199">
        <v>4.9060236246165893E-2</v>
      </c>
      <c r="T68" s="175">
        <v>381.21212800000001</v>
      </c>
      <c r="U68" s="199">
        <v>0.20055895661431994</v>
      </c>
      <c r="V68" s="176">
        <v>782174</v>
      </c>
      <c r="W68" s="199">
        <v>4.7E-2</v>
      </c>
      <c r="X68" s="177">
        <v>3563.64</v>
      </c>
      <c r="Y68" s="176">
        <v>808614</v>
      </c>
      <c r="Z68" s="199">
        <v>4.7E-2</v>
      </c>
      <c r="AA68" s="177">
        <v>4143.6400000000003</v>
      </c>
      <c r="AB68" s="176">
        <v>1028818</v>
      </c>
      <c r="AC68" s="199">
        <v>5.5E-2</v>
      </c>
      <c r="AD68" s="177">
        <v>4473.33</v>
      </c>
      <c r="AE68" s="199">
        <v>0.315</v>
      </c>
    </row>
    <row r="69" spans="1:31" x14ac:dyDescent="0.3">
      <c r="A69" s="175" t="s">
        <v>2045</v>
      </c>
      <c r="B69" s="176">
        <v>286</v>
      </c>
      <c r="C69" s="199">
        <v>5.4476190476190475E-3</v>
      </c>
      <c r="D69" s="175"/>
      <c r="E69" s="176">
        <v>341</v>
      </c>
      <c r="F69" s="199">
        <v>6.7298204065522008E-3</v>
      </c>
      <c r="G69" s="175"/>
      <c r="H69" s="176">
        <v>233</v>
      </c>
      <c r="I69" s="199">
        <v>4.5466076062989054E-3</v>
      </c>
      <c r="J69" s="175"/>
      <c r="K69" s="199">
        <v>-0.18531468531468531</v>
      </c>
      <c r="L69" s="176">
        <v>1450</v>
      </c>
      <c r="M69" s="199">
        <v>8.7112723864680892E-3</v>
      </c>
      <c r="N69" s="175">
        <v>160</v>
      </c>
      <c r="O69" s="176">
        <v>1328</v>
      </c>
      <c r="P69" s="199">
        <v>7.776086192762619E-3</v>
      </c>
      <c r="Q69" s="175">
        <v>166.666666666666</v>
      </c>
      <c r="R69" s="176">
        <v>2062</v>
      </c>
      <c r="S69" s="199">
        <v>1.1214079053275034E-2</v>
      </c>
      <c r="T69" s="175">
        <v>383.63635299999999</v>
      </c>
      <c r="U69" s="199">
        <v>0.42206896551724138</v>
      </c>
      <c r="V69" s="176">
        <v>499869</v>
      </c>
      <c r="W69" s="199">
        <v>0.03</v>
      </c>
      <c r="X69" s="177">
        <v>2912.73</v>
      </c>
      <c r="Y69" s="176">
        <v>495819</v>
      </c>
      <c r="Z69" s="199">
        <v>2.9000000000000001E-2</v>
      </c>
      <c r="AA69" s="177">
        <v>3311.52</v>
      </c>
      <c r="AB69" s="176">
        <v>542674</v>
      </c>
      <c r="AC69" s="199">
        <v>2.9000000000000001E-2</v>
      </c>
      <c r="AD69" s="177">
        <v>4341.21</v>
      </c>
      <c r="AE69" s="199">
        <v>8.5999999999999993E-2</v>
      </c>
    </row>
    <row r="70" spans="1:31" x14ac:dyDescent="0.3">
      <c r="A70" s="175" t="s">
        <v>2046</v>
      </c>
      <c r="B70" s="176">
        <v>1379</v>
      </c>
      <c r="C70" s="199">
        <v>2.6266666666666667E-2</v>
      </c>
      <c r="D70" s="175"/>
      <c r="E70" s="176">
        <v>1143</v>
      </c>
      <c r="F70" s="199">
        <v>2.2557726465364122E-2</v>
      </c>
      <c r="G70" s="175"/>
      <c r="H70" s="176">
        <v>1050</v>
      </c>
      <c r="I70" s="199">
        <v>2.0489004234394207E-2</v>
      </c>
      <c r="J70" s="175"/>
      <c r="K70" s="199">
        <v>-0.23857868020304573</v>
      </c>
      <c r="L70" s="176">
        <v>6646</v>
      </c>
      <c r="M70" s="199">
        <v>3.9927666400322019E-2</v>
      </c>
      <c r="N70" s="175">
        <v>328.48484848484799</v>
      </c>
      <c r="O70" s="176">
        <v>6239</v>
      </c>
      <c r="P70" s="199">
        <v>3.6532380840847874E-2</v>
      </c>
      <c r="Q70" s="175">
        <v>375.15151515151501</v>
      </c>
      <c r="R70" s="176">
        <v>5252</v>
      </c>
      <c r="S70" s="199">
        <v>2.8562727055189367E-2</v>
      </c>
      <c r="T70" s="175">
        <v>416.96969999999999</v>
      </c>
      <c r="U70" s="199">
        <v>-0.20975022569966897</v>
      </c>
      <c r="V70" s="176">
        <v>1166047</v>
      </c>
      <c r="W70" s="199">
        <v>7.0000000000000007E-2</v>
      </c>
      <c r="X70" s="177">
        <v>4752.12</v>
      </c>
      <c r="Y70" s="176">
        <v>1075345</v>
      </c>
      <c r="Z70" s="199">
        <v>6.2E-2</v>
      </c>
      <c r="AA70" s="177">
        <v>4914.55</v>
      </c>
      <c r="AB70" s="176">
        <v>1118253</v>
      </c>
      <c r="AC70" s="199">
        <v>0.06</v>
      </c>
      <c r="AD70" s="177">
        <v>5002.42</v>
      </c>
      <c r="AE70" s="199">
        <v>-4.1000000000000002E-2</v>
      </c>
    </row>
    <row r="71" spans="1:31" x14ac:dyDescent="0.3">
      <c r="A71" s="175" t="s">
        <v>2047</v>
      </c>
      <c r="B71" s="176">
        <v>2495</v>
      </c>
      <c r="C71" s="199">
        <v>4.7523809523809524E-2</v>
      </c>
      <c r="D71" s="175"/>
      <c r="E71" s="176">
        <v>2626</v>
      </c>
      <c r="F71" s="199">
        <v>5.1825537793566211E-2</v>
      </c>
      <c r="G71" s="175"/>
      <c r="H71" s="176">
        <v>3116</v>
      </c>
      <c r="I71" s="199">
        <v>6.0803559232735574E-2</v>
      </c>
      <c r="J71" s="175"/>
      <c r="K71" s="199">
        <v>0.24889779559118241</v>
      </c>
      <c r="L71" s="176">
        <v>10086</v>
      </c>
      <c r="M71" s="199">
        <v>6.0594409165460106E-2</v>
      </c>
      <c r="N71" s="175">
        <v>385.45454545454498</v>
      </c>
      <c r="O71" s="176">
        <v>10675</v>
      </c>
      <c r="P71" s="199">
        <v>6.2507319358238667E-2</v>
      </c>
      <c r="Q71" s="175">
        <v>553.33333333333303</v>
      </c>
      <c r="R71" s="176">
        <v>12541</v>
      </c>
      <c r="S71" s="199">
        <v>6.8203571972416194E-2</v>
      </c>
      <c r="T71" s="177">
        <v>590.30304000000001</v>
      </c>
      <c r="U71" s="199">
        <v>0.24340670235970652</v>
      </c>
      <c r="V71" s="176">
        <v>2031092</v>
      </c>
      <c r="W71" s="199">
        <v>0.122</v>
      </c>
      <c r="X71" s="177">
        <v>5936.97</v>
      </c>
      <c r="Y71" s="176">
        <v>2219057</v>
      </c>
      <c r="Z71" s="199">
        <v>0.129</v>
      </c>
      <c r="AA71" s="177">
        <v>7446.67</v>
      </c>
      <c r="AB71" s="176">
        <v>2581266</v>
      </c>
      <c r="AC71" s="199">
        <v>0.13800000000000001</v>
      </c>
      <c r="AD71" s="177">
        <v>8415.76</v>
      </c>
      <c r="AE71" s="199">
        <v>0.27100000000000002</v>
      </c>
    </row>
    <row r="72" spans="1:31" x14ac:dyDescent="0.3">
      <c r="A72" s="175" t="s">
        <v>2048</v>
      </c>
      <c r="B72" s="176">
        <v>7732</v>
      </c>
      <c r="C72" s="199">
        <v>0.14727619047619048</v>
      </c>
      <c r="D72" s="175"/>
      <c r="E72" s="176">
        <v>7837</v>
      </c>
      <c r="F72" s="199">
        <v>0.15466745608841523</v>
      </c>
      <c r="G72" s="175"/>
      <c r="H72" s="176">
        <v>7758</v>
      </c>
      <c r="I72" s="199">
        <v>0.15138447128612406</v>
      </c>
      <c r="J72" s="177"/>
      <c r="K72" s="199">
        <v>3.3626487325399967E-3</v>
      </c>
      <c r="L72" s="176">
        <v>32672</v>
      </c>
      <c r="M72" s="199">
        <v>0.19628599407633479</v>
      </c>
      <c r="N72" s="177">
        <v>696.36363636363603</v>
      </c>
      <c r="O72" s="176">
        <v>35083</v>
      </c>
      <c r="P72" s="199">
        <v>0.2054280360697974</v>
      </c>
      <c r="Q72" s="177">
        <v>817.57575757575705</v>
      </c>
      <c r="R72" s="176">
        <v>39809</v>
      </c>
      <c r="S72" s="199">
        <v>0.21649916247906198</v>
      </c>
      <c r="T72" s="177">
        <v>1175.15149</v>
      </c>
      <c r="U72" s="199">
        <v>0.21844392752203723</v>
      </c>
      <c r="V72" s="176">
        <v>3341712</v>
      </c>
      <c r="W72" s="199">
        <v>0.20100000000000001</v>
      </c>
      <c r="X72" s="177">
        <v>10725.45</v>
      </c>
      <c r="Y72" s="176">
        <v>3616356</v>
      </c>
      <c r="Z72" s="199">
        <v>0.21</v>
      </c>
      <c r="AA72" s="177">
        <v>8558.7900000000009</v>
      </c>
      <c r="AB72" s="176">
        <v>3960265</v>
      </c>
      <c r="AC72" s="199">
        <v>0.21199999999999999</v>
      </c>
      <c r="AD72" s="177">
        <v>11342.42</v>
      </c>
      <c r="AE72" s="199">
        <v>0.185</v>
      </c>
    </row>
    <row r="73" spans="1:31" x14ac:dyDescent="0.3">
      <c r="A73" s="175" t="s">
        <v>2049</v>
      </c>
      <c r="B73" s="176">
        <v>3144</v>
      </c>
      <c r="C73" s="199">
        <v>5.9885714285714285E-2</v>
      </c>
      <c r="D73" s="175"/>
      <c r="E73" s="176">
        <v>2673</v>
      </c>
      <c r="F73" s="199">
        <v>5.2753108348134993E-2</v>
      </c>
      <c r="G73" s="175"/>
      <c r="H73" s="176">
        <v>3662</v>
      </c>
      <c r="I73" s="199">
        <v>7.145784143462057E-2</v>
      </c>
      <c r="J73" s="175"/>
      <c r="K73" s="199">
        <v>0.16475826972010177</v>
      </c>
      <c r="L73" s="176">
        <v>11727</v>
      </c>
      <c r="M73" s="199">
        <v>7.0453166397318134E-2</v>
      </c>
      <c r="N73" s="175">
        <v>501.21212121212102</v>
      </c>
      <c r="O73" s="176">
        <v>12193</v>
      </c>
      <c r="P73" s="199">
        <v>7.1395948003279072E-2</v>
      </c>
      <c r="Q73" s="177">
        <v>598.18181818181802</v>
      </c>
      <c r="R73" s="176">
        <v>15326</v>
      </c>
      <c r="S73" s="199">
        <v>8.3349648676281848E-2</v>
      </c>
      <c r="T73" s="175">
        <v>863.63635299999999</v>
      </c>
      <c r="U73" s="199">
        <v>0.30689861004519486</v>
      </c>
      <c r="V73" s="176">
        <v>1535354</v>
      </c>
      <c r="W73" s="199">
        <v>9.1999999999999998E-2</v>
      </c>
      <c r="X73" s="177">
        <v>7220</v>
      </c>
      <c r="Y73" s="176">
        <v>1764129</v>
      </c>
      <c r="Z73" s="199">
        <v>0.10199999999999999</v>
      </c>
      <c r="AA73" s="177">
        <v>6693.33</v>
      </c>
      <c r="AB73" s="176">
        <v>1894858</v>
      </c>
      <c r="AC73" s="199">
        <v>0.10199999999999999</v>
      </c>
      <c r="AD73" s="177">
        <v>7576.36</v>
      </c>
      <c r="AE73" s="199">
        <v>0.23400000000000001</v>
      </c>
    </row>
    <row r="74" spans="1:31" x14ac:dyDescent="0.3">
      <c r="A74" s="175" t="s">
        <v>2050</v>
      </c>
      <c r="B74" s="176">
        <v>1798</v>
      </c>
      <c r="C74" s="199">
        <v>3.4247619047619048E-2</v>
      </c>
      <c r="D74" s="175"/>
      <c r="E74" s="176">
        <v>1753</v>
      </c>
      <c r="F74" s="199">
        <v>3.4596408131044011E-2</v>
      </c>
      <c r="G74" s="175"/>
      <c r="H74" s="176">
        <v>1738</v>
      </c>
      <c r="I74" s="199">
        <v>3.3914180342263935E-2</v>
      </c>
      <c r="J74" s="175"/>
      <c r="K74" s="199">
        <v>-3.3370411568409364E-2</v>
      </c>
      <c r="L74" s="176">
        <v>7313</v>
      </c>
      <c r="M74" s="199">
        <v>4.3934851698097341E-2</v>
      </c>
      <c r="N74" s="175">
        <v>450.90909090909099</v>
      </c>
      <c r="O74" s="176">
        <v>7021</v>
      </c>
      <c r="P74" s="199">
        <v>4.1111371354959597E-2</v>
      </c>
      <c r="Q74" s="175">
        <v>426.666666666666</v>
      </c>
      <c r="R74" s="176">
        <v>8228</v>
      </c>
      <c r="S74" s="199">
        <v>4.4747547260110071E-2</v>
      </c>
      <c r="T74" s="175">
        <v>614.54549999999995</v>
      </c>
      <c r="U74" s="199">
        <v>0.12511964993846575</v>
      </c>
      <c r="V74" s="176">
        <v>869433</v>
      </c>
      <c r="W74" s="199">
        <v>5.1999999999999998E-2</v>
      </c>
      <c r="X74" s="177">
        <v>4905.45</v>
      </c>
      <c r="Y74" s="176">
        <v>925941</v>
      </c>
      <c r="Z74" s="199">
        <v>5.3999999999999999E-2</v>
      </c>
      <c r="AA74" s="177">
        <v>4598.79</v>
      </c>
      <c r="AB74" s="176">
        <v>952302</v>
      </c>
      <c r="AC74" s="199">
        <v>5.0999999999999997E-2</v>
      </c>
      <c r="AD74" s="177">
        <v>5337.58</v>
      </c>
      <c r="AE74" s="199">
        <v>9.5000000000000001E-2</v>
      </c>
    </row>
    <row r="75" spans="1:31" x14ac:dyDescent="0.3">
      <c r="A75" s="175" t="s">
        <v>2051</v>
      </c>
      <c r="B75" s="176">
        <v>2080</v>
      </c>
      <c r="C75" s="199">
        <v>3.9619047619047644E-2</v>
      </c>
      <c r="D75" s="175"/>
      <c r="E75" s="176">
        <v>1916</v>
      </c>
      <c r="F75" s="199">
        <v>3.7813301756463392E-2</v>
      </c>
      <c r="G75" s="175"/>
      <c r="H75" s="176">
        <v>2168</v>
      </c>
      <c r="I75" s="199">
        <v>4.2304915409682516E-2</v>
      </c>
      <c r="J75" s="175"/>
      <c r="K75" s="199">
        <v>4.2307692307692379E-2</v>
      </c>
      <c r="L75" s="176">
        <v>10686</v>
      </c>
      <c r="M75" s="199">
        <v>6.4199073601240011E-2</v>
      </c>
      <c r="N75" s="175">
        <v>520.60606060606005</v>
      </c>
      <c r="O75" s="176">
        <v>9952</v>
      </c>
      <c r="P75" s="199">
        <v>5.8273802552992152E-2</v>
      </c>
      <c r="Q75" s="175">
        <v>446.666666666666</v>
      </c>
      <c r="R75" s="176">
        <v>10691</v>
      </c>
      <c r="S75" s="199">
        <v>5.8142443820835783E-2</v>
      </c>
      <c r="T75" s="175">
        <v>575.15150000000006</v>
      </c>
      <c r="U75" s="199">
        <v>4.6790192775594233E-4</v>
      </c>
      <c r="V75" s="176">
        <v>769546</v>
      </c>
      <c r="W75" s="199">
        <v>4.5999999999999999E-2</v>
      </c>
      <c r="X75" s="177">
        <v>4275.76</v>
      </c>
      <c r="Y75" s="176">
        <v>774573</v>
      </c>
      <c r="Z75" s="199">
        <v>4.4999999999999998E-2</v>
      </c>
      <c r="AA75" s="177">
        <v>4542.42</v>
      </c>
      <c r="AB75" s="176">
        <v>850479</v>
      </c>
      <c r="AC75" s="199">
        <v>4.5999999999999999E-2</v>
      </c>
      <c r="AD75" s="177">
        <v>5041.21</v>
      </c>
      <c r="AE75" s="199">
        <v>0.105</v>
      </c>
    </row>
    <row r="76" spans="1:31" x14ac:dyDescent="0.3">
      <c r="A76" s="175" t="s">
        <v>2052</v>
      </c>
      <c r="B76" s="176">
        <v>10579</v>
      </c>
      <c r="C76" s="199">
        <v>0.20150476190476191</v>
      </c>
      <c r="D76" s="175"/>
      <c r="E76" s="176">
        <v>9742</v>
      </c>
      <c r="F76" s="199">
        <v>0.19226366686402216</v>
      </c>
      <c r="G76" s="175"/>
      <c r="H76" s="176">
        <v>11674</v>
      </c>
      <c r="I76" s="199">
        <v>0.22779870041173142</v>
      </c>
      <c r="J76" s="177"/>
      <c r="K76" s="199">
        <v>0.10350694772662816</v>
      </c>
      <c r="L76" s="176">
        <v>39674</v>
      </c>
      <c r="M76" s="199">
        <v>0.23835242804188619</v>
      </c>
      <c r="N76" s="177">
        <v>817.57575757575705</v>
      </c>
      <c r="O76" s="176">
        <v>40733</v>
      </c>
      <c r="P76" s="199">
        <v>0.23851153530858415</v>
      </c>
      <c r="Q76" s="177">
        <v>956.969696969697</v>
      </c>
      <c r="R76" s="176">
        <v>49574</v>
      </c>
      <c r="S76" s="199">
        <v>0.26960560377645804</v>
      </c>
      <c r="T76" s="177">
        <v>1186.0605499999999</v>
      </c>
      <c r="U76" s="199">
        <v>0.24953369965216515</v>
      </c>
      <c r="V76" s="176">
        <v>6022109</v>
      </c>
      <c r="W76" s="199">
        <v>0.36199999999999999</v>
      </c>
      <c r="X76" s="177">
        <v>16343.64</v>
      </c>
      <c r="Y76" s="176">
        <v>6433784</v>
      </c>
      <c r="Z76" s="199">
        <v>0.373</v>
      </c>
      <c r="AA76" s="177">
        <v>15093.33</v>
      </c>
      <c r="AB76" s="176">
        <v>7517770</v>
      </c>
      <c r="AC76" s="199">
        <v>0.40300000000000002</v>
      </c>
      <c r="AD76" s="177">
        <v>20818.79</v>
      </c>
      <c r="AE76" s="199">
        <v>0.248</v>
      </c>
    </row>
    <row r="77" spans="1:31" x14ac:dyDescent="0.3">
      <c r="A77" s="175" t="s">
        <v>2039</v>
      </c>
      <c r="B77" s="175">
        <v>2079</v>
      </c>
      <c r="C77" s="199">
        <v>3.9600000000000003E-2</v>
      </c>
      <c r="D77" s="175"/>
      <c r="E77" s="175">
        <v>1751</v>
      </c>
      <c r="F77" s="199">
        <v>3.4556937043615531E-2</v>
      </c>
      <c r="G77" s="175"/>
      <c r="H77" s="176">
        <v>2443</v>
      </c>
      <c r="I77" s="199">
        <v>4.7671083185357191E-2</v>
      </c>
      <c r="J77" s="175"/>
      <c r="K77" s="199">
        <v>0.17508417508417518</v>
      </c>
      <c r="L77" s="176">
        <v>3324</v>
      </c>
      <c r="M77" s="199">
        <v>1.9969840974220641E-2</v>
      </c>
      <c r="N77" s="175">
        <v>227.272727272727</v>
      </c>
      <c r="O77" s="176">
        <v>3258</v>
      </c>
      <c r="P77" s="199">
        <v>1.9077175313268531E-2</v>
      </c>
      <c r="Q77" s="175">
        <v>217.575757575757</v>
      </c>
      <c r="R77" s="176">
        <v>3731</v>
      </c>
      <c r="S77" s="199">
        <v>2.0290848180295418E-2</v>
      </c>
      <c r="T77" s="175">
        <v>267.27273600000001</v>
      </c>
      <c r="U77" s="199">
        <v>0.12244283995186522</v>
      </c>
      <c r="V77" s="176">
        <v>56841</v>
      </c>
      <c r="W77" s="199">
        <v>3.0000000000000001E-3</v>
      </c>
      <c r="X77" s="177">
        <v>1040</v>
      </c>
      <c r="Y77" s="176">
        <v>60805</v>
      </c>
      <c r="Z77" s="199">
        <v>4.0000000000000001E-3</v>
      </c>
      <c r="AA77" s="177">
        <v>1160.6099999999999</v>
      </c>
      <c r="AB77" s="176">
        <v>63300</v>
      </c>
      <c r="AC77" s="199">
        <v>3.0000000000000001E-3</v>
      </c>
      <c r="AD77" s="177">
        <v>1233.33</v>
      </c>
      <c r="AE77" s="199">
        <v>0.114</v>
      </c>
    </row>
    <row r="78" spans="1:31" x14ac:dyDescent="0.3">
      <c r="A78" s="175" t="s">
        <v>2040</v>
      </c>
      <c r="B78" s="176">
        <v>524</v>
      </c>
      <c r="C78" s="199">
        <v>9.9809523809523803E-3</v>
      </c>
      <c r="D78" s="175"/>
      <c r="E78" s="176">
        <v>441</v>
      </c>
      <c r="F78" s="199">
        <v>8.7033747779751355E-3</v>
      </c>
      <c r="G78" s="175"/>
      <c r="H78" s="176">
        <v>632</v>
      </c>
      <c r="I78" s="199">
        <v>1.2332429215368704E-2</v>
      </c>
      <c r="J78" s="175"/>
      <c r="K78" s="199">
        <v>0.20610687022900764</v>
      </c>
      <c r="L78" s="176">
        <v>1471</v>
      </c>
      <c r="M78" s="199">
        <v>8.8374356417203863E-3</v>
      </c>
      <c r="N78" s="175">
        <v>171.51515151515099</v>
      </c>
      <c r="O78" s="176">
        <v>1098</v>
      </c>
      <c r="P78" s="199">
        <v>6.4293242768474063E-3</v>
      </c>
      <c r="Q78" s="175">
        <v>141.81818181818099</v>
      </c>
      <c r="R78" s="176">
        <v>2080</v>
      </c>
      <c r="S78" s="199">
        <v>1.1311971110966086E-2</v>
      </c>
      <c r="T78" s="175">
        <v>256.96969999999999</v>
      </c>
      <c r="U78" s="199">
        <v>0.41400407885791979</v>
      </c>
      <c r="V78" s="176">
        <v>200432</v>
      </c>
      <c r="W78" s="199">
        <v>1.2E-2</v>
      </c>
      <c r="X78" s="177">
        <v>1949.09</v>
      </c>
      <c r="Y78" s="176">
        <v>179621</v>
      </c>
      <c r="Z78" s="199">
        <v>0.01</v>
      </c>
      <c r="AA78" s="177">
        <v>1950.91</v>
      </c>
      <c r="AB78" s="176">
        <v>239446</v>
      </c>
      <c r="AC78" s="199">
        <v>1.2999999999999999E-2</v>
      </c>
      <c r="AD78" s="177">
        <v>2476.36</v>
      </c>
      <c r="AE78" s="199">
        <v>0.19500000000000001</v>
      </c>
    </row>
    <row r="79" spans="1:31" x14ac:dyDescent="0.3">
      <c r="A79" s="175" t="s">
        <v>2041</v>
      </c>
      <c r="B79" s="176">
        <v>476</v>
      </c>
      <c r="C79" s="199">
        <v>9.0666666666666673E-3</v>
      </c>
      <c r="D79" s="175"/>
      <c r="E79" s="176">
        <v>410</v>
      </c>
      <c r="F79" s="199">
        <v>8.0915729228340245E-3</v>
      </c>
      <c r="G79" s="175"/>
      <c r="H79" s="176">
        <v>601</v>
      </c>
      <c r="I79" s="199">
        <v>1.1727515757019923E-2</v>
      </c>
      <c r="J79" s="175"/>
      <c r="K79" s="199">
        <v>0.26260504201680668</v>
      </c>
      <c r="L79" s="176">
        <v>1829</v>
      </c>
      <c r="M79" s="199">
        <v>1.0988218755069059E-2</v>
      </c>
      <c r="N79" s="175">
        <v>158.18181818181799</v>
      </c>
      <c r="O79" s="176">
        <v>2108</v>
      </c>
      <c r="P79" s="199">
        <v>1.234336573369247E-2</v>
      </c>
      <c r="Q79" s="175">
        <v>238.78787878787799</v>
      </c>
      <c r="R79" s="176">
        <v>2971</v>
      </c>
      <c r="S79" s="199">
        <v>1.6157627966673194E-2</v>
      </c>
      <c r="T79" s="175">
        <v>358.78787199999999</v>
      </c>
      <c r="U79" s="199">
        <v>0.62438490978676875</v>
      </c>
      <c r="V79" s="176">
        <v>608329</v>
      </c>
      <c r="W79" s="199">
        <v>3.6999999999999998E-2</v>
      </c>
      <c r="X79" s="177">
        <v>4297.58</v>
      </c>
      <c r="Y79" s="176">
        <v>630592</v>
      </c>
      <c r="Z79" s="199">
        <v>3.6999999999999998E-2</v>
      </c>
      <c r="AA79" s="177">
        <v>3556.97</v>
      </c>
      <c r="AB79" s="176">
        <v>669807</v>
      </c>
      <c r="AC79" s="199">
        <v>3.5999999999999997E-2</v>
      </c>
      <c r="AD79" s="177">
        <v>4857.58</v>
      </c>
      <c r="AE79" s="199">
        <v>0.10100000000000001</v>
      </c>
    </row>
    <row r="80" spans="1:31" x14ac:dyDescent="0.3">
      <c r="A80" s="175" t="s">
        <v>2042</v>
      </c>
      <c r="B80" s="175">
        <v>218</v>
      </c>
      <c r="C80" s="199">
        <v>4.1523809523809525E-3</v>
      </c>
      <c r="D80" s="175"/>
      <c r="E80" s="175">
        <v>138</v>
      </c>
      <c r="F80" s="199">
        <v>2.7235050325636473E-3</v>
      </c>
      <c r="G80" s="175"/>
      <c r="H80" s="175">
        <v>116</v>
      </c>
      <c r="I80" s="199">
        <v>2.2635471344664079E-3</v>
      </c>
      <c r="J80" s="175"/>
      <c r="K80" s="199">
        <v>-0.4678899082568807</v>
      </c>
      <c r="L80" s="176">
        <v>621</v>
      </c>
      <c r="M80" s="199">
        <v>3.7308276910321958E-3</v>
      </c>
      <c r="N80" s="175">
        <v>110.90909090909</v>
      </c>
      <c r="O80" s="176">
        <v>471</v>
      </c>
      <c r="P80" s="199">
        <v>2.7579341843307179E-3</v>
      </c>
      <c r="Q80" s="175">
        <v>88.484848484848399</v>
      </c>
      <c r="R80" s="176">
        <v>451</v>
      </c>
      <c r="S80" s="199">
        <v>2.4527398899258195E-3</v>
      </c>
      <c r="T80" s="175">
        <v>98.787880000000001</v>
      </c>
      <c r="U80" s="199">
        <v>-0.27375201288244766</v>
      </c>
      <c r="V80" s="176">
        <v>104376</v>
      </c>
      <c r="W80" s="199">
        <v>6.0000000000000001E-3</v>
      </c>
      <c r="X80" s="177">
        <v>1259.3900000000001</v>
      </c>
      <c r="Y80" s="176">
        <v>105590</v>
      </c>
      <c r="Z80" s="199">
        <v>6.0000000000000001E-3</v>
      </c>
      <c r="AA80" s="177">
        <v>1395.15</v>
      </c>
      <c r="AB80" s="176">
        <v>111033</v>
      </c>
      <c r="AC80" s="199">
        <v>6.0000000000000001E-3</v>
      </c>
      <c r="AD80" s="177">
        <v>1593.33</v>
      </c>
      <c r="AE80" s="199">
        <v>6.4000000000000001E-2</v>
      </c>
    </row>
    <row r="81" spans="1:31" x14ac:dyDescent="0.3">
      <c r="A81" s="175" t="s">
        <v>2043</v>
      </c>
      <c r="B81" s="176">
        <v>430</v>
      </c>
      <c r="C81" s="199">
        <v>8.1904761904761907E-3</v>
      </c>
      <c r="D81" s="175"/>
      <c r="E81" s="176">
        <v>296</v>
      </c>
      <c r="F81" s="199">
        <v>5.8417209394118806E-3</v>
      </c>
      <c r="G81" s="175"/>
      <c r="H81" s="176">
        <v>287</v>
      </c>
      <c r="I81" s="199">
        <v>5.6003278240677502E-3</v>
      </c>
      <c r="J81" s="175"/>
      <c r="K81" s="199">
        <v>-0.33255813953488367</v>
      </c>
      <c r="L81" s="176">
        <v>1282</v>
      </c>
      <c r="M81" s="199">
        <v>7.7019663444497181E-3</v>
      </c>
      <c r="N81" s="175">
        <v>140.60606060606</v>
      </c>
      <c r="O81" s="176">
        <v>1010</v>
      </c>
      <c r="P81" s="199">
        <v>5.9140414568450636E-3</v>
      </c>
      <c r="Q81" s="175">
        <v>119.39393939393899</v>
      </c>
      <c r="R81" s="176">
        <v>1877</v>
      </c>
      <c r="S81" s="199">
        <v>1.0207966238116992E-2</v>
      </c>
      <c r="T81" s="175">
        <v>313.93939999999998</v>
      </c>
      <c r="U81" s="199">
        <v>0.46411856474258972</v>
      </c>
      <c r="V81" s="176">
        <v>194211</v>
      </c>
      <c r="W81" s="199">
        <v>1.2E-2</v>
      </c>
      <c r="X81" s="177">
        <v>1776.97</v>
      </c>
      <c r="Y81" s="176">
        <v>218403</v>
      </c>
      <c r="Z81" s="199">
        <v>1.2999999999999999E-2</v>
      </c>
      <c r="AA81" s="177">
        <v>2206.67</v>
      </c>
      <c r="AB81" s="176">
        <v>262552</v>
      </c>
      <c r="AC81" s="199">
        <v>1.4E-2</v>
      </c>
      <c r="AD81" s="177">
        <v>2478.79</v>
      </c>
      <c r="AE81" s="199">
        <v>0.35199999999999998</v>
      </c>
    </row>
    <row r="82" spans="1:31" x14ac:dyDescent="0.3">
      <c r="A82" s="175" t="s">
        <v>2044</v>
      </c>
      <c r="B82" s="175">
        <v>107</v>
      </c>
      <c r="C82" s="199">
        <v>2.0380952380952382E-3</v>
      </c>
      <c r="D82" s="175"/>
      <c r="E82" s="176">
        <v>186</v>
      </c>
      <c r="F82" s="199">
        <v>3.6708111308466546E-3</v>
      </c>
      <c r="G82" s="175"/>
      <c r="H82" s="176">
        <v>126</v>
      </c>
      <c r="I82" s="199">
        <v>2.458680508127305E-3</v>
      </c>
      <c r="J82" s="175"/>
      <c r="K82" s="199">
        <v>0.17757009345794383</v>
      </c>
      <c r="L82" s="176">
        <v>559</v>
      </c>
      <c r="M82" s="199">
        <v>3.3583456993349393E-3</v>
      </c>
      <c r="N82" s="175">
        <v>126.666666666666</v>
      </c>
      <c r="O82" s="176">
        <v>577</v>
      </c>
      <c r="P82" s="199">
        <v>3.3786157629699027E-3</v>
      </c>
      <c r="Q82" s="175">
        <v>101.818181818181</v>
      </c>
      <c r="R82" s="176">
        <v>520</v>
      </c>
      <c r="S82" s="199">
        <v>2.8279927777415215E-3</v>
      </c>
      <c r="T82" s="175">
        <v>107.272728</v>
      </c>
      <c r="U82" s="199">
        <v>-6.9767441860465115E-2</v>
      </c>
      <c r="V82" s="176">
        <v>112711</v>
      </c>
      <c r="W82" s="199">
        <v>7.0000000000000001E-3</v>
      </c>
      <c r="X82" s="177">
        <v>1455.15</v>
      </c>
      <c r="Y82" s="176">
        <v>116554</v>
      </c>
      <c r="Z82" s="199">
        <v>7.0000000000000001E-3</v>
      </c>
      <c r="AA82" s="177">
        <v>1445.45</v>
      </c>
      <c r="AB82" s="176">
        <v>150499</v>
      </c>
      <c r="AC82" s="199">
        <v>8.0000000000000002E-3</v>
      </c>
      <c r="AD82" s="177">
        <v>1929.7</v>
      </c>
      <c r="AE82" s="199">
        <v>0.33500000000000002</v>
      </c>
    </row>
    <row r="83" spans="1:31" x14ac:dyDescent="0.3">
      <c r="A83" s="175" t="s">
        <v>2045</v>
      </c>
      <c r="B83" s="176">
        <v>138</v>
      </c>
      <c r="C83" s="199">
        <v>2.6285714285714285E-3</v>
      </c>
      <c r="D83" s="175"/>
      <c r="E83" s="176">
        <v>103</v>
      </c>
      <c r="F83" s="199">
        <v>2.0327610025656206E-3</v>
      </c>
      <c r="G83" s="175"/>
      <c r="H83" s="176">
        <v>38</v>
      </c>
      <c r="I83" s="199">
        <v>7.4150681991140945E-4</v>
      </c>
      <c r="J83" s="175"/>
      <c r="K83" s="199">
        <v>-0.72463768115942029</v>
      </c>
      <c r="L83" s="176">
        <v>481</v>
      </c>
      <c r="M83" s="199">
        <v>2.8897393226835527E-3</v>
      </c>
      <c r="N83" s="175">
        <v>76.969696969696898</v>
      </c>
      <c r="O83" s="176">
        <v>552</v>
      </c>
      <c r="P83" s="199">
        <v>3.2322285981965103E-3</v>
      </c>
      <c r="Q83" s="175">
        <v>121.212121212121</v>
      </c>
      <c r="R83" s="176">
        <v>1028</v>
      </c>
      <c r="S83" s="199">
        <v>5.5907241836890076E-3</v>
      </c>
      <c r="T83" s="175">
        <v>366.66665599999999</v>
      </c>
      <c r="U83" s="199">
        <v>1.1372141372141371</v>
      </c>
      <c r="V83" s="176">
        <v>291057</v>
      </c>
      <c r="W83" s="199">
        <v>1.7000000000000001E-2</v>
      </c>
      <c r="X83" s="177">
        <v>2160.61</v>
      </c>
      <c r="Y83" s="176">
        <v>309283</v>
      </c>
      <c r="Z83" s="199">
        <v>1.7999999999999999E-2</v>
      </c>
      <c r="AA83" s="177">
        <v>2424.85</v>
      </c>
      <c r="AB83" s="176">
        <v>379534</v>
      </c>
      <c r="AC83" s="199">
        <v>0.02</v>
      </c>
      <c r="AD83" s="177">
        <v>3549.09</v>
      </c>
      <c r="AE83" s="199">
        <v>0.30399999999999999</v>
      </c>
    </row>
    <row r="84" spans="1:31" x14ac:dyDescent="0.3">
      <c r="A84" s="175" t="s">
        <v>2046</v>
      </c>
      <c r="B84" s="176">
        <v>416</v>
      </c>
      <c r="C84" s="199">
        <v>7.9238095238095239E-3</v>
      </c>
      <c r="D84" s="175"/>
      <c r="E84" s="176">
        <v>415</v>
      </c>
      <c r="F84" s="199">
        <v>8.1902506414051699E-3</v>
      </c>
      <c r="G84" s="175"/>
      <c r="H84" s="176">
        <v>467</v>
      </c>
      <c r="I84" s="199">
        <v>9.1127285499638996E-3</v>
      </c>
      <c r="J84" s="175"/>
      <c r="K84" s="199">
        <v>0.12259615384615374</v>
      </c>
      <c r="L84" s="176">
        <v>2313</v>
      </c>
      <c r="M84" s="199">
        <v>1.3895981399931511E-2</v>
      </c>
      <c r="N84" s="175">
        <v>210.90909090909</v>
      </c>
      <c r="O84" s="176">
        <v>2319</v>
      </c>
      <c r="P84" s="199">
        <v>1.3578873404379905E-2</v>
      </c>
      <c r="Q84" s="175">
        <v>240</v>
      </c>
      <c r="R84" s="176">
        <v>1831</v>
      </c>
      <c r="S84" s="199">
        <v>9.9577976462398576E-3</v>
      </c>
      <c r="T84" s="175">
        <v>216.96969999999999</v>
      </c>
      <c r="U84" s="199">
        <v>-0.20838737570255081</v>
      </c>
      <c r="V84" s="176">
        <v>506890</v>
      </c>
      <c r="W84" s="199">
        <v>0.03</v>
      </c>
      <c r="X84" s="177">
        <v>3207.27</v>
      </c>
      <c r="Y84" s="176">
        <v>499665</v>
      </c>
      <c r="Z84" s="199">
        <v>2.9000000000000001E-2</v>
      </c>
      <c r="AA84" s="177">
        <v>3057.58</v>
      </c>
      <c r="AB84" s="176">
        <v>557909</v>
      </c>
      <c r="AC84" s="199">
        <v>0.03</v>
      </c>
      <c r="AD84" s="177">
        <v>3047.88</v>
      </c>
      <c r="AE84" s="199">
        <v>0.10100000000000001</v>
      </c>
    </row>
    <row r="85" spans="1:31" x14ac:dyDescent="0.3">
      <c r="A85" s="175" t="s">
        <v>2047</v>
      </c>
      <c r="B85" s="176">
        <v>449</v>
      </c>
      <c r="C85" s="199">
        <v>8.5523809523809519E-3</v>
      </c>
      <c r="D85" s="175"/>
      <c r="E85" s="176">
        <v>641</v>
      </c>
      <c r="F85" s="199">
        <v>1.2650483520820998E-2</v>
      </c>
      <c r="G85" s="175"/>
      <c r="H85" s="176">
        <v>1026</v>
      </c>
      <c r="I85" s="199">
        <v>2.0020684137608054E-2</v>
      </c>
      <c r="J85" s="175"/>
      <c r="K85" s="199">
        <v>1.285077951002227</v>
      </c>
      <c r="L85" s="176">
        <v>2921</v>
      </c>
      <c r="M85" s="199">
        <v>1.7548708028188476E-2</v>
      </c>
      <c r="N85" s="175">
        <v>215.75757575757501</v>
      </c>
      <c r="O85" s="176">
        <v>3541</v>
      </c>
      <c r="P85" s="199">
        <v>2.0734278018503336E-2</v>
      </c>
      <c r="Q85" s="175">
        <v>320.60606060606</v>
      </c>
      <c r="R85" s="176">
        <v>3720</v>
      </c>
      <c r="S85" s="199">
        <v>2.0231025256150885E-2</v>
      </c>
      <c r="T85" s="175">
        <v>417.57574499999998</v>
      </c>
      <c r="U85" s="199">
        <v>0.27353646011639848</v>
      </c>
      <c r="V85" s="176">
        <v>1091297</v>
      </c>
      <c r="W85" s="199">
        <v>6.6000000000000003E-2</v>
      </c>
      <c r="X85" s="177">
        <v>4736.3599999999997</v>
      </c>
      <c r="Y85" s="176">
        <v>1220888</v>
      </c>
      <c r="Z85" s="199">
        <v>7.0999999999999994E-2</v>
      </c>
      <c r="AA85" s="177">
        <v>5345.45</v>
      </c>
      <c r="AB85" s="176">
        <v>1549564</v>
      </c>
      <c r="AC85" s="199">
        <v>8.3000000000000004E-2</v>
      </c>
      <c r="AD85" s="177">
        <v>6850.91</v>
      </c>
      <c r="AE85" s="199">
        <v>0.42</v>
      </c>
    </row>
    <row r="86" spans="1:31" x14ac:dyDescent="0.3">
      <c r="A86" s="175" t="s">
        <v>2048</v>
      </c>
      <c r="B86" s="176">
        <v>4177</v>
      </c>
      <c r="C86" s="199">
        <v>7.9561904761904764E-2</v>
      </c>
      <c r="D86" s="175"/>
      <c r="E86" s="176">
        <v>4064</v>
      </c>
      <c r="F86" s="199">
        <v>8.0205249654627983E-2</v>
      </c>
      <c r="G86" s="175"/>
      <c r="H86" s="176">
        <v>4439</v>
      </c>
      <c r="I86" s="199">
        <v>8.6619704568072275E-2</v>
      </c>
      <c r="J86" s="175"/>
      <c r="K86" s="199">
        <v>6.2724443380416606E-2</v>
      </c>
      <c r="L86" s="176">
        <v>18710</v>
      </c>
      <c r="M86" s="199">
        <v>0.11240545265573652</v>
      </c>
      <c r="N86" s="175">
        <v>557.57575757575705</v>
      </c>
      <c r="O86" s="176">
        <v>19762</v>
      </c>
      <c r="P86" s="199">
        <v>0.11571612601007143</v>
      </c>
      <c r="Q86" s="175">
        <v>672.12121212121201</v>
      </c>
      <c r="R86" s="176">
        <v>24106</v>
      </c>
      <c r="S86" s="199">
        <v>0.13109921903891752</v>
      </c>
      <c r="T86" s="177">
        <v>934.54549999999995</v>
      </c>
      <c r="U86" s="199">
        <v>0.28840192410475679</v>
      </c>
      <c r="V86" s="176">
        <v>2092348</v>
      </c>
      <c r="W86" s="199">
        <v>0.126</v>
      </c>
      <c r="X86" s="177">
        <v>9781.2099999999991</v>
      </c>
      <c r="Y86" s="176">
        <v>2274375</v>
      </c>
      <c r="Z86" s="199">
        <v>0.13200000000000001</v>
      </c>
      <c r="AA86" s="177">
        <v>7963.03</v>
      </c>
      <c r="AB86" s="176">
        <v>2586273</v>
      </c>
      <c r="AC86" s="199">
        <v>0.13900000000000001</v>
      </c>
      <c r="AD86" s="177">
        <v>10500.61</v>
      </c>
      <c r="AE86" s="199">
        <v>0.23599999999999999</v>
      </c>
    </row>
    <row r="87" spans="1:31" x14ac:dyDescent="0.3">
      <c r="A87" s="175" t="s">
        <v>2049</v>
      </c>
      <c r="B87" s="176">
        <v>517</v>
      </c>
      <c r="C87" s="199">
        <v>9.8476190476190478E-3</v>
      </c>
      <c r="D87" s="175"/>
      <c r="E87" s="176">
        <v>448</v>
      </c>
      <c r="F87" s="199">
        <v>8.8415235839747388E-3</v>
      </c>
      <c r="G87" s="175"/>
      <c r="H87" s="176">
        <v>628</v>
      </c>
      <c r="I87" s="199">
        <v>1.2254375865904346E-2</v>
      </c>
      <c r="J87" s="175"/>
      <c r="K87" s="199">
        <v>0.2147001934235977</v>
      </c>
      <c r="L87" s="176">
        <v>1759</v>
      </c>
      <c r="M87" s="199">
        <v>1.0567674570894739E-2</v>
      </c>
      <c r="N87" s="175">
        <v>176.969696969696</v>
      </c>
      <c r="O87" s="176">
        <v>1780</v>
      </c>
      <c r="P87" s="199">
        <v>1.0422766131865558E-2</v>
      </c>
      <c r="Q87" s="175">
        <v>215.75757575757501</v>
      </c>
      <c r="R87" s="176">
        <v>2205</v>
      </c>
      <c r="S87" s="199">
        <v>1.1991777067153951E-2</v>
      </c>
      <c r="T87" s="175">
        <v>278.18182400000001</v>
      </c>
      <c r="U87" s="199">
        <v>0.2535531552018192</v>
      </c>
      <c r="V87" s="176">
        <v>301018</v>
      </c>
      <c r="W87" s="199">
        <v>1.7999999999999999E-2</v>
      </c>
      <c r="X87" s="177">
        <v>2764.85</v>
      </c>
      <c r="Y87" s="176">
        <v>337750</v>
      </c>
      <c r="Z87" s="199">
        <v>0.02</v>
      </c>
      <c r="AA87" s="177">
        <v>3040</v>
      </c>
      <c r="AB87" s="176">
        <v>391935</v>
      </c>
      <c r="AC87" s="199">
        <v>2.1000000000000001E-2</v>
      </c>
      <c r="AD87" s="177">
        <v>3510.91</v>
      </c>
      <c r="AE87" s="199">
        <v>0.30199999999999999</v>
      </c>
    </row>
    <row r="88" spans="1:31" x14ac:dyDescent="0.3">
      <c r="A88" s="175" t="s">
        <v>2050</v>
      </c>
      <c r="B88" s="176">
        <v>282</v>
      </c>
      <c r="C88" s="199">
        <v>5.3714285714285695E-3</v>
      </c>
      <c r="D88" s="175"/>
      <c r="E88" s="176">
        <v>280</v>
      </c>
      <c r="F88" s="199">
        <v>5.525952239984212E-3</v>
      </c>
      <c r="G88" s="175"/>
      <c r="H88" s="176">
        <v>304</v>
      </c>
      <c r="I88" s="199">
        <v>5.9320545592912756E-3</v>
      </c>
      <c r="J88" s="175"/>
      <c r="K88" s="199">
        <v>7.8014184397163122E-2</v>
      </c>
      <c r="L88" s="176">
        <v>1202</v>
      </c>
      <c r="M88" s="199">
        <v>7.2213444196790651E-3</v>
      </c>
      <c r="N88" s="175">
        <v>169.69696969696901</v>
      </c>
      <c r="O88" s="176">
        <v>1291</v>
      </c>
      <c r="P88" s="199">
        <v>7.559433188897997E-3</v>
      </c>
      <c r="Q88" s="175">
        <v>210.90909090909</v>
      </c>
      <c r="R88" s="176">
        <v>1571</v>
      </c>
      <c r="S88" s="199">
        <v>8.5438012573690967E-3</v>
      </c>
      <c r="T88" s="175">
        <v>210.30302399999999</v>
      </c>
      <c r="U88" s="199">
        <v>0.3069883527454243</v>
      </c>
      <c r="V88" s="176">
        <v>156788</v>
      </c>
      <c r="W88" s="199">
        <v>8.9999999999999993E-3</v>
      </c>
      <c r="X88" s="177">
        <v>1847.27</v>
      </c>
      <c r="Y88" s="176">
        <v>171657</v>
      </c>
      <c r="Z88" s="199">
        <v>0.01</v>
      </c>
      <c r="AA88" s="177">
        <v>1687.88</v>
      </c>
      <c r="AB88" s="176">
        <v>196127</v>
      </c>
      <c r="AC88" s="199">
        <v>1.0999999999999999E-2</v>
      </c>
      <c r="AD88" s="177">
        <v>1950.3</v>
      </c>
      <c r="AE88" s="199">
        <v>0.251</v>
      </c>
    </row>
    <row r="89" spans="1:31" x14ac:dyDescent="0.3">
      <c r="A89" s="175" t="s">
        <v>2051</v>
      </c>
      <c r="B89" s="176">
        <v>766</v>
      </c>
      <c r="C89" s="199">
        <v>1.459047619047619E-2</v>
      </c>
      <c r="D89" s="175"/>
      <c r="E89" s="176">
        <v>569</v>
      </c>
      <c r="F89" s="199">
        <v>1.1229524373396487E-2</v>
      </c>
      <c r="G89" s="175"/>
      <c r="H89" s="176">
        <v>567</v>
      </c>
      <c r="I89" s="199">
        <v>1.1064062286572873E-2</v>
      </c>
      <c r="J89" s="175"/>
      <c r="K89" s="199">
        <v>-0.25979112271540472</v>
      </c>
      <c r="L89" s="176">
        <v>3202</v>
      </c>
      <c r="M89" s="199">
        <v>1.9236892538945394E-2</v>
      </c>
      <c r="N89" s="175">
        <v>250.30303030303</v>
      </c>
      <c r="O89" s="176">
        <v>2966</v>
      </c>
      <c r="P89" s="199">
        <v>1.7367373228715306E-2</v>
      </c>
      <c r="Q89" s="175">
        <v>269.09090909090901</v>
      </c>
      <c r="R89" s="176">
        <v>3483</v>
      </c>
      <c r="S89" s="199">
        <v>1.8942113163218692E-2</v>
      </c>
      <c r="T89" s="175">
        <v>329.09089999999998</v>
      </c>
      <c r="U89" s="199">
        <v>8.7757651467832598E-2</v>
      </c>
      <c r="V89" s="176">
        <v>305811</v>
      </c>
      <c r="W89" s="199">
        <v>1.7999999999999999E-2</v>
      </c>
      <c r="X89" s="177">
        <v>2410.3000000000002</v>
      </c>
      <c r="Y89" s="176">
        <v>308601</v>
      </c>
      <c r="Z89" s="199">
        <v>1.7999999999999999E-2</v>
      </c>
      <c r="AA89" s="177">
        <v>2653.94</v>
      </c>
      <c r="AB89" s="176">
        <v>359791</v>
      </c>
      <c r="AC89" s="199">
        <v>1.9E-2</v>
      </c>
      <c r="AD89" s="177">
        <v>3330.3</v>
      </c>
      <c r="AE89" s="199">
        <v>0.17699999999999999</v>
      </c>
    </row>
    <row r="90" spans="1:31" x14ac:dyDescent="0.3">
      <c r="A90" s="175" t="s">
        <v>2053</v>
      </c>
      <c r="B90" s="176">
        <v>7665</v>
      </c>
      <c r="C90" s="199">
        <v>0.14599999999999999</v>
      </c>
      <c r="D90" s="175"/>
      <c r="E90" s="176">
        <v>7515</v>
      </c>
      <c r="F90" s="199">
        <v>0.1483126110124334</v>
      </c>
      <c r="G90" s="175"/>
      <c r="H90" s="176">
        <v>7861</v>
      </c>
      <c r="I90" s="199">
        <v>0.15339434503483132</v>
      </c>
      <c r="J90" s="175"/>
      <c r="K90" s="199">
        <v>2.5570776255707806E-2</v>
      </c>
      <c r="L90" s="176">
        <v>30269</v>
      </c>
      <c r="M90" s="199">
        <v>0.18184931301103627</v>
      </c>
      <c r="N90" s="177">
        <v>742.42424242424204</v>
      </c>
      <c r="O90" s="176">
        <v>31715</v>
      </c>
      <c r="P90" s="199">
        <v>0.18570675723152594</v>
      </c>
      <c r="Q90" s="177">
        <v>724.24242424242402</v>
      </c>
      <c r="R90" s="176">
        <v>33332</v>
      </c>
      <c r="S90" s="199">
        <v>0.18127433705323154</v>
      </c>
      <c r="T90" s="177">
        <v>1053.3333700000001</v>
      </c>
      <c r="U90" s="199">
        <v>0.10119263933397205</v>
      </c>
      <c r="V90" s="176">
        <v>2897320</v>
      </c>
      <c r="W90" s="199">
        <v>0.17399999999999999</v>
      </c>
      <c r="X90" s="177">
        <v>9717.58</v>
      </c>
      <c r="Y90" s="176">
        <v>3237583</v>
      </c>
      <c r="Z90" s="199">
        <v>0.188</v>
      </c>
      <c r="AA90" s="177">
        <v>9750.2999999999993</v>
      </c>
      <c r="AB90" s="176">
        <v>3376613</v>
      </c>
      <c r="AC90" s="199">
        <v>0.18099999999999999</v>
      </c>
      <c r="AD90" s="177">
        <v>10650.91</v>
      </c>
      <c r="AE90" s="199">
        <v>0.16500000000000001</v>
      </c>
    </row>
    <row r="91" spans="1:31" x14ac:dyDescent="0.3">
      <c r="A91" s="175" t="s">
        <v>2039</v>
      </c>
      <c r="B91" s="175">
        <v>472</v>
      </c>
      <c r="C91" s="199">
        <v>8.9904761904761911E-3</v>
      </c>
      <c r="D91" s="175"/>
      <c r="E91" s="175">
        <v>257</v>
      </c>
      <c r="F91" s="199">
        <v>5.0720347345569357E-3</v>
      </c>
      <c r="G91" s="175"/>
      <c r="H91" s="175">
        <v>285</v>
      </c>
      <c r="I91" s="199">
        <v>5.5613011493355711E-3</v>
      </c>
      <c r="J91" s="175"/>
      <c r="K91" s="199">
        <v>-0.39618644067796616</v>
      </c>
      <c r="L91" s="175">
        <v>902</v>
      </c>
      <c r="M91" s="199">
        <v>5.4190122017891149E-3</v>
      </c>
      <c r="N91" s="175">
        <v>121.212121212121</v>
      </c>
      <c r="O91" s="176">
        <v>564</v>
      </c>
      <c r="P91" s="199">
        <v>3.3024944372877386E-3</v>
      </c>
      <c r="Q91" s="175">
        <v>98.181818181818201</v>
      </c>
      <c r="R91" s="175">
        <v>569</v>
      </c>
      <c r="S91" s="199">
        <v>3.0944767125671646E-3</v>
      </c>
      <c r="T91" s="175">
        <v>107.878784</v>
      </c>
      <c r="U91" s="199">
        <v>-0.36917960088691798</v>
      </c>
      <c r="V91" s="176">
        <v>14753</v>
      </c>
      <c r="W91" s="199">
        <v>1E-3</v>
      </c>
      <c r="X91" s="175">
        <v>629.70000000000005</v>
      </c>
      <c r="Y91" s="176">
        <v>15212</v>
      </c>
      <c r="Z91" s="199">
        <v>1E-3</v>
      </c>
      <c r="AA91" s="175">
        <v>662.42</v>
      </c>
      <c r="AB91" s="176">
        <v>13821</v>
      </c>
      <c r="AC91" s="199">
        <v>1E-3</v>
      </c>
      <c r="AD91" s="175">
        <v>599.39</v>
      </c>
      <c r="AE91" s="199">
        <v>-6.3E-2</v>
      </c>
    </row>
    <row r="92" spans="1:31" x14ac:dyDescent="0.3">
      <c r="A92" s="175" t="s">
        <v>2040</v>
      </c>
      <c r="B92" s="175">
        <v>3</v>
      </c>
      <c r="C92" s="199">
        <v>5.7142857142857128E-5</v>
      </c>
      <c r="D92" s="175"/>
      <c r="E92" s="175">
        <v>0</v>
      </c>
      <c r="F92" s="199">
        <v>0</v>
      </c>
      <c r="G92" s="175"/>
      <c r="H92" s="175">
        <v>13</v>
      </c>
      <c r="I92" s="199">
        <v>2.5367338575916641E-4</v>
      </c>
      <c r="J92" s="175"/>
      <c r="K92" s="199">
        <v>3.333333333333333</v>
      </c>
      <c r="L92" s="175">
        <v>18</v>
      </c>
      <c r="M92" s="199">
        <v>1.0813993307339698E-4</v>
      </c>
      <c r="N92" s="175">
        <v>12.1212121212121</v>
      </c>
      <c r="O92" s="175">
        <v>69</v>
      </c>
      <c r="P92" s="199">
        <v>4.0402857477456379E-4</v>
      </c>
      <c r="Q92" s="175">
        <v>31.515151515151501</v>
      </c>
      <c r="R92" s="175">
        <v>73</v>
      </c>
      <c r="S92" s="199">
        <v>3.9700667841371359E-4</v>
      </c>
      <c r="T92" s="175">
        <v>34.5454559</v>
      </c>
      <c r="U92" s="199">
        <v>3.0555555555555554</v>
      </c>
      <c r="V92" s="176">
        <v>7100</v>
      </c>
      <c r="W92" s="199">
        <v>0</v>
      </c>
      <c r="X92" s="175">
        <v>473.33</v>
      </c>
      <c r="Y92" s="176">
        <v>6707</v>
      </c>
      <c r="Z92" s="199">
        <v>0</v>
      </c>
      <c r="AA92" s="175">
        <v>385.45</v>
      </c>
      <c r="AB92" s="176">
        <v>7398</v>
      </c>
      <c r="AC92" s="199">
        <v>0</v>
      </c>
      <c r="AD92" s="175">
        <v>454.55</v>
      </c>
      <c r="AE92" s="199">
        <v>4.2000000000000003E-2</v>
      </c>
    </row>
    <row r="93" spans="1:31" x14ac:dyDescent="0.3">
      <c r="A93" s="175" t="s">
        <v>2041</v>
      </c>
      <c r="B93" s="175">
        <v>84</v>
      </c>
      <c r="C93" s="199">
        <v>1.6000000000000001E-3</v>
      </c>
      <c r="D93" s="175"/>
      <c r="E93" s="175">
        <v>232</v>
      </c>
      <c r="F93" s="199">
        <v>4.5786461417012024E-3</v>
      </c>
      <c r="G93" s="175"/>
      <c r="H93" s="175">
        <v>205</v>
      </c>
      <c r="I93" s="199">
        <v>4.000234160048393E-3</v>
      </c>
      <c r="J93" s="175"/>
      <c r="K93" s="199">
        <v>1.4404761904761907</v>
      </c>
      <c r="L93" s="175">
        <v>404</v>
      </c>
      <c r="M93" s="199">
        <v>2.4271407200917986E-3</v>
      </c>
      <c r="N93" s="175">
        <v>72.121212121212096</v>
      </c>
      <c r="O93" s="175">
        <v>533</v>
      </c>
      <c r="P93" s="199">
        <v>3.1209743529687318E-3</v>
      </c>
      <c r="Q93" s="175">
        <v>89.696969696969703</v>
      </c>
      <c r="R93" s="175">
        <v>486</v>
      </c>
      <c r="S93" s="199">
        <v>2.6430855576584219E-3</v>
      </c>
      <c r="T93" s="175">
        <v>155.15152</v>
      </c>
      <c r="U93" s="199">
        <v>0.20297029702970298</v>
      </c>
      <c r="V93" s="176">
        <v>25720</v>
      </c>
      <c r="W93" s="199">
        <v>2E-3</v>
      </c>
      <c r="X93" s="175">
        <v>640.61</v>
      </c>
      <c r="Y93" s="176">
        <v>27355</v>
      </c>
      <c r="Z93" s="199">
        <v>2E-3</v>
      </c>
      <c r="AA93" s="175">
        <v>765.45</v>
      </c>
      <c r="AB93" s="176">
        <v>29018</v>
      </c>
      <c r="AC93" s="199">
        <v>2E-3</v>
      </c>
      <c r="AD93" s="175">
        <v>863.03</v>
      </c>
      <c r="AE93" s="199">
        <v>0.128</v>
      </c>
    </row>
    <row r="94" spans="1:31" x14ac:dyDescent="0.3">
      <c r="A94" s="175" t="s">
        <v>2042</v>
      </c>
      <c r="B94" s="175">
        <v>72</v>
      </c>
      <c r="C94" s="199">
        <v>1.3714285714285714E-3</v>
      </c>
      <c r="D94" s="175"/>
      <c r="E94" s="175">
        <v>6</v>
      </c>
      <c r="F94" s="199">
        <v>1.1841326228537596E-4</v>
      </c>
      <c r="G94" s="175"/>
      <c r="H94" s="175">
        <v>30</v>
      </c>
      <c r="I94" s="199">
        <v>5.8540012098269166E-4</v>
      </c>
      <c r="J94" s="175"/>
      <c r="K94" s="199">
        <v>-0.58333333333333326</v>
      </c>
      <c r="L94" s="175">
        <v>169</v>
      </c>
      <c r="M94" s="199">
        <v>1.015313816078005E-3</v>
      </c>
      <c r="N94" s="175">
        <v>46.6666666666666</v>
      </c>
      <c r="O94" s="175">
        <v>186</v>
      </c>
      <c r="P94" s="199">
        <v>1.0891205059140414E-3</v>
      </c>
      <c r="Q94" s="175">
        <v>73.939393939393895</v>
      </c>
      <c r="R94" s="175">
        <v>126</v>
      </c>
      <c r="S94" s="199">
        <v>6.8524440383736871E-4</v>
      </c>
      <c r="T94" s="175">
        <v>42.4242439</v>
      </c>
      <c r="U94" s="199">
        <v>-0.25443786982248523</v>
      </c>
      <c r="V94" s="176">
        <v>9153</v>
      </c>
      <c r="W94" s="199">
        <v>1E-3</v>
      </c>
      <c r="X94" s="175">
        <v>513.94000000000005</v>
      </c>
      <c r="Y94" s="176">
        <v>7674</v>
      </c>
      <c r="Z94" s="199">
        <v>0</v>
      </c>
      <c r="AA94" s="175">
        <v>376.97</v>
      </c>
      <c r="AB94" s="176">
        <v>6669</v>
      </c>
      <c r="AC94" s="199">
        <v>0</v>
      </c>
      <c r="AD94" s="175">
        <v>371.52</v>
      </c>
      <c r="AE94" s="199">
        <v>-0.27100000000000002</v>
      </c>
    </row>
    <row r="95" spans="1:31" x14ac:dyDescent="0.3">
      <c r="A95" s="175" t="s">
        <v>2043</v>
      </c>
      <c r="B95" s="175">
        <v>131</v>
      </c>
      <c r="C95" s="199">
        <v>2.4952380952380951E-3</v>
      </c>
      <c r="D95" s="175"/>
      <c r="E95" s="175">
        <v>104</v>
      </c>
      <c r="F95" s="199">
        <v>2.0524965462798499E-3</v>
      </c>
      <c r="G95" s="175"/>
      <c r="H95" s="176">
        <v>148</v>
      </c>
      <c r="I95" s="199">
        <v>2.8879739301812791E-3</v>
      </c>
      <c r="J95" s="175"/>
      <c r="K95" s="199">
        <v>0.12977099236641232</v>
      </c>
      <c r="L95" s="176">
        <v>809</v>
      </c>
      <c r="M95" s="199">
        <v>4.8602892142432311E-3</v>
      </c>
      <c r="N95" s="175">
        <v>126.06060606060601</v>
      </c>
      <c r="O95" s="176">
        <v>939</v>
      </c>
      <c r="P95" s="199">
        <v>5.498301908888629E-3</v>
      </c>
      <c r="Q95" s="175">
        <v>139.39393939393901</v>
      </c>
      <c r="R95" s="176">
        <v>848</v>
      </c>
      <c r="S95" s="199">
        <v>4.611803606778481E-3</v>
      </c>
      <c r="T95" s="175">
        <v>160</v>
      </c>
      <c r="U95" s="199">
        <v>4.8207663782447466E-2</v>
      </c>
      <c r="V95" s="176">
        <v>73859</v>
      </c>
      <c r="W95" s="199">
        <v>4.0000000000000001E-3</v>
      </c>
      <c r="X95" s="177">
        <v>1304.24</v>
      </c>
      <c r="Y95" s="176">
        <v>81447</v>
      </c>
      <c r="Z95" s="199">
        <v>5.0000000000000001E-3</v>
      </c>
      <c r="AA95" s="177">
        <v>1644.24</v>
      </c>
      <c r="AB95" s="176">
        <v>81388</v>
      </c>
      <c r="AC95" s="199">
        <v>4.0000000000000001E-3</v>
      </c>
      <c r="AD95" s="177">
        <v>1407.27</v>
      </c>
      <c r="AE95" s="199">
        <v>0.10199999999999999</v>
      </c>
    </row>
    <row r="96" spans="1:31" x14ac:dyDescent="0.3">
      <c r="A96" s="175" t="s">
        <v>2044</v>
      </c>
      <c r="B96" s="175">
        <v>47</v>
      </c>
      <c r="C96" s="199">
        <v>8.9523809523809521E-4</v>
      </c>
      <c r="D96" s="175"/>
      <c r="E96" s="175">
        <v>38</v>
      </c>
      <c r="F96" s="199">
        <v>7.4995066114071443E-4</v>
      </c>
      <c r="G96" s="175"/>
      <c r="H96" s="175">
        <v>60</v>
      </c>
      <c r="I96" s="199">
        <v>1.1708002419653833E-3</v>
      </c>
      <c r="J96" s="175"/>
      <c r="K96" s="199">
        <v>0.27659574468085113</v>
      </c>
      <c r="L96" s="175">
        <v>122</v>
      </c>
      <c r="M96" s="199">
        <v>7.3294843527524616E-4</v>
      </c>
      <c r="N96" s="175">
        <v>55.757575757575701</v>
      </c>
      <c r="O96" s="175">
        <v>95</v>
      </c>
      <c r="P96" s="199">
        <v>5.5627122613889212E-4</v>
      </c>
      <c r="Q96" s="175">
        <v>31.515151515151501</v>
      </c>
      <c r="R96" s="175">
        <v>119</v>
      </c>
      <c r="S96" s="199">
        <v>6.4717527029084813E-4</v>
      </c>
      <c r="T96" s="175">
        <v>43.030304000000001</v>
      </c>
      <c r="U96" s="199">
        <v>-2.4590163934426229E-2</v>
      </c>
      <c r="V96" s="176">
        <v>20244</v>
      </c>
      <c r="W96" s="199">
        <v>1E-3</v>
      </c>
      <c r="X96" s="175">
        <v>566.05999999999995</v>
      </c>
      <c r="Y96" s="176">
        <v>20800</v>
      </c>
      <c r="Z96" s="199">
        <v>1E-3</v>
      </c>
      <c r="AA96" s="175">
        <v>642.41999999999996</v>
      </c>
      <c r="AB96" s="176">
        <v>22091</v>
      </c>
      <c r="AC96" s="199">
        <v>1E-3</v>
      </c>
      <c r="AD96" s="175">
        <v>754.55</v>
      </c>
      <c r="AE96" s="199">
        <v>9.0999999999999998E-2</v>
      </c>
    </row>
    <row r="97" spans="1:31" x14ac:dyDescent="0.3">
      <c r="A97" s="175" t="s">
        <v>2045</v>
      </c>
      <c r="B97" s="175">
        <v>0</v>
      </c>
      <c r="C97" s="199">
        <v>0</v>
      </c>
      <c r="D97" s="175"/>
      <c r="E97" s="175">
        <v>13</v>
      </c>
      <c r="F97" s="199">
        <v>2.5656206828498124E-4</v>
      </c>
      <c r="G97" s="175"/>
      <c r="H97" s="175">
        <v>2</v>
      </c>
      <c r="I97" s="199">
        <v>3.9026674732179426E-5</v>
      </c>
      <c r="J97" s="175"/>
      <c r="K97" s="199" t="s">
        <v>2479</v>
      </c>
      <c r="L97" s="175">
        <v>13</v>
      </c>
      <c r="M97" s="199">
        <v>7.8101062775231143E-5</v>
      </c>
      <c r="N97" s="175">
        <v>12.7272727272727</v>
      </c>
      <c r="O97" s="175">
        <v>91</v>
      </c>
      <c r="P97" s="199">
        <v>5.3284927977514929E-4</v>
      </c>
      <c r="Q97" s="175">
        <v>41.212121212121197</v>
      </c>
      <c r="R97" s="175">
        <v>12</v>
      </c>
      <c r="S97" s="199">
        <v>6.5261371794035104E-5</v>
      </c>
      <c r="T97" s="175">
        <v>9.6969700000000003</v>
      </c>
      <c r="U97" s="199">
        <v>-7.6923076923076927E-2</v>
      </c>
      <c r="V97" s="176">
        <v>14710</v>
      </c>
      <c r="W97" s="199">
        <v>1E-3</v>
      </c>
      <c r="X97" s="175">
        <v>546.05999999999995</v>
      </c>
      <c r="Y97" s="176">
        <v>15378</v>
      </c>
      <c r="Z97" s="199">
        <v>1E-3</v>
      </c>
      <c r="AA97" s="175">
        <v>566.05999999999995</v>
      </c>
      <c r="AB97" s="176">
        <v>15531</v>
      </c>
      <c r="AC97" s="199">
        <v>1E-3</v>
      </c>
      <c r="AD97" s="175">
        <v>653.33000000000004</v>
      </c>
      <c r="AE97" s="199">
        <v>5.6000000000000001E-2</v>
      </c>
    </row>
    <row r="98" spans="1:31" x14ac:dyDescent="0.3">
      <c r="A98" s="175" t="s">
        <v>2046</v>
      </c>
      <c r="B98" s="175">
        <v>36</v>
      </c>
      <c r="C98" s="199">
        <v>6.857142857142857E-4</v>
      </c>
      <c r="D98" s="175"/>
      <c r="E98" s="175">
        <v>104</v>
      </c>
      <c r="F98" s="199">
        <v>2.0524965462798499E-3</v>
      </c>
      <c r="G98" s="175"/>
      <c r="H98" s="175">
        <v>9</v>
      </c>
      <c r="I98" s="199">
        <v>1.7562003629480749E-4</v>
      </c>
      <c r="J98" s="175"/>
      <c r="K98" s="199">
        <v>-0.75</v>
      </c>
      <c r="L98" s="175">
        <v>142</v>
      </c>
      <c r="M98" s="199">
        <v>8.531039164679095E-4</v>
      </c>
      <c r="N98" s="175">
        <v>44.2424242424242</v>
      </c>
      <c r="O98" s="175">
        <v>285</v>
      </c>
      <c r="P98" s="199">
        <v>1.6688136784166765E-3</v>
      </c>
      <c r="Q98" s="175">
        <v>78.181818181818201</v>
      </c>
      <c r="R98" s="175">
        <v>189</v>
      </c>
      <c r="S98" s="199">
        <v>1.0278666057560531E-3</v>
      </c>
      <c r="T98" s="175">
        <v>55.757576</v>
      </c>
      <c r="U98" s="199">
        <v>0.33098591549295775</v>
      </c>
      <c r="V98" s="176">
        <v>35349</v>
      </c>
      <c r="W98" s="199">
        <v>2E-3</v>
      </c>
      <c r="X98" s="175">
        <v>830.3</v>
      </c>
      <c r="Y98" s="176">
        <v>36299</v>
      </c>
      <c r="Z98" s="199">
        <v>2E-3</v>
      </c>
      <c r="AA98" s="175">
        <v>913.33</v>
      </c>
      <c r="AB98" s="176">
        <v>34259</v>
      </c>
      <c r="AC98" s="199">
        <v>2E-3</v>
      </c>
      <c r="AD98" s="175">
        <v>834.55</v>
      </c>
      <c r="AE98" s="199">
        <v>-3.1E-2</v>
      </c>
    </row>
    <row r="99" spans="1:31" x14ac:dyDescent="0.3">
      <c r="A99" s="175" t="s">
        <v>2047</v>
      </c>
      <c r="B99" s="176">
        <v>937</v>
      </c>
      <c r="C99" s="199">
        <v>1.7847619047619046E-2</v>
      </c>
      <c r="D99" s="175"/>
      <c r="E99" s="176">
        <v>831</v>
      </c>
      <c r="F99" s="199">
        <v>1.640023682652457E-2</v>
      </c>
      <c r="G99" s="175"/>
      <c r="H99" s="176">
        <v>993</v>
      </c>
      <c r="I99" s="199">
        <v>1.9376744004527095E-2</v>
      </c>
      <c r="J99" s="175"/>
      <c r="K99" s="199">
        <v>5.9765208110992507E-2</v>
      </c>
      <c r="L99" s="176">
        <v>3107</v>
      </c>
      <c r="M99" s="199">
        <v>1.8666154003280245E-2</v>
      </c>
      <c r="N99" s="175">
        <v>229.09090909090901</v>
      </c>
      <c r="O99" s="176">
        <v>3342</v>
      </c>
      <c r="P99" s="199">
        <v>1.9569036186907134E-2</v>
      </c>
      <c r="Q99" s="175">
        <v>311.51515151515099</v>
      </c>
      <c r="R99" s="176">
        <v>3907</v>
      </c>
      <c r="S99" s="199">
        <v>2.1248014966607932E-2</v>
      </c>
      <c r="T99" s="175">
        <v>346.06060000000002</v>
      </c>
      <c r="U99" s="199">
        <v>0.25748310267138719</v>
      </c>
      <c r="V99" s="176">
        <v>412826</v>
      </c>
      <c r="W99" s="199">
        <v>2.5000000000000001E-2</v>
      </c>
      <c r="X99" s="177">
        <v>3421.21</v>
      </c>
      <c r="Y99" s="176">
        <v>448546</v>
      </c>
      <c r="Z99" s="199">
        <v>2.5999999999999999E-2</v>
      </c>
      <c r="AA99" s="177">
        <v>3576.97</v>
      </c>
      <c r="AB99" s="176">
        <v>472804</v>
      </c>
      <c r="AC99" s="199">
        <v>2.5000000000000001E-2</v>
      </c>
      <c r="AD99" s="177">
        <v>4481.21</v>
      </c>
      <c r="AE99" s="199">
        <v>0.14499999999999999</v>
      </c>
    </row>
    <row r="100" spans="1:31" x14ac:dyDescent="0.3">
      <c r="A100" s="175" t="s">
        <v>2048</v>
      </c>
      <c r="B100" s="176">
        <v>2338</v>
      </c>
      <c r="C100" s="199">
        <v>4.4533333333333334E-2</v>
      </c>
      <c r="D100" s="175"/>
      <c r="E100" s="176">
        <v>2716</v>
      </c>
      <c r="F100" s="199">
        <v>5.3601736727846849E-2</v>
      </c>
      <c r="G100" s="175"/>
      <c r="H100" s="176">
        <v>2147</v>
      </c>
      <c r="I100" s="199">
        <v>4.1895135324994635E-2</v>
      </c>
      <c r="J100" s="175"/>
      <c r="K100" s="199">
        <v>-8.1693755346449959E-2</v>
      </c>
      <c r="L100" s="176">
        <v>8880</v>
      </c>
      <c r="M100" s="199">
        <v>5.3349033649542507E-2</v>
      </c>
      <c r="N100" s="175">
        <v>415.15151515151501</v>
      </c>
      <c r="O100" s="176">
        <v>10334</v>
      </c>
      <c r="P100" s="199">
        <v>6.0510598430729597E-2</v>
      </c>
      <c r="Q100" s="175">
        <v>427.27272727272702</v>
      </c>
      <c r="R100" s="176">
        <v>9708</v>
      </c>
      <c r="S100" s="199">
        <v>5.2796449781374405E-2</v>
      </c>
      <c r="T100" s="175">
        <v>490.90910000000002</v>
      </c>
      <c r="U100" s="199">
        <v>9.3243243243243248E-2</v>
      </c>
      <c r="V100" s="176">
        <v>726317</v>
      </c>
      <c r="W100" s="199">
        <v>4.3999999999999997E-2</v>
      </c>
      <c r="X100" s="177">
        <v>3913.33</v>
      </c>
      <c r="Y100" s="176">
        <v>823649</v>
      </c>
      <c r="Z100" s="199">
        <v>4.8000000000000001E-2</v>
      </c>
      <c r="AA100" s="177">
        <v>3877.58</v>
      </c>
      <c r="AB100" s="176">
        <v>856014</v>
      </c>
      <c r="AC100" s="199">
        <v>4.5999999999999999E-2</v>
      </c>
      <c r="AD100" s="177">
        <v>5070.3</v>
      </c>
      <c r="AE100" s="199">
        <v>0.17899999999999999</v>
      </c>
    </row>
    <row r="101" spans="1:31" x14ac:dyDescent="0.3">
      <c r="A101" s="175" t="s">
        <v>2049</v>
      </c>
      <c r="B101" s="176">
        <v>2191</v>
      </c>
      <c r="C101" s="199">
        <v>4.1733333333333331E-2</v>
      </c>
      <c r="D101" s="175"/>
      <c r="E101" s="176">
        <v>1744</v>
      </c>
      <c r="F101" s="199">
        <v>3.4418788237615947E-2</v>
      </c>
      <c r="G101" s="175"/>
      <c r="H101" s="176">
        <v>2217</v>
      </c>
      <c r="I101" s="199">
        <v>4.3261068940620914E-2</v>
      </c>
      <c r="J101" s="175"/>
      <c r="K101" s="199">
        <v>1.1866727521679499E-2</v>
      </c>
      <c r="L101" s="176">
        <v>8145</v>
      </c>
      <c r="M101" s="199">
        <v>4.8933319715712131E-2</v>
      </c>
      <c r="N101" s="175">
        <v>402.42424242424198</v>
      </c>
      <c r="O101" s="176">
        <v>7838</v>
      </c>
      <c r="P101" s="199">
        <v>4.5895303899754068E-2</v>
      </c>
      <c r="Q101" s="175">
        <v>427.87878787878702</v>
      </c>
      <c r="R101" s="176">
        <v>9679</v>
      </c>
      <c r="S101" s="199">
        <v>5.2638734799538817E-2</v>
      </c>
      <c r="T101" s="175">
        <v>709.09090000000003</v>
      </c>
      <c r="U101" s="199">
        <v>0.1883364027010436</v>
      </c>
      <c r="V101" s="176">
        <v>950344</v>
      </c>
      <c r="W101" s="199">
        <v>5.7000000000000002E-2</v>
      </c>
      <c r="X101" s="177">
        <v>5797.58</v>
      </c>
      <c r="Y101" s="176">
        <v>1092928</v>
      </c>
      <c r="Z101" s="199">
        <v>6.3E-2</v>
      </c>
      <c r="AA101" s="177">
        <v>5258.79</v>
      </c>
      <c r="AB101" s="176">
        <v>1145850</v>
      </c>
      <c r="AC101" s="199">
        <v>6.0999999999999999E-2</v>
      </c>
      <c r="AD101" s="177">
        <v>5856.36</v>
      </c>
      <c r="AE101" s="199">
        <v>0.20599999999999999</v>
      </c>
    </row>
    <row r="102" spans="1:31" x14ac:dyDescent="0.3">
      <c r="A102" s="175" t="s">
        <v>2050</v>
      </c>
      <c r="B102" s="176">
        <v>583</v>
      </c>
      <c r="C102" s="199">
        <v>1.1104761904761905E-2</v>
      </c>
      <c r="D102" s="175"/>
      <c r="E102" s="176">
        <v>624</v>
      </c>
      <c r="F102" s="199">
        <v>1.2314979277679104E-2</v>
      </c>
      <c r="G102" s="175"/>
      <c r="H102" s="176">
        <v>520</v>
      </c>
      <c r="I102" s="199">
        <v>1.0146935430366655E-2</v>
      </c>
      <c r="J102" s="175"/>
      <c r="K102" s="199">
        <v>-0.10806174957118353</v>
      </c>
      <c r="L102" s="176">
        <v>2534</v>
      </c>
      <c r="M102" s="199">
        <v>1.5223699467110441E-2</v>
      </c>
      <c r="N102" s="175">
        <v>263.030303030303</v>
      </c>
      <c r="O102" s="176">
        <v>2629</v>
      </c>
      <c r="P102" s="199">
        <v>1.5394074247569974E-2</v>
      </c>
      <c r="Q102" s="175">
        <v>237.575757575757</v>
      </c>
      <c r="R102" s="176">
        <v>2921</v>
      </c>
      <c r="S102" s="199">
        <v>1.5885705584198048E-2</v>
      </c>
      <c r="T102" s="175">
        <v>315.15152</v>
      </c>
      <c r="U102" s="199">
        <v>0.15272296764009471</v>
      </c>
      <c r="V102" s="176">
        <v>354950</v>
      </c>
      <c r="W102" s="199">
        <v>2.1000000000000001E-2</v>
      </c>
      <c r="X102" s="177">
        <v>2846.67</v>
      </c>
      <c r="Y102" s="176">
        <v>396358</v>
      </c>
      <c r="Z102" s="199">
        <v>2.3E-2</v>
      </c>
      <c r="AA102" s="177">
        <v>3123.64</v>
      </c>
      <c r="AB102" s="176">
        <v>402038</v>
      </c>
      <c r="AC102" s="199">
        <v>2.1999999999999999E-2</v>
      </c>
      <c r="AD102" s="177">
        <v>3847.88</v>
      </c>
      <c r="AE102" s="199">
        <v>0.13300000000000001</v>
      </c>
    </row>
    <row r="103" spans="1:31" x14ac:dyDescent="0.3">
      <c r="A103" s="175" t="s">
        <v>2051</v>
      </c>
      <c r="B103" s="176">
        <v>771</v>
      </c>
      <c r="C103" s="199">
        <v>1.4685714285714286E-2</v>
      </c>
      <c r="D103" s="175"/>
      <c r="E103" s="176">
        <v>846</v>
      </c>
      <c r="F103" s="199">
        <v>1.6696269982238009E-2</v>
      </c>
      <c r="G103" s="175"/>
      <c r="H103" s="176">
        <v>1232</v>
      </c>
      <c r="I103" s="199">
        <v>2.4040431635022539E-2</v>
      </c>
      <c r="J103" s="175"/>
      <c r="K103" s="199">
        <v>0.59792477302204938</v>
      </c>
      <c r="L103" s="176">
        <v>5024</v>
      </c>
      <c r="M103" s="199">
        <v>3.0183056875597022E-2</v>
      </c>
      <c r="N103" s="175">
        <v>380</v>
      </c>
      <c r="O103" s="176">
        <v>4810</v>
      </c>
      <c r="P103" s="199">
        <v>2.8164890502400751E-2</v>
      </c>
      <c r="Q103" s="175">
        <v>329.69696969696901</v>
      </c>
      <c r="R103" s="176">
        <v>4695</v>
      </c>
      <c r="S103" s="199">
        <v>2.5533511714416236E-2</v>
      </c>
      <c r="T103" s="175">
        <v>364.24243200000001</v>
      </c>
      <c r="U103" s="199">
        <v>-6.5485668789808923E-2</v>
      </c>
      <c r="V103" s="176">
        <v>251995</v>
      </c>
      <c r="W103" s="199">
        <v>1.4999999999999999E-2</v>
      </c>
      <c r="X103" s="177">
        <v>2441.8200000000002</v>
      </c>
      <c r="Y103" s="176">
        <v>265230</v>
      </c>
      <c r="Z103" s="199">
        <v>1.4999999999999999E-2</v>
      </c>
      <c r="AA103" s="177">
        <v>2431.52</v>
      </c>
      <c r="AB103" s="176">
        <v>289732</v>
      </c>
      <c r="AC103" s="199">
        <v>1.6E-2</v>
      </c>
      <c r="AD103" s="177">
        <v>2824.85</v>
      </c>
      <c r="AE103" s="199">
        <v>0.15</v>
      </c>
    </row>
    <row r="104" spans="1:31" x14ac:dyDescent="0.3">
      <c r="A104" s="175" t="s">
        <v>2054</v>
      </c>
      <c r="B104" s="176">
        <v>9267</v>
      </c>
      <c r="C104" s="199">
        <v>0.17651428571428571</v>
      </c>
      <c r="D104" s="177"/>
      <c r="E104" s="176">
        <v>7839</v>
      </c>
      <c r="F104" s="199">
        <v>0.15470692717584369</v>
      </c>
      <c r="G104" s="175"/>
      <c r="H104" s="176">
        <v>7733</v>
      </c>
      <c r="I104" s="199">
        <v>0.15089663785197183</v>
      </c>
      <c r="J104" s="177"/>
      <c r="K104" s="199">
        <v>-0.16553361389878063</v>
      </c>
      <c r="L104" s="176">
        <v>35111</v>
      </c>
      <c r="M104" s="199">
        <v>0.21093895500778007</v>
      </c>
      <c r="N104" s="177">
        <v>733.33333333333303</v>
      </c>
      <c r="O104" s="176">
        <v>34782</v>
      </c>
      <c r="P104" s="199">
        <v>0.20366553460592576</v>
      </c>
      <c r="Q104" s="177">
        <v>704.84848484848396</v>
      </c>
      <c r="R104" s="176">
        <v>36704</v>
      </c>
      <c r="S104" s="199">
        <v>0.1996127825273554</v>
      </c>
      <c r="T104" s="177">
        <v>1046.0605499999999</v>
      </c>
      <c r="U104" s="199">
        <v>4.537039674176184E-2</v>
      </c>
      <c r="V104" s="176">
        <v>4221411</v>
      </c>
      <c r="W104" s="199">
        <v>0.254</v>
      </c>
      <c r="X104" s="177">
        <v>9030.91</v>
      </c>
      <c r="Y104" s="176">
        <v>4089885</v>
      </c>
      <c r="Z104" s="199">
        <v>0.23699999999999999</v>
      </c>
      <c r="AA104" s="177">
        <v>8195.15</v>
      </c>
      <c r="AB104" s="176">
        <v>3903884</v>
      </c>
      <c r="AC104" s="199">
        <v>0.20899999999999999</v>
      </c>
      <c r="AD104" s="177">
        <v>10962.42</v>
      </c>
      <c r="AE104" s="199">
        <v>-7.4999999999999997E-2</v>
      </c>
    </row>
    <row r="105" spans="1:31" x14ac:dyDescent="0.3">
      <c r="A105" s="175" t="s">
        <v>2039</v>
      </c>
      <c r="B105" s="175">
        <v>348</v>
      </c>
      <c r="C105" s="199">
        <v>6.6285714285714264E-3</v>
      </c>
      <c r="D105" s="175"/>
      <c r="E105" s="175">
        <v>418</v>
      </c>
      <c r="F105" s="199">
        <v>8.249457272547861E-3</v>
      </c>
      <c r="G105" s="175"/>
      <c r="H105" s="175">
        <v>235</v>
      </c>
      <c r="I105" s="199">
        <v>4.5856342810310846E-3</v>
      </c>
      <c r="J105" s="175"/>
      <c r="K105" s="199">
        <v>-0.32471264367816088</v>
      </c>
      <c r="L105" s="176">
        <v>866</v>
      </c>
      <c r="M105" s="199">
        <v>5.2027323356423211E-3</v>
      </c>
      <c r="N105" s="175">
        <v>125.454545454545</v>
      </c>
      <c r="O105" s="176">
        <v>919</v>
      </c>
      <c r="P105" s="199">
        <v>5.3811921770699142E-3</v>
      </c>
      <c r="Q105" s="175">
        <v>149.69696969696901</v>
      </c>
      <c r="R105" s="176">
        <v>665</v>
      </c>
      <c r="S105" s="199">
        <v>3.6165676869194456E-3</v>
      </c>
      <c r="T105" s="175">
        <v>117.57576</v>
      </c>
      <c r="U105" s="199">
        <v>-0.23210161662817552</v>
      </c>
      <c r="V105" s="176">
        <v>16716</v>
      </c>
      <c r="W105" s="199">
        <v>1E-3</v>
      </c>
      <c r="X105" s="175">
        <v>506.06</v>
      </c>
      <c r="Y105" s="176">
        <v>17460</v>
      </c>
      <c r="Z105" s="199">
        <v>1E-3</v>
      </c>
      <c r="AA105" s="175">
        <v>525.45000000000005</v>
      </c>
      <c r="AB105" s="176">
        <v>17261</v>
      </c>
      <c r="AC105" s="199">
        <v>1E-3</v>
      </c>
      <c r="AD105" s="175">
        <v>581.82000000000005</v>
      </c>
      <c r="AE105" s="199">
        <v>3.3000000000000002E-2</v>
      </c>
    </row>
    <row r="106" spans="1:31" x14ac:dyDescent="0.3">
      <c r="A106" s="175" t="s">
        <v>2040</v>
      </c>
      <c r="B106" s="176">
        <v>320</v>
      </c>
      <c r="C106" s="199">
        <v>6.0952380952380954E-3</v>
      </c>
      <c r="D106" s="175"/>
      <c r="E106" s="175">
        <v>205</v>
      </c>
      <c r="F106" s="199">
        <v>4.0457864614170131E-3</v>
      </c>
      <c r="G106" s="175"/>
      <c r="H106" s="175">
        <v>258</v>
      </c>
      <c r="I106" s="199">
        <v>5.0344410404511482E-3</v>
      </c>
      <c r="J106" s="175"/>
      <c r="K106" s="199">
        <v>-0.19374999999999998</v>
      </c>
      <c r="L106" s="176">
        <v>815</v>
      </c>
      <c r="M106" s="199">
        <v>4.8963358586010296E-3</v>
      </c>
      <c r="N106" s="175">
        <v>118.181818181818</v>
      </c>
      <c r="O106" s="176">
        <v>678</v>
      </c>
      <c r="P106" s="199">
        <v>3.9700199086544095E-3</v>
      </c>
      <c r="Q106" s="175">
        <v>124.84848484848401</v>
      </c>
      <c r="R106" s="176">
        <v>1107</v>
      </c>
      <c r="S106" s="199">
        <v>6.0203615479997386E-3</v>
      </c>
      <c r="T106" s="175">
        <v>190.909088</v>
      </c>
      <c r="U106" s="199">
        <v>0.35828220858895704</v>
      </c>
      <c r="V106" s="176">
        <v>77608</v>
      </c>
      <c r="W106" s="199">
        <v>5.0000000000000001E-3</v>
      </c>
      <c r="X106" s="177">
        <v>1312.73</v>
      </c>
      <c r="Y106" s="176">
        <v>65210</v>
      </c>
      <c r="Z106" s="199">
        <v>4.0000000000000001E-3</v>
      </c>
      <c r="AA106" s="177">
        <v>1129.7</v>
      </c>
      <c r="AB106" s="176">
        <v>76261</v>
      </c>
      <c r="AC106" s="199">
        <v>4.0000000000000001E-3</v>
      </c>
      <c r="AD106" s="177">
        <v>1289.7</v>
      </c>
      <c r="AE106" s="199">
        <v>-1.7000000000000001E-2</v>
      </c>
    </row>
    <row r="107" spans="1:31" x14ac:dyDescent="0.3">
      <c r="A107" s="175" t="s">
        <v>2041</v>
      </c>
      <c r="B107" s="176">
        <v>519</v>
      </c>
      <c r="C107" s="199">
        <v>9.8857142857142859E-3</v>
      </c>
      <c r="D107" s="175"/>
      <c r="E107" s="176">
        <v>295</v>
      </c>
      <c r="F107" s="199">
        <v>5.8219853956976517E-3</v>
      </c>
      <c r="G107" s="175"/>
      <c r="H107" s="176">
        <v>269</v>
      </c>
      <c r="I107" s="199">
        <v>5.2490877514781353E-3</v>
      </c>
      <c r="J107" s="175"/>
      <c r="K107" s="199">
        <v>-0.48169556840077077</v>
      </c>
      <c r="L107" s="176">
        <v>1662</v>
      </c>
      <c r="M107" s="199">
        <v>9.9849204871103204E-3</v>
      </c>
      <c r="N107" s="175">
        <v>168.48484848484799</v>
      </c>
      <c r="O107" s="176">
        <v>1492</v>
      </c>
      <c r="P107" s="199">
        <v>8.7363859936760747E-3</v>
      </c>
      <c r="Q107" s="175">
        <v>190.30303030303</v>
      </c>
      <c r="R107" s="176">
        <v>1666</v>
      </c>
      <c r="S107" s="199">
        <v>9.0604537840718747E-3</v>
      </c>
      <c r="T107" s="175">
        <v>218.18182400000001</v>
      </c>
      <c r="U107" s="199">
        <v>2.4067388688327317E-3</v>
      </c>
      <c r="V107" s="176">
        <v>260357</v>
      </c>
      <c r="W107" s="199">
        <v>1.6E-2</v>
      </c>
      <c r="X107" s="177">
        <v>2291.52</v>
      </c>
      <c r="Y107" s="176">
        <v>245967</v>
      </c>
      <c r="Z107" s="199">
        <v>1.4E-2</v>
      </c>
      <c r="AA107" s="177">
        <v>2166.06</v>
      </c>
      <c r="AB107" s="176">
        <v>216135</v>
      </c>
      <c r="AC107" s="199">
        <v>1.2E-2</v>
      </c>
      <c r="AD107" s="177">
        <v>2361.8200000000002</v>
      </c>
      <c r="AE107" s="199">
        <v>-0.17</v>
      </c>
    </row>
    <row r="108" spans="1:31" x14ac:dyDescent="0.3">
      <c r="A108" s="175" t="s">
        <v>2042</v>
      </c>
      <c r="B108" s="176">
        <v>873</v>
      </c>
      <c r="C108" s="199">
        <v>1.662857142857143E-2</v>
      </c>
      <c r="D108" s="175"/>
      <c r="E108" s="176">
        <v>489</v>
      </c>
      <c r="F108" s="199">
        <v>9.6506808762581407E-3</v>
      </c>
      <c r="G108" s="175"/>
      <c r="H108" s="176">
        <v>845</v>
      </c>
      <c r="I108" s="199">
        <v>1.6488770074345814E-2</v>
      </c>
      <c r="J108" s="175"/>
      <c r="K108" s="199">
        <v>-3.2073310423825885E-2</v>
      </c>
      <c r="L108" s="176">
        <v>2547</v>
      </c>
      <c r="M108" s="199">
        <v>1.5301800529885673E-2</v>
      </c>
      <c r="N108" s="175">
        <v>210.30303030303</v>
      </c>
      <c r="O108" s="176">
        <v>2423</v>
      </c>
      <c r="P108" s="199">
        <v>1.4187844009837218E-2</v>
      </c>
      <c r="Q108" s="175">
        <v>240</v>
      </c>
      <c r="R108" s="176">
        <v>1988</v>
      </c>
      <c r="S108" s="199">
        <v>1.0811633927211817E-2</v>
      </c>
      <c r="T108" s="175">
        <v>243.636368</v>
      </c>
      <c r="U108" s="199">
        <v>-0.21947389085198271</v>
      </c>
      <c r="V108" s="176">
        <v>305686</v>
      </c>
      <c r="W108" s="199">
        <v>1.7999999999999999E-2</v>
      </c>
      <c r="X108" s="177">
        <v>2373.33</v>
      </c>
      <c r="Y108" s="176">
        <v>264844</v>
      </c>
      <c r="Z108" s="199">
        <v>1.4999999999999999E-2</v>
      </c>
      <c r="AA108" s="177">
        <v>2476.36</v>
      </c>
      <c r="AB108" s="176">
        <v>240937</v>
      </c>
      <c r="AC108" s="199">
        <v>1.2999999999999999E-2</v>
      </c>
      <c r="AD108" s="177">
        <v>2330.91</v>
      </c>
      <c r="AE108" s="199">
        <v>-0.21199999999999999</v>
      </c>
    </row>
    <row r="109" spans="1:31" x14ac:dyDescent="0.3">
      <c r="A109" s="175" t="s">
        <v>2043</v>
      </c>
      <c r="B109" s="176">
        <v>3412</v>
      </c>
      <c r="C109" s="199">
        <v>6.4990476190476154E-2</v>
      </c>
      <c r="D109" s="175"/>
      <c r="E109" s="176">
        <v>3335</v>
      </c>
      <c r="F109" s="199">
        <v>6.5818038286954803E-2</v>
      </c>
      <c r="G109" s="175"/>
      <c r="H109" s="176">
        <v>2771</v>
      </c>
      <c r="I109" s="199">
        <v>5.407145784143462E-2</v>
      </c>
      <c r="J109" s="175"/>
      <c r="K109" s="199">
        <v>-0.18786635404454866</v>
      </c>
      <c r="L109" s="176">
        <v>12393</v>
      </c>
      <c r="M109" s="199">
        <v>7.4454343921033811E-2</v>
      </c>
      <c r="N109" s="175">
        <v>418.18181818181802</v>
      </c>
      <c r="O109" s="176">
        <v>13863</v>
      </c>
      <c r="P109" s="199">
        <v>8.1174610610141709E-2</v>
      </c>
      <c r="Q109" s="175">
        <v>541.81818181818096</v>
      </c>
      <c r="R109" s="176">
        <v>12425</v>
      </c>
      <c r="S109" s="199">
        <v>6.7572712045073854E-2</v>
      </c>
      <c r="T109" s="175">
        <v>641.81820000000005</v>
      </c>
      <c r="U109" s="199">
        <v>2.5821027999677238E-3</v>
      </c>
      <c r="V109" s="176">
        <v>1300857</v>
      </c>
      <c r="W109" s="199">
        <v>7.8E-2</v>
      </c>
      <c r="X109" s="177">
        <v>5797.58</v>
      </c>
      <c r="Y109" s="176">
        <v>1337219</v>
      </c>
      <c r="Z109" s="199">
        <v>7.8E-2</v>
      </c>
      <c r="AA109" s="177">
        <v>5350.91</v>
      </c>
      <c r="AB109" s="176">
        <v>1183890</v>
      </c>
      <c r="AC109" s="199">
        <v>6.3E-2</v>
      </c>
      <c r="AD109" s="177">
        <v>6754.55</v>
      </c>
      <c r="AE109" s="199">
        <v>-0.09</v>
      </c>
    </row>
    <row r="110" spans="1:31" x14ac:dyDescent="0.3">
      <c r="A110" s="175" t="s">
        <v>2044</v>
      </c>
      <c r="B110" s="176">
        <v>497</v>
      </c>
      <c r="C110" s="199">
        <v>9.4666666666666666E-3</v>
      </c>
      <c r="D110" s="175"/>
      <c r="E110" s="176">
        <v>268</v>
      </c>
      <c r="F110" s="199">
        <v>5.2891257154134598E-3</v>
      </c>
      <c r="G110" s="175"/>
      <c r="H110" s="176">
        <v>294</v>
      </c>
      <c r="I110" s="199">
        <v>5.7369211856303781E-3</v>
      </c>
      <c r="J110" s="175"/>
      <c r="K110" s="199">
        <v>-0.40845070422535212</v>
      </c>
      <c r="L110" s="176">
        <v>1791</v>
      </c>
      <c r="M110" s="199">
        <v>1.0759923340803E-2</v>
      </c>
      <c r="N110" s="175">
        <v>210.30303030303</v>
      </c>
      <c r="O110" s="176">
        <v>1636</v>
      </c>
      <c r="P110" s="199">
        <v>9.5795760627708157E-3</v>
      </c>
      <c r="Q110" s="175">
        <v>252.12121212121201</v>
      </c>
      <c r="R110" s="176">
        <v>1927</v>
      </c>
      <c r="S110" s="199">
        <v>1.0479888620592138E-2</v>
      </c>
      <c r="T110" s="175">
        <v>204.84848</v>
      </c>
      <c r="U110" s="199">
        <v>7.5935231714126181E-2</v>
      </c>
      <c r="V110" s="176">
        <v>223843</v>
      </c>
      <c r="W110" s="199">
        <v>1.2999999999999999E-2</v>
      </c>
      <c r="X110" s="177">
        <v>2024.85</v>
      </c>
      <c r="Y110" s="176">
        <v>201145</v>
      </c>
      <c r="Z110" s="199">
        <v>1.2E-2</v>
      </c>
      <c r="AA110" s="177">
        <v>2174.5500000000002</v>
      </c>
      <c r="AB110" s="176">
        <v>226934</v>
      </c>
      <c r="AC110" s="199">
        <v>1.2E-2</v>
      </c>
      <c r="AD110" s="177">
        <v>2457.58</v>
      </c>
      <c r="AE110" s="199">
        <v>1.4E-2</v>
      </c>
    </row>
    <row r="111" spans="1:31" x14ac:dyDescent="0.3">
      <c r="A111" s="175" t="s">
        <v>2045</v>
      </c>
      <c r="B111" s="176">
        <v>51</v>
      </c>
      <c r="C111" s="199">
        <v>9.7142857142857111E-4</v>
      </c>
      <c r="D111" s="175"/>
      <c r="E111" s="176">
        <v>136</v>
      </c>
      <c r="F111" s="199">
        <v>2.6840339451351895E-3</v>
      </c>
      <c r="G111" s="175"/>
      <c r="H111" s="176">
        <v>116</v>
      </c>
      <c r="I111" s="199">
        <v>2.2635471344664079E-3</v>
      </c>
      <c r="J111" s="175"/>
      <c r="K111" s="199">
        <v>1.2745098039215685</v>
      </c>
      <c r="L111" s="176">
        <v>532</v>
      </c>
      <c r="M111" s="199">
        <v>3.1961357997248438E-3</v>
      </c>
      <c r="N111" s="175">
        <v>90.303030303030297</v>
      </c>
      <c r="O111" s="176">
        <v>326</v>
      </c>
      <c r="P111" s="199">
        <v>1.9088886286450404E-3</v>
      </c>
      <c r="Q111" s="175">
        <v>69.696969696969703</v>
      </c>
      <c r="R111" s="176">
        <v>531</v>
      </c>
      <c r="S111" s="199">
        <v>2.8878157018860538E-3</v>
      </c>
      <c r="T111" s="175">
        <v>129.69697600000001</v>
      </c>
      <c r="U111" s="199">
        <v>-1.8796992481203006E-3</v>
      </c>
      <c r="V111" s="176">
        <v>131211</v>
      </c>
      <c r="W111" s="199">
        <v>8.0000000000000002E-3</v>
      </c>
      <c r="X111" s="177">
        <v>1487.27</v>
      </c>
      <c r="Y111" s="176">
        <v>117517</v>
      </c>
      <c r="Z111" s="199">
        <v>7.0000000000000001E-3</v>
      </c>
      <c r="AA111" s="177">
        <v>1526.06</v>
      </c>
      <c r="AB111" s="176">
        <v>101695</v>
      </c>
      <c r="AC111" s="199">
        <v>5.0000000000000001E-3</v>
      </c>
      <c r="AD111" s="177">
        <v>1772.12</v>
      </c>
      <c r="AE111" s="199">
        <v>-0.22500000000000001</v>
      </c>
    </row>
    <row r="112" spans="1:31" x14ac:dyDescent="0.3">
      <c r="A112" s="175" t="s">
        <v>2046</v>
      </c>
      <c r="B112" s="176">
        <v>856</v>
      </c>
      <c r="C112" s="199">
        <v>1.6304761904761902E-2</v>
      </c>
      <c r="D112" s="175"/>
      <c r="E112" s="176">
        <v>610</v>
      </c>
      <c r="F112" s="199">
        <v>1.2038681665679889E-2</v>
      </c>
      <c r="G112" s="175"/>
      <c r="H112" s="176">
        <v>535</v>
      </c>
      <c r="I112" s="199">
        <v>1.0439635490858001E-2</v>
      </c>
      <c r="J112" s="175"/>
      <c r="K112" s="199">
        <v>-0.375</v>
      </c>
      <c r="L112" s="176">
        <v>3838</v>
      </c>
      <c r="M112" s="199">
        <v>2.3057836840872089E-2</v>
      </c>
      <c r="N112" s="175">
        <v>246.06060606060601</v>
      </c>
      <c r="O112" s="176">
        <v>3353</v>
      </c>
      <c r="P112" s="199">
        <v>1.9633446539407424E-2</v>
      </c>
      <c r="Q112" s="175">
        <v>252.12121212121201</v>
      </c>
      <c r="R112" s="176">
        <v>3055</v>
      </c>
      <c r="S112" s="199">
        <v>1.6614457569231439E-2</v>
      </c>
      <c r="T112" s="175">
        <v>320.60604899999998</v>
      </c>
      <c r="U112" s="199">
        <v>-0.20401250651380928</v>
      </c>
      <c r="V112" s="176">
        <v>584235</v>
      </c>
      <c r="W112" s="199">
        <v>3.5000000000000003E-2</v>
      </c>
      <c r="X112" s="177">
        <v>3425.45</v>
      </c>
      <c r="Y112" s="176">
        <v>498562</v>
      </c>
      <c r="Z112" s="199">
        <v>2.9000000000000001E-2</v>
      </c>
      <c r="AA112" s="177">
        <v>3195.76</v>
      </c>
      <c r="AB112" s="176">
        <v>483511</v>
      </c>
      <c r="AC112" s="199">
        <v>2.5999999999999999E-2</v>
      </c>
      <c r="AD112" s="177">
        <v>3525.45</v>
      </c>
      <c r="AE112" s="199">
        <v>-0.17199999999999999</v>
      </c>
    </row>
    <row r="113" spans="1:31" x14ac:dyDescent="0.3">
      <c r="A113" s="175" t="s">
        <v>2047</v>
      </c>
      <c r="B113" s="176">
        <v>535</v>
      </c>
      <c r="C113" s="199">
        <v>1.0190476190476191E-2</v>
      </c>
      <c r="D113" s="175"/>
      <c r="E113" s="176">
        <v>462</v>
      </c>
      <c r="F113" s="199">
        <v>9.1178211959739488E-3</v>
      </c>
      <c r="G113" s="175"/>
      <c r="H113" s="176">
        <v>393</v>
      </c>
      <c r="I113" s="199">
        <v>7.6687415848732607E-3</v>
      </c>
      <c r="J113" s="175"/>
      <c r="K113" s="199">
        <v>-0.26542056074766351</v>
      </c>
      <c r="L113" s="176">
        <v>2401</v>
      </c>
      <c r="M113" s="199">
        <v>1.442466551717923E-2</v>
      </c>
      <c r="N113" s="175">
        <v>204.24242424242399</v>
      </c>
      <c r="O113" s="176">
        <v>1656</v>
      </c>
      <c r="P113" s="199">
        <v>9.6966857945895296E-3</v>
      </c>
      <c r="Q113" s="175">
        <v>176.969696969696</v>
      </c>
      <c r="R113" s="176">
        <v>2654</v>
      </c>
      <c r="S113" s="199">
        <v>1.4433640061780766E-2</v>
      </c>
      <c r="T113" s="175">
        <v>252.72728000000001</v>
      </c>
      <c r="U113" s="199">
        <v>0.10537276134943774</v>
      </c>
      <c r="V113" s="176">
        <v>369445</v>
      </c>
      <c r="W113" s="199">
        <v>2.1999999999999999E-2</v>
      </c>
      <c r="X113" s="177">
        <v>2605.4499999999998</v>
      </c>
      <c r="Y113" s="176">
        <v>371853</v>
      </c>
      <c r="Z113" s="199">
        <v>2.1999999999999999E-2</v>
      </c>
      <c r="AA113" s="177">
        <v>3023.64</v>
      </c>
      <c r="AB113" s="176">
        <v>376451</v>
      </c>
      <c r="AC113" s="199">
        <v>0.02</v>
      </c>
      <c r="AD113" s="177">
        <v>2726.06</v>
      </c>
      <c r="AE113" s="199">
        <v>1.9E-2</v>
      </c>
    </row>
    <row r="114" spans="1:31" x14ac:dyDescent="0.3">
      <c r="A114" s="175" t="s">
        <v>2048</v>
      </c>
      <c r="B114" s="176">
        <v>1005</v>
      </c>
      <c r="C114" s="199">
        <v>1.9142857142857142E-2</v>
      </c>
      <c r="D114" s="175"/>
      <c r="E114" s="176">
        <v>774</v>
      </c>
      <c r="F114" s="199">
        <v>1.52753108348135E-2</v>
      </c>
      <c r="G114" s="175"/>
      <c r="H114" s="176">
        <v>939</v>
      </c>
      <c r="I114" s="199">
        <v>1.832302378675825E-2</v>
      </c>
      <c r="J114" s="175"/>
      <c r="K114" s="199">
        <v>-6.5671641791044788E-2</v>
      </c>
      <c r="L114" s="176">
        <v>4187</v>
      </c>
      <c r="M114" s="199">
        <v>2.5154549987684065E-2</v>
      </c>
      <c r="N114" s="175">
        <v>317.575757575757</v>
      </c>
      <c r="O114" s="176">
        <v>3836</v>
      </c>
      <c r="P114" s="199">
        <v>2.2461646562829372E-2</v>
      </c>
      <c r="Q114" s="175">
        <v>269.69696969696901</v>
      </c>
      <c r="R114" s="176">
        <v>5192</v>
      </c>
      <c r="S114" s="199">
        <v>2.8236420196219192E-2</v>
      </c>
      <c r="T114" s="175">
        <v>496.96969999999999</v>
      </c>
      <c r="U114" s="199">
        <v>0.240028660138524</v>
      </c>
      <c r="V114" s="176">
        <v>446446</v>
      </c>
      <c r="W114" s="199">
        <v>2.7E-2</v>
      </c>
      <c r="X114" s="177">
        <v>2889.09</v>
      </c>
      <c r="Y114" s="176">
        <v>438847</v>
      </c>
      <c r="Z114" s="199">
        <v>2.5000000000000001E-2</v>
      </c>
      <c r="AA114" s="177">
        <v>2839.39</v>
      </c>
      <c r="AB114" s="176">
        <v>435655</v>
      </c>
      <c r="AC114" s="199">
        <v>2.3E-2</v>
      </c>
      <c r="AD114" s="177">
        <v>3365.45</v>
      </c>
      <c r="AE114" s="199">
        <v>-2.4E-2</v>
      </c>
    </row>
    <row r="115" spans="1:31" x14ac:dyDescent="0.3">
      <c r="A115" s="175" t="s">
        <v>2049</v>
      </c>
      <c r="B115" s="176">
        <v>273</v>
      </c>
      <c r="C115" s="199">
        <v>5.1999999999999998E-3</v>
      </c>
      <c r="D115" s="175"/>
      <c r="E115" s="176">
        <v>323</v>
      </c>
      <c r="F115" s="199">
        <v>6.3745806196960726E-3</v>
      </c>
      <c r="G115" s="175"/>
      <c r="H115" s="176">
        <v>621</v>
      </c>
      <c r="I115" s="199">
        <v>1.2117782504341718E-2</v>
      </c>
      <c r="J115" s="175"/>
      <c r="K115" s="199">
        <v>1.2747252747252746</v>
      </c>
      <c r="L115" s="176">
        <v>1284</v>
      </c>
      <c r="M115" s="199">
        <v>7.713981892568984E-3</v>
      </c>
      <c r="N115" s="175">
        <v>158.18181818181799</v>
      </c>
      <c r="O115" s="176">
        <v>1977</v>
      </c>
      <c r="P115" s="199">
        <v>1.1576296990279893E-2</v>
      </c>
      <c r="Q115" s="175">
        <v>227.272727272727</v>
      </c>
      <c r="R115" s="176">
        <v>2536</v>
      </c>
      <c r="S115" s="199">
        <v>1.379190323913942E-2</v>
      </c>
      <c r="T115" s="175">
        <v>281.21212800000001</v>
      </c>
      <c r="U115" s="199">
        <v>0.97507788161993769</v>
      </c>
      <c r="V115" s="176">
        <v>223486</v>
      </c>
      <c r="W115" s="199">
        <v>1.2999999999999999E-2</v>
      </c>
      <c r="X115" s="177">
        <v>2207.88</v>
      </c>
      <c r="Y115" s="176">
        <v>263041</v>
      </c>
      <c r="Z115" s="199">
        <v>1.4999999999999999E-2</v>
      </c>
      <c r="AA115" s="177">
        <v>2337.58</v>
      </c>
      <c r="AB115" s="176">
        <v>275603</v>
      </c>
      <c r="AC115" s="199">
        <v>1.4999999999999999E-2</v>
      </c>
      <c r="AD115" s="177">
        <v>2323.64</v>
      </c>
      <c r="AE115" s="199">
        <v>0.23300000000000001</v>
      </c>
    </row>
    <row r="116" spans="1:31" x14ac:dyDescent="0.3">
      <c r="A116" s="175" t="s">
        <v>2050</v>
      </c>
      <c r="B116" s="176">
        <v>193</v>
      </c>
      <c r="C116" s="199">
        <v>3.6761904761904761E-3</v>
      </c>
      <c r="D116" s="175"/>
      <c r="E116" s="176">
        <v>174</v>
      </c>
      <c r="F116" s="199">
        <v>3.4339846062759029E-3</v>
      </c>
      <c r="G116" s="175"/>
      <c r="H116" s="176">
        <v>242</v>
      </c>
      <c r="I116" s="199">
        <v>4.7222276425937125E-3</v>
      </c>
      <c r="J116" s="175"/>
      <c r="K116" s="199">
        <v>0.25388601036269431</v>
      </c>
      <c r="L116" s="176">
        <v>894</v>
      </c>
      <c r="M116" s="199">
        <v>5.3709500093120496E-3</v>
      </c>
      <c r="N116" s="175">
        <v>140.60606060606</v>
      </c>
      <c r="O116" s="176">
        <v>950</v>
      </c>
      <c r="P116" s="199">
        <v>5.5627122613889218E-3</v>
      </c>
      <c r="Q116" s="175">
        <v>157.575757575757</v>
      </c>
      <c r="R116" s="176">
        <v>1145</v>
      </c>
      <c r="S116" s="199">
        <v>6.2270225586808503E-3</v>
      </c>
      <c r="T116" s="175">
        <v>214.545456</v>
      </c>
      <c r="U116" s="199">
        <v>0.28076062639821031</v>
      </c>
      <c r="V116" s="176">
        <v>117257</v>
      </c>
      <c r="W116" s="199">
        <v>7.0000000000000001E-3</v>
      </c>
      <c r="X116" s="177">
        <v>1587.88</v>
      </c>
      <c r="Y116" s="176">
        <v>113017</v>
      </c>
      <c r="Z116" s="199">
        <v>7.0000000000000001E-3</v>
      </c>
      <c r="AA116" s="177">
        <v>1380.61</v>
      </c>
      <c r="AB116" s="176">
        <v>115194</v>
      </c>
      <c r="AC116" s="199">
        <v>6.0000000000000001E-3</v>
      </c>
      <c r="AD116" s="177">
        <v>1733.33</v>
      </c>
      <c r="AE116" s="199">
        <v>-1.7999999999999999E-2</v>
      </c>
    </row>
    <row r="117" spans="1:31" x14ac:dyDescent="0.3">
      <c r="A117" s="175" t="s">
        <v>2051</v>
      </c>
      <c r="B117" s="176">
        <v>385</v>
      </c>
      <c r="C117" s="199">
        <v>7.3333333333333332E-3</v>
      </c>
      <c r="D117" s="175"/>
      <c r="E117" s="176">
        <v>350</v>
      </c>
      <c r="F117" s="199">
        <v>6.9074402999802645E-3</v>
      </c>
      <c r="G117" s="175"/>
      <c r="H117" s="176">
        <v>215</v>
      </c>
      <c r="I117" s="199">
        <v>4.1953675337092879E-3</v>
      </c>
      <c r="J117" s="175"/>
      <c r="K117" s="199">
        <v>-0.44155844155844159</v>
      </c>
      <c r="L117" s="176">
        <v>1901</v>
      </c>
      <c r="M117" s="199">
        <v>1.1420778487362648E-2</v>
      </c>
      <c r="N117" s="175">
        <v>175.75757575757501</v>
      </c>
      <c r="O117" s="176">
        <v>1673</v>
      </c>
      <c r="P117" s="199">
        <v>9.7962290666354368E-3</v>
      </c>
      <c r="Q117" s="175">
        <v>173.333333333333</v>
      </c>
      <c r="R117" s="176">
        <v>1813</v>
      </c>
      <c r="S117" s="199">
        <v>9.8599055885488038E-3</v>
      </c>
      <c r="T117" s="175">
        <v>221.21212800000001</v>
      </c>
      <c r="U117" s="199">
        <v>-4.6291425565491845E-2</v>
      </c>
      <c r="V117" s="176">
        <v>164264</v>
      </c>
      <c r="W117" s="199">
        <v>0.01</v>
      </c>
      <c r="X117" s="177">
        <v>1789.09</v>
      </c>
      <c r="Y117" s="176">
        <v>155203</v>
      </c>
      <c r="Z117" s="199">
        <v>8.9999999999999993E-3</v>
      </c>
      <c r="AA117" s="177">
        <v>1681.21</v>
      </c>
      <c r="AB117" s="176">
        <v>154357</v>
      </c>
      <c r="AC117" s="199">
        <v>8.0000000000000002E-3</v>
      </c>
      <c r="AD117" s="177">
        <v>1940.61</v>
      </c>
      <c r="AE117" s="199">
        <v>-0.06</v>
      </c>
    </row>
    <row r="118" spans="1:31" x14ac:dyDescent="0.3">
      <c r="A118" s="175" t="s">
        <v>2055</v>
      </c>
      <c r="B118" s="176">
        <v>17611</v>
      </c>
      <c r="C118" s="199">
        <v>0.33544761904761905</v>
      </c>
      <c r="D118" s="175"/>
      <c r="E118" s="176">
        <v>18662</v>
      </c>
      <c r="F118" s="199">
        <v>0.3683047167949477</v>
      </c>
      <c r="G118" s="175"/>
      <c r="H118" s="176">
        <v>16026</v>
      </c>
      <c r="I118" s="199">
        <v>0.31272074462895388</v>
      </c>
      <c r="J118" s="175"/>
      <c r="K118" s="199">
        <v>-9.0000567826926337E-2</v>
      </c>
      <c r="L118" s="176">
        <v>37548</v>
      </c>
      <c r="M118" s="199">
        <v>0.22557990039110609</v>
      </c>
      <c r="N118" s="177">
        <v>769.69696969696895</v>
      </c>
      <c r="O118" s="176">
        <v>39116</v>
      </c>
      <c r="P118" s="199">
        <v>0.22904321349104109</v>
      </c>
      <c r="Q118" s="177">
        <v>847.87878787878799</v>
      </c>
      <c r="R118" s="176">
        <v>35612</v>
      </c>
      <c r="S118" s="199">
        <v>0.19367399769409821</v>
      </c>
      <c r="T118" s="177">
        <v>1076.96973</v>
      </c>
      <c r="U118" s="199">
        <v>-5.1560669010333439E-2</v>
      </c>
      <c r="V118" s="176">
        <v>1651688</v>
      </c>
      <c r="W118" s="199">
        <v>9.9000000000000005E-2</v>
      </c>
      <c r="X118" s="177">
        <v>6668.48</v>
      </c>
      <c r="Y118" s="176">
        <v>1580821</v>
      </c>
      <c r="Z118" s="199">
        <v>9.1999999999999998E-2</v>
      </c>
      <c r="AA118" s="177">
        <v>5353.33</v>
      </c>
      <c r="AB118" s="176">
        <v>1638447</v>
      </c>
      <c r="AC118" s="199">
        <v>8.7999999999999995E-2</v>
      </c>
      <c r="AD118" s="177">
        <v>8031.52</v>
      </c>
      <c r="AE118" s="199">
        <v>-8.0000000000000002E-3</v>
      </c>
    </row>
    <row r="119" spans="1:31" x14ac:dyDescent="0.3">
      <c r="A119" s="175" t="s">
        <v>2039</v>
      </c>
      <c r="B119" s="176">
        <v>13110</v>
      </c>
      <c r="C119" s="199">
        <v>0.24971428571428592</v>
      </c>
      <c r="D119" s="175"/>
      <c r="E119" s="176">
        <v>15449</v>
      </c>
      <c r="F119" s="199">
        <v>0.30489441484112889</v>
      </c>
      <c r="G119" s="175"/>
      <c r="H119" s="176">
        <v>11604</v>
      </c>
      <c r="I119" s="199">
        <v>0.22643276679610513</v>
      </c>
      <c r="J119" s="175"/>
      <c r="K119" s="199">
        <v>-0.11487414187643019</v>
      </c>
      <c r="L119" s="176">
        <v>21572</v>
      </c>
      <c r="M119" s="199">
        <v>0.12959970201440665</v>
      </c>
      <c r="N119" s="175">
        <v>603.030303030303</v>
      </c>
      <c r="O119" s="176">
        <v>26965</v>
      </c>
      <c r="P119" s="199">
        <v>0.15789319592458134</v>
      </c>
      <c r="Q119" s="175">
        <v>812.12121212121201</v>
      </c>
      <c r="R119" s="176">
        <v>21885</v>
      </c>
      <c r="S119" s="199">
        <v>0.11902042680937153</v>
      </c>
      <c r="T119" s="175">
        <v>1031.51514</v>
      </c>
      <c r="U119" s="199">
        <v>1.4509549415909512E-2</v>
      </c>
      <c r="V119" s="176">
        <v>238991</v>
      </c>
      <c r="W119" s="199">
        <v>1.4E-2</v>
      </c>
      <c r="X119" s="177">
        <v>2860</v>
      </c>
      <c r="Y119" s="176">
        <v>285829</v>
      </c>
      <c r="Z119" s="199">
        <v>1.7000000000000001E-2</v>
      </c>
      <c r="AA119" s="177">
        <v>2776.36</v>
      </c>
      <c r="AB119" s="176">
        <v>266498</v>
      </c>
      <c r="AC119" s="199">
        <v>1.4E-2</v>
      </c>
      <c r="AD119" s="177">
        <v>3564.24</v>
      </c>
      <c r="AE119" s="199">
        <v>0.115</v>
      </c>
    </row>
    <row r="120" spans="1:31" x14ac:dyDescent="0.3">
      <c r="A120" s="175" t="s">
        <v>2040</v>
      </c>
      <c r="B120" s="176">
        <v>2105</v>
      </c>
      <c r="C120" s="199">
        <v>4.0095238095238107E-2</v>
      </c>
      <c r="D120" s="175"/>
      <c r="E120" s="176">
        <v>1522</v>
      </c>
      <c r="F120" s="199">
        <v>3.0037497533057043E-2</v>
      </c>
      <c r="G120" s="175"/>
      <c r="H120" s="176">
        <v>2284</v>
      </c>
      <c r="I120" s="199">
        <v>4.4568462544148923E-2</v>
      </c>
      <c r="J120" s="175"/>
      <c r="K120" s="199">
        <v>8.5035629453681816E-2</v>
      </c>
      <c r="L120" s="176">
        <v>7996</v>
      </c>
      <c r="M120" s="199">
        <v>4.803816138082679E-2</v>
      </c>
      <c r="N120" s="175">
        <v>389.09090909090901</v>
      </c>
      <c r="O120" s="176">
        <v>5644</v>
      </c>
      <c r="P120" s="199">
        <v>3.3048366319241129E-2</v>
      </c>
      <c r="Q120" s="175">
        <v>353.33333333333297</v>
      </c>
      <c r="R120" s="176">
        <v>7226</v>
      </c>
      <c r="S120" s="199">
        <v>3.929822271530814E-2</v>
      </c>
      <c r="T120" s="175">
        <v>455.75756799999999</v>
      </c>
      <c r="U120" s="199">
        <v>-9.6298149074537265E-2</v>
      </c>
      <c r="V120" s="176">
        <v>830417</v>
      </c>
      <c r="W120" s="199">
        <v>0.05</v>
      </c>
      <c r="X120" s="177">
        <v>4772.12</v>
      </c>
      <c r="Y120" s="176">
        <v>740502</v>
      </c>
      <c r="Z120" s="199">
        <v>4.2999999999999997E-2</v>
      </c>
      <c r="AA120" s="177">
        <v>4268.4799999999996</v>
      </c>
      <c r="AB120" s="176">
        <v>825887</v>
      </c>
      <c r="AC120" s="199">
        <v>4.3999999999999997E-2</v>
      </c>
      <c r="AD120" s="177">
        <v>5536.97</v>
      </c>
      <c r="AE120" s="199">
        <v>-5.0000000000000001E-3</v>
      </c>
    </row>
    <row r="121" spans="1:31" x14ac:dyDescent="0.3">
      <c r="A121" s="175" t="s">
        <v>2041</v>
      </c>
      <c r="B121" s="176">
        <v>358</v>
      </c>
      <c r="C121" s="199">
        <v>6.8190476190476169E-3</v>
      </c>
      <c r="D121" s="175"/>
      <c r="E121" s="175">
        <v>231</v>
      </c>
      <c r="F121" s="199">
        <v>4.5589105979869744E-3</v>
      </c>
      <c r="G121" s="175"/>
      <c r="H121" s="176">
        <v>274</v>
      </c>
      <c r="I121" s="199">
        <v>5.346654438308584E-3</v>
      </c>
      <c r="J121" s="175"/>
      <c r="K121" s="199">
        <v>-0.23463687150837986</v>
      </c>
      <c r="L121" s="176">
        <v>1009</v>
      </c>
      <c r="M121" s="199">
        <v>6.0618440261698634E-3</v>
      </c>
      <c r="N121" s="175">
        <v>129.69696969696901</v>
      </c>
      <c r="O121" s="176">
        <v>882</v>
      </c>
      <c r="P121" s="199">
        <v>5.1645391732052931E-3</v>
      </c>
      <c r="Q121" s="175">
        <v>133.333333333333</v>
      </c>
      <c r="R121" s="176">
        <v>752</v>
      </c>
      <c r="S121" s="199">
        <v>4.0897126324262005E-3</v>
      </c>
      <c r="T121" s="175">
        <v>104.242424</v>
      </c>
      <c r="U121" s="199">
        <v>-0.25470763131813678</v>
      </c>
      <c r="V121" s="176">
        <v>87379</v>
      </c>
      <c r="W121" s="199">
        <v>5.0000000000000001E-3</v>
      </c>
      <c r="X121" s="177">
        <v>1450.91</v>
      </c>
      <c r="Y121" s="176">
        <v>78954</v>
      </c>
      <c r="Z121" s="199">
        <v>5.0000000000000001E-3</v>
      </c>
      <c r="AA121" s="177">
        <v>1264.8499999999999</v>
      </c>
      <c r="AB121" s="176">
        <v>78098</v>
      </c>
      <c r="AC121" s="199">
        <v>4.0000000000000001E-3</v>
      </c>
      <c r="AD121" s="177">
        <v>1416.97</v>
      </c>
      <c r="AE121" s="199">
        <v>-0.106</v>
      </c>
    </row>
    <row r="122" spans="1:31" x14ac:dyDescent="0.3">
      <c r="A122" s="175" t="s">
        <v>2042</v>
      </c>
      <c r="B122" s="175">
        <v>516</v>
      </c>
      <c r="C122" s="199">
        <v>9.8285714285714278E-3</v>
      </c>
      <c r="D122" s="175"/>
      <c r="E122" s="175">
        <v>247</v>
      </c>
      <c r="F122" s="199">
        <v>4.8746792974146465E-3</v>
      </c>
      <c r="G122" s="175"/>
      <c r="H122" s="175">
        <v>473</v>
      </c>
      <c r="I122" s="199">
        <v>9.2298085741604387E-3</v>
      </c>
      <c r="J122" s="175"/>
      <c r="K122" s="199">
        <v>-8.333333333333337E-2</v>
      </c>
      <c r="L122" s="176">
        <v>1770</v>
      </c>
      <c r="M122" s="199">
        <v>1.0633760085550703E-2</v>
      </c>
      <c r="N122" s="175">
        <v>279.39393939393898</v>
      </c>
      <c r="O122" s="176">
        <v>785</v>
      </c>
      <c r="P122" s="199">
        <v>4.5965569738845302E-3</v>
      </c>
      <c r="Q122" s="175">
        <v>130.30303030303</v>
      </c>
      <c r="R122" s="176">
        <v>957</v>
      </c>
      <c r="S122" s="199">
        <v>5.2045944005743002E-3</v>
      </c>
      <c r="T122" s="175">
        <v>170.909088</v>
      </c>
      <c r="U122" s="199">
        <v>-0.45932203389830506</v>
      </c>
      <c r="V122" s="176">
        <v>29449</v>
      </c>
      <c r="W122" s="199">
        <v>2E-3</v>
      </c>
      <c r="X122" s="175">
        <v>895.15</v>
      </c>
      <c r="Y122" s="176">
        <v>24260</v>
      </c>
      <c r="Z122" s="199">
        <v>1E-3</v>
      </c>
      <c r="AA122" s="175">
        <v>640</v>
      </c>
      <c r="AB122" s="176">
        <v>24769</v>
      </c>
      <c r="AC122" s="199">
        <v>1E-3</v>
      </c>
      <c r="AD122" s="177">
        <v>1097.58</v>
      </c>
      <c r="AE122" s="199">
        <v>-0.159</v>
      </c>
    </row>
    <row r="123" spans="1:31" x14ac:dyDescent="0.3">
      <c r="A123" s="175" t="s">
        <v>2043</v>
      </c>
      <c r="B123" s="175">
        <v>289</v>
      </c>
      <c r="C123" s="199">
        <v>5.5047619047619047E-3</v>
      </c>
      <c r="D123" s="175"/>
      <c r="E123" s="175">
        <v>153</v>
      </c>
      <c r="F123" s="199">
        <v>3.0195381882770871E-3</v>
      </c>
      <c r="G123" s="175"/>
      <c r="H123" s="175">
        <v>96</v>
      </c>
      <c r="I123" s="199">
        <v>1.8732803871446134E-3</v>
      </c>
      <c r="J123" s="175"/>
      <c r="K123" s="199">
        <v>-0.66782006920415227</v>
      </c>
      <c r="L123" s="176">
        <v>1030</v>
      </c>
      <c r="M123" s="199">
        <v>6.1880072814221605E-3</v>
      </c>
      <c r="N123" s="175">
        <v>163.030303030303</v>
      </c>
      <c r="O123" s="176">
        <v>793</v>
      </c>
      <c r="P123" s="199">
        <v>4.6434008666120154E-3</v>
      </c>
      <c r="Q123" s="175">
        <v>97.575757575757606</v>
      </c>
      <c r="R123" s="176">
        <v>763</v>
      </c>
      <c r="S123" s="199">
        <v>4.1495355565707324E-3</v>
      </c>
      <c r="T123" s="175">
        <v>146.66667200000001</v>
      </c>
      <c r="U123" s="199">
        <v>-0.25922330097087376</v>
      </c>
      <c r="V123" s="176">
        <v>74603</v>
      </c>
      <c r="W123" s="199">
        <v>4.0000000000000001E-3</v>
      </c>
      <c r="X123" s="177">
        <v>1427.27</v>
      </c>
      <c r="Y123" s="176">
        <v>65855</v>
      </c>
      <c r="Z123" s="199">
        <v>4.0000000000000001E-3</v>
      </c>
      <c r="AA123" s="177">
        <v>1171.52</v>
      </c>
      <c r="AB123" s="176">
        <v>67425</v>
      </c>
      <c r="AC123" s="199">
        <v>4.0000000000000001E-3</v>
      </c>
      <c r="AD123" s="177">
        <v>1469.09</v>
      </c>
      <c r="AE123" s="199">
        <v>-9.6000000000000002E-2</v>
      </c>
    </row>
    <row r="124" spans="1:31" x14ac:dyDescent="0.3">
      <c r="A124" s="175" t="s">
        <v>2044</v>
      </c>
      <c r="B124" s="175">
        <v>181</v>
      </c>
      <c r="C124" s="199">
        <v>3.4476190476190475E-3</v>
      </c>
      <c r="D124" s="175"/>
      <c r="E124" s="175">
        <v>169</v>
      </c>
      <c r="F124" s="199">
        <v>3.3353068877047562E-3</v>
      </c>
      <c r="G124" s="175"/>
      <c r="H124" s="175">
        <v>301</v>
      </c>
      <c r="I124" s="199">
        <v>5.873514547193006E-3</v>
      </c>
      <c r="J124" s="175"/>
      <c r="K124" s="199">
        <v>0.66298342541436472</v>
      </c>
      <c r="L124" s="176">
        <v>695</v>
      </c>
      <c r="M124" s="199">
        <v>4.1754029714450502E-3</v>
      </c>
      <c r="N124" s="175">
        <v>109.69696969696901</v>
      </c>
      <c r="O124" s="176">
        <v>920</v>
      </c>
      <c r="P124" s="199">
        <v>5.3870476636608501E-3</v>
      </c>
      <c r="Q124" s="175">
        <v>141.81818181818099</v>
      </c>
      <c r="R124" s="176">
        <v>673</v>
      </c>
      <c r="S124" s="199">
        <v>3.6600752681154691E-3</v>
      </c>
      <c r="T124" s="175">
        <v>145.454544</v>
      </c>
      <c r="U124" s="199">
        <v>-3.1654676258992806E-2</v>
      </c>
      <c r="V124" s="176">
        <v>60444</v>
      </c>
      <c r="W124" s="199">
        <v>4.0000000000000001E-3</v>
      </c>
      <c r="X124" s="177">
        <v>1027.27</v>
      </c>
      <c r="Y124" s="176">
        <v>59722</v>
      </c>
      <c r="Z124" s="199">
        <v>3.0000000000000001E-3</v>
      </c>
      <c r="AA124" s="177">
        <v>1058.79</v>
      </c>
      <c r="AB124" s="176">
        <v>62110</v>
      </c>
      <c r="AC124" s="199">
        <v>3.0000000000000001E-3</v>
      </c>
      <c r="AD124" s="177">
        <v>1153.94</v>
      </c>
      <c r="AE124" s="199">
        <v>2.8000000000000001E-2</v>
      </c>
    </row>
    <row r="125" spans="1:31" x14ac:dyDescent="0.3">
      <c r="A125" s="175" t="s">
        <v>2045</v>
      </c>
      <c r="B125" s="175">
        <v>69</v>
      </c>
      <c r="C125" s="199">
        <v>1.3142857142857142E-3</v>
      </c>
      <c r="D125" s="175"/>
      <c r="E125" s="175">
        <v>30</v>
      </c>
      <c r="F125" s="199">
        <v>5.9206631142687976E-4</v>
      </c>
      <c r="G125" s="175"/>
      <c r="H125" s="175">
        <v>73</v>
      </c>
      <c r="I125" s="199">
        <v>1.4244736277245497E-3</v>
      </c>
      <c r="J125" s="175"/>
      <c r="K125" s="199">
        <v>5.7971014492753659E-2</v>
      </c>
      <c r="L125" s="175">
        <v>284</v>
      </c>
      <c r="M125" s="199">
        <v>1.706207832935819E-3</v>
      </c>
      <c r="N125" s="175">
        <v>66.060606060606005</v>
      </c>
      <c r="O125" s="175">
        <v>275</v>
      </c>
      <c r="P125" s="199">
        <v>1.6102588125073193E-3</v>
      </c>
      <c r="Q125" s="175">
        <v>72.727272727272705</v>
      </c>
      <c r="R125" s="175">
        <v>342</v>
      </c>
      <c r="S125" s="199">
        <v>1.8599490961300007E-3</v>
      </c>
      <c r="T125" s="175">
        <v>130.30302399999999</v>
      </c>
      <c r="U125" s="199">
        <v>0.20422535211267606</v>
      </c>
      <c r="V125" s="176">
        <v>42500</v>
      </c>
      <c r="W125" s="199">
        <v>3.0000000000000001E-3</v>
      </c>
      <c r="X125" s="175">
        <v>889.7</v>
      </c>
      <c r="Y125" s="176">
        <v>37529</v>
      </c>
      <c r="Z125" s="199">
        <v>2E-3</v>
      </c>
      <c r="AA125" s="175">
        <v>844.24</v>
      </c>
      <c r="AB125" s="176">
        <v>31446</v>
      </c>
      <c r="AC125" s="199">
        <v>2E-3</v>
      </c>
      <c r="AD125" s="175">
        <v>792.73</v>
      </c>
      <c r="AE125" s="199">
        <v>-0.26</v>
      </c>
    </row>
    <row r="126" spans="1:31" x14ac:dyDescent="0.3">
      <c r="A126" s="175" t="s">
        <v>2046</v>
      </c>
      <c r="B126" s="175">
        <v>68</v>
      </c>
      <c r="C126" s="199">
        <v>1.2952380952380956E-3</v>
      </c>
      <c r="D126" s="175"/>
      <c r="E126" s="175">
        <v>0</v>
      </c>
      <c r="F126" s="199">
        <v>0</v>
      </c>
      <c r="G126" s="175"/>
      <c r="H126" s="175">
        <v>11</v>
      </c>
      <c r="I126" s="199">
        <v>2.1464671102698694E-4</v>
      </c>
      <c r="J126" s="175"/>
      <c r="K126" s="199">
        <v>-0.83823529411764708</v>
      </c>
      <c r="L126" s="175">
        <v>212</v>
      </c>
      <c r="M126" s="199">
        <v>1.2736481006422311E-3</v>
      </c>
      <c r="N126" s="175">
        <v>71.515151515151501</v>
      </c>
      <c r="O126" s="175">
        <v>190</v>
      </c>
      <c r="P126" s="199">
        <v>1.1125424522777842E-3</v>
      </c>
      <c r="Q126" s="175">
        <v>74.545454545454504</v>
      </c>
      <c r="R126" s="175">
        <v>135</v>
      </c>
      <c r="S126" s="199">
        <v>7.3419043268289495E-4</v>
      </c>
      <c r="T126" s="175">
        <v>46.6666679</v>
      </c>
      <c r="U126" s="199">
        <v>-0.3632075471698113</v>
      </c>
      <c r="V126" s="176">
        <v>22107</v>
      </c>
      <c r="W126" s="199">
        <v>1E-3</v>
      </c>
      <c r="X126" s="175">
        <v>696.36</v>
      </c>
      <c r="Y126" s="176">
        <v>21671</v>
      </c>
      <c r="Z126" s="199">
        <v>1E-3</v>
      </c>
      <c r="AA126" s="175">
        <v>778.79</v>
      </c>
      <c r="AB126" s="176">
        <v>22297</v>
      </c>
      <c r="AC126" s="199">
        <v>1E-3</v>
      </c>
      <c r="AD126" s="175">
        <v>876.97</v>
      </c>
      <c r="AE126" s="199">
        <v>8.9999999999999993E-3</v>
      </c>
    </row>
    <row r="127" spans="1:31" x14ac:dyDescent="0.3">
      <c r="A127" s="175" t="s">
        <v>2047</v>
      </c>
      <c r="B127" s="175">
        <v>163</v>
      </c>
      <c r="C127" s="199">
        <v>3.1047619047619049E-3</v>
      </c>
      <c r="D127" s="175"/>
      <c r="E127" s="175">
        <v>169</v>
      </c>
      <c r="F127" s="199">
        <v>3.3353068877047562E-3</v>
      </c>
      <c r="G127" s="175"/>
      <c r="H127" s="175">
        <v>273</v>
      </c>
      <c r="I127" s="199">
        <v>5.3271411009424945E-3</v>
      </c>
      <c r="J127" s="175"/>
      <c r="K127" s="199">
        <v>0.67484662576687127</v>
      </c>
      <c r="L127" s="175">
        <v>595</v>
      </c>
      <c r="M127" s="199">
        <v>3.5746255654817332E-3</v>
      </c>
      <c r="N127" s="175">
        <v>109.69696969696901</v>
      </c>
      <c r="O127" s="176">
        <v>629</v>
      </c>
      <c r="P127" s="199">
        <v>3.6831010656985597E-3</v>
      </c>
      <c r="Q127" s="175">
        <v>137.575757575757</v>
      </c>
      <c r="R127" s="176">
        <v>720</v>
      </c>
      <c r="S127" s="199">
        <v>3.9156823076421064E-3</v>
      </c>
      <c r="T127" s="175">
        <v>132.72728000000001</v>
      </c>
      <c r="U127" s="199">
        <v>0.21008403361344538</v>
      </c>
      <c r="V127" s="176">
        <v>56377</v>
      </c>
      <c r="W127" s="199">
        <v>3.0000000000000001E-3</v>
      </c>
      <c r="X127" s="177">
        <v>1084.8499999999999</v>
      </c>
      <c r="Y127" s="176">
        <v>55549</v>
      </c>
      <c r="Z127" s="199">
        <v>3.0000000000000001E-3</v>
      </c>
      <c r="AA127" s="175">
        <v>988</v>
      </c>
      <c r="AB127" s="176">
        <v>55163</v>
      </c>
      <c r="AC127" s="199">
        <v>3.0000000000000001E-3</v>
      </c>
      <c r="AD127" s="177">
        <v>1267.8800000000001</v>
      </c>
      <c r="AE127" s="199">
        <v>-2.1999999999999999E-2</v>
      </c>
    </row>
    <row r="128" spans="1:31" x14ac:dyDescent="0.3">
      <c r="A128" s="175" t="s">
        <v>2048</v>
      </c>
      <c r="B128" s="175">
        <v>50</v>
      </c>
      <c r="C128" s="199">
        <v>9.5238095238095238E-4</v>
      </c>
      <c r="D128" s="175"/>
      <c r="E128" s="175">
        <v>69</v>
      </c>
      <c r="F128" s="199">
        <v>1.3617525162818236E-3</v>
      </c>
      <c r="G128" s="175"/>
      <c r="H128" s="175">
        <v>53</v>
      </c>
      <c r="I128" s="199">
        <v>1.0342068804027552E-3</v>
      </c>
      <c r="J128" s="175"/>
      <c r="K128" s="199">
        <v>6.0000000000000053E-2</v>
      </c>
      <c r="L128" s="175">
        <v>252</v>
      </c>
      <c r="M128" s="199">
        <v>1.5139590630275576E-3</v>
      </c>
      <c r="N128" s="175">
        <v>65.454545454545396</v>
      </c>
      <c r="O128" s="175">
        <v>479</v>
      </c>
      <c r="P128" s="199">
        <v>2.8047780770582035E-3</v>
      </c>
      <c r="Q128" s="175">
        <v>118.181818181818</v>
      </c>
      <c r="R128" s="175">
        <v>152</v>
      </c>
      <c r="S128" s="199">
        <v>8.2664404272444472E-4</v>
      </c>
      <c r="T128" s="175">
        <v>53.3333321</v>
      </c>
      <c r="U128" s="199">
        <v>-0.3968253968253968</v>
      </c>
      <c r="V128" s="176">
        <v>27552</v>
      </c>
      <c r="W128" s="199">
        <v>2E-3</v>
      </c>
      <c r="X128" s="175">
        <v>729.09</v>
      </c>
      <c r="Y128" s="176">
        <v>26751</v>
      </c>
      <c r="Z128" s="199">
        <v>2E-3</v>
      </c>
      <c r="AA128" s="175">
        <v>681.21</v>
      </c>
      <c r="AB128" s="176">
        <v>27384</v>
      </c>
      <c r="AC128" s="199">
        <v>1E-3</v>
      </c>
      <c r="AD128" s="175">
        <v>712.12</v>
      </c>
      <c r="AE128" s="199">
        <v>-6.0000000000000001E-3</v>
      </c>
    </row>
    <row r="129" spans="1:31" x14ac:dyDescent="0.3">
      <c r="A129" s="175" t="s">
        <v>2049</v>
      </c>
      <c r="B129" s="175">
        <v>49</v>
      </c>
      <c r="C129" s="199">
        <v>9.3333333333333332E-4</v>
      </c>
      <c r="D129" s="175"/>
      <c r="E129" s="175">
        <v>22</v>
      </c>
      <c r="F129" s="199">
        <v>4.341819617130452E-4</v>
      </c>
      <c r="G129" s="175"/>
      <c r="H129" s="175">
        <v>63</v>
      </c>
      <c r="I129" s="199">
        <v>1.2293402540636525E-3</v>
      </c>
      <c r="J129" s="175"/>
      <c r="K129" s="199">
        <v>0.28571428571428581</v>
      </c>
      <c r="L129" s="175">
        <v>153</v>
      </c>
      <c r="M129" s="199">
        <v>9.1918943112387428E-4</v>
      </c>
      <c r="N129" s="175">
        <v>51.515151515151501</v>
      </c>
      <c r="O129" s="175">
        <v>75</v>
      </c>
      <c r="P129" s="199">
        <v>4.3916149432017803E-4</v>
      </c>
      <c r="Q129" s="175">
        <v>27.272727272727199</v>
      </c>
      <c r="R129" s="175">
        <v>81</v>
      </c>
      <c r="S129" s="199">
        <v>4.4051425960973701E-4</v>
      </c>
      <c r="T129" s="175">
        <v>24.242424</v>
      </c>
      <c r="U129" s="199">
        <v>-0.47058823529411764</v>
      </c>
      <c r="V129" s="176">
        <v>16998</v>
      </c>
      <c r="W129" s="199">
        <v>1E-3</v>
      </c>
      <c r="X129" s="175">
        <v>618.17999999999995</v>
      </c>
      <c r="Y129" s="176">
        <v>17594</v>
      </c>
      <c r="Z129" s="199">
        <v>1E-3</v>
      </c>
      <c r="AA129" s="175">
        <v>607</v>
      </c>
      <c r="AB129" s="176">
        <v>19005</v>
      </c>
      <c r="AC129" s="199">
        <v>1E-3</v>
      </c>
      <c r="AD129" s="175">
        <v>588.48</v>
      </c>
      <c r="AE129" s="199">
        <v>0.11799999999999999</v>
      </c>
    </row>
    <row r="130" spans="1:31" x14ac:dyDescent="0.3">
      <c r="A130" s="175" t="s">
        <v>2050</v>
      </c>
      <c r="B130" s="176">
        <v>547</v>
      </c>
      <c r="C130" s="199">
        <v>1.0419047619047616E-2</v>
      </c>
      <c r="D130" s="175"/>
      <c r="E130" s="176">
        <v>468</v>
      </c>
      <c r="F130" s="199">
        <v>9.2362344582593223E-3</v>
      </c>
      <c r="G130" s="175"/>
      <c r="H130" s="176">
        <v>386</v>
      </c>
      <c r="I130" s="199">
        <v>7.5321482233106328E-3</v>
      </c>
      <c r="J130" s="175"/>
      <c r="K130" s="199">
        <v>-0.29433272394881171</v>
      </c>
      <c r="L130" s="176">
        <v>1583</v>
      </c>
      <c r="M130" s="199">
        <v>9.5103063363993004E-3</v>
      </c>
      <c r="N130" s="175">
        <v>176.363636363636</v>
      </c>
      <c r="O130" s="176">
        <v>1157</v>
      </c>
      <c r="P130" s="199">
        <v>6.774797985712613E-3</v>
      </c>
      <c r="Q130" s="175">
        <v>156.969696969696</v>
      </c>
      <c r="R130" s="176">
        <v>1427</v>
      </c>
      <c r="S130" s="199">
        <v>7.7606647958406751E-3</v>
      </c>
      <c r="T130" s="175">
        <v>209.69697600000001</v>
      </c>
      <c r="U130" s="199">
        <v>-9.8547062539481992E-2</v>
      </c>
      <c r="V130" s="176">
        <v>133291</v>
      </c>
      <c r="W130" s="199">
        <v>8.0000000000000002E-3</v>
      </c>
      <c r="X130" s="177">
        <v>1905.45</v>
      </c>
      <c r="Y130" s="176">
        <v>138550</v>
      </c>
      <c r="Z130" s="199">
        <v>8.0000000000000002E-3</v>
      </c>
      <c r="AA130" s="177">
        <v>1581.21</v>
      </c>
      <c r="AB130" s="176">
        <v>131139</v>
      </c>
      <c r="AC130" s="199">
        <v>7.0000000000000001E-3</v>
      </c>
      <c r="AD130" s="177">
        <v>1985.45</v>
      </c>
      <c r="AE130" s="199">
        <v>-1.6E-2</v>
      </c>
    </row>
    <row r="131" spans="1:31" x14ac:dyDescent="0.3">
      <c r="A131" s="175" t="s">
        <v>2051</v>
      </c>
      <c r="B131" s="175">
        <v>106</v>
      </c>
      <c r="C131" s="199">
        <v>2.0190476190476191E-3</v>
      </c>
      <c r="D131" s="175"/>
      <c r="E131" s="175">
        <v>133</v>
      </c>
      <c r="F131" s="199">
        <v>2.6248273139925014E-3</v>
      </c>
      <c r="G131" s="175"/>
      <c r="H131" s="175">
        <v>135</v>
      </c>
      <c r="I131" s="199">
        <v>2.6343005444221124E-3</v>
      </c>
      <c r="J131" s="175"/>
      <c r="K131" s="199">
        <v>0.27358490566037741</v>
      </c>
      <c r="L131" s="175">
        <v>397</v>
      </c>
      <c r="M131" s="199">
        <v>2.3850863016743667E-3</v>
      </c>
      <c r="N131" s="175">
        <v>80.606060606060595</v>
      </c>
      <c r="O131" s="175">
        <v>322</v>
      </c>
      <c r="P131" s="199">
        <v>1.8854666822812976E-3</v>
      </c>
      <c r="Q131" s="175">
        <v>72.727272727272705</v>
      </c>
      <c r="R131" s="175">
        <v>499</v>
      </c>
      <c r="S131" s="199">
        <v>2.7137853771019601E-3</v>
      </c>
      <c r="T131" s="175">
        <v>96.363640000000004</v>
      </c>
      <c r="U131" s="199">
        <v>0.25692695214105793</v>
      </c>
      <c r="V131" s="176">
        <v>31580</v>
      </c>
      <c r="W131" s="199">
        <v>2E-3</v>
      </c>
      <c r="X131" s="175">
        <v>786.06</v>
      </c>
      <c r="Y131" s="176">
        <v>28055</v>
      </c>
      <c r="Z131" s="199">
        <v>2E-3</v>
      </c>
      <c r="AA131" s="175">
        <v>766.67</v>
      </c>
      <c r="AB131" s="176">
        <v>27226</v>
      </c>
      <c r="AC131" s="199">
        <v>1E-3</v>
      </c>
      <c r="AD131" s="175">
        <v>833.94</v>
      </c>
      <c r="AE131" s="199">
        <v>-0.13800000000000001</v>
      </c>
    </row>
    <row r="132" spans="1:31" x14ac:dyDescent="0.3">
      <c r="A132" s="175" t="s">
        <v>2056</v>
      </c>
      <c r="B132" s="176">
        <v>7378</v>
      </c>
      <c r="C132" s="199">
        <v>0.14053333333333337</v>
      </c>
      <c r="D132" s="175"/>
      <c r="E132" s="176">
        <v>6912</v>
      </c>
      <c r="F132" s="199">
        <v>0.13641207815275311</v>
      </c>
      <c r="G132" s="175"/>
      <c r="H132" s="176">
        <v>7953</v>
      </c>
      <c r="I132" s="199">
        <v>0.15518957207251155</v>
      </c>
      <c r="J132" s="175"/>
      <c r="K132" s="199">
        <v>7.7934399566278234E-2</v>
      </c>
      <c r="L132" s="176">
        <v>23849</v>
      </c>
      <c r="M132" s="199">
        <v>0.14327940354819135</v>
      </c>
      <c r="N132" s="177">
        <v>709.69696969696895</v>
      </c>
      <c r="O132" s="176">
        <v>24434</v>
      </c>
      <c r="P132" s="199">
        <v>0.14307295936292305</v>
      </c>
      <c r="Q132" s="177">
        <v>667.27272727272702</v>
      </c>
      <c r="R132" s="176">
        <v>28654</v>
      </c>
      <c r="S132" s="199">
        <v>0.15583327894885685</v>
      </c>
      <c r="T132" s="177">
        <v>896.36364700000001</v>
      </c>
      <c r="U132" s="199">
        <v>0.20147595287014131</v>
      </c>
      <c r="V132" s="176">
        <v>1839938</v>
      </c>
      <c r="W132" s="199">
        <v>0.111</v>
      </c>
      <c r="X132" s="177">
        <v>6555.76</v>
      </c>
      <c r="Y132" s="176">
        <v>1904287</v>
      </c>
      <c r="Z132" s="199">
        <v>0.11</v>
      </c>
      <c r="AA132" s="177">
        <v>6309.7</v>
      </c>
      <c r="AB132" s="176">
        <v>2210180</v>
      </c>
      <c r="AC132" s="199">
        <v>0.11899999999999999</v>
      </c>
      <c r="AD132" s="177">
        <v>7680</v>
      </c>
      <c r="AE132" s="199">
        <v>0.20100000000000001</v>
      </c>
    </row>
    <row r="133" spans="1:31" x14ac:dyDescent="0.3">
      <c r="A133" s="175" t="s">
        <v>2039</v>
      </c>
      <c r="B133" s="175">
        <v>828</v>
      </c>
      <c r="C133" s="199">
        <v>1.5771428571428572E-2</v>
      </c>
      <c r="D133" s="175"/>
      <c r="E133" s="175">
        <v>772</v>
      </c>
      <c r="F133" s="199">
        <v>1.5235839747385045E-2</v>
      </c>
      <c r="G133" s="175"/>
      <c r="H133" s="175">
        <v>973</v>
      </c>
      <c r="I133" s="199">
        <v>1.89864772572053E-2</v>
      </c>
      <c r="J133" s="175"/>
      <c r="K133" s="199">
        <v>0.17512077294685979</v>
      </c>
      <c r="L133" s="176">
        <v>1698</v>
      </c>
      <c r="M133" s="199">
        <v>1.0201200353257115E-2</v>
      </c>
      <c r="N133" s="175">
        <v>260</v>
      </c>
      <c r="O133" s="176">
        <v>1538</v>
      </c>
      <c r="P133" s="199">
        <v>9.0057383768591178E-3</v>
      </c>
      <c r="Q133" s="175">
        <v>156.969696969696</v>
      </c>
      <c r="R133" s="176">
        <v>1777</v>
      </c>
      <c r="S133" s="199">
        <v>9.6641214731666997E-3</v>
      </c>
      <c r="T133" s="175">
        <v>263.63635299999999</v>
      </c>
      <c r="U133" s="199">
        <v>4.6525323910482919E-2</v>
      </c>
      <c r="V133" s="176">
        <v>29011</v>
      </c>
      <c r="W133" s="199">
        <v>2E-3</v>
      </c>
      <c r="X133" s="175">
        <v>936.36</v>
      </c>
      <c r="Y133" s="176">
        <v>33644</v>
      </c>
      <c r="Z133" s="199">
        <v>2E-3</v>
      </c>
      <c r="AA133" s="175">
        <v>985.45</v>
      </c>
      <c r="AB133" s="176">
        <v>33410</v>
      </c>
      <c r="AC133" s="199">
        <v>2E-3</v>
      </c>
      <c r="AD133" s="175">
        <v>957.58</v>
      </c>
      <c r="AE133" s="199">
        <v>0.152</v>
      </c>
    </row>
    <row r="134" spans="1:31" x14ac:dyDescent="0.3">
      <c r="A134" s="175" t="s">
        <v>2040</v>
      </c>
      <c r="B134" s="175">
        <v>229</v>
      </c>
      <c r="C134" s="199">
        <v>4.3619047619047622E-3</v>
      </c>
      <c r="D134" s="175"/>
      <c r="E134" s="175">
        <v>83</v>
      </c>
      <c r="F134" s="199">
        <v>1.6380501282810341E-3</v>
      </c>
      <c r="G134" s="175"/>
      <c r="H134" s="175">
        <v>173</v>
      </c>
      <c r="I134" s="199">
        <v>3.3758073643335219E-3</v>
      </c>
      <c r="J134" s="175"/>
      <c r="K134" s="199">
        <v>-0.24454148471615722</v>
      </c>
      <c r="L134" s="175">
        <v>563</v>
      </c>
      <c r="M134" s="199">
        <v>3.382376795573472E-3</v>
      </c>
      <c r="N134" s="175">
        <v>109.69696969696901</v>
      </c>
      <c r="O134" s="176">
        <v>437</v>
      </c>
      <c r="P134" s="199">
        <v>2.5588476402389039E-3</v>
      </c>
      <c r="Q134" s="175">
        <v>145.45454545454501</v>
      </c>
      <c r="R134" s="176">
        <v>377</v>
      </c>
      <c r="S134" s="199">
        <v>2.0502947638626032E-3</v>
      </c>
      <c r="T134" s="175">
        <v>86.666664100000006</v>
      </c>
      <c r="U134" s="199">
        <v>-0.33037300177619894</v>
      </c>
      <c r="V134" s="176">
        <v>41563</v>
      </c>
      <c r="W134" s="199">
        <v>2E-3</v>
      </c>
      <c r="X134" s="177">
        <v>1013.94</v>
      </c>
      <c r="Y134" s="176">
        <v>37100</v>
      </c>
      <c r="Z134" s="199">
        <v>2E-3</v>
      </c>
      <c r="AA134" s="177">
        <v>1132.73</v>
      </c>
      <c r="AB134" s="176">
        <v>41545</v>
      </c>
      <c r="AC134" s="199">
        <v>2E-3</v>
      </c>
      <c r="AD134" s="177">
        <v>1079.3900000000001</v>
      </c>
      <c r="AE134" s="199">
        <v>0</v>
      </c>
    </row>
    <row r="135" spans="1:31" x14ac:dyDescent="0.3">
      <c r="A135" s="175" t="s">
        <v>2041</v>
      </c>
      <c r="B135" s="176">
        <v>2338</v>
      </c>
      <c r="C135" s="199">
        <v>4.4533333333333334E-2</v>
      </c>
      <c r="D135" s="175"/>
      <c r="E135" s="176">
        <v>2112</v>
      </c>
      <c r="F135" s="199">
        <v>4.1681468324452339E-2</v>
      </c>
      <c r="G135" s="175"/>
      <c r="H135" s="176">
        <v>2438</v>
      </c>
      <c r="I135" s="199">
        <v>4.7573516498526744E-2</v>
      </c>
      <c r="J135" s="175"/>
      <c r="K135" s="199">
        <v>4.2771599657827286E-2</v>
      </c>
      <c r="L135" s="176">
        <v>8394</v>
      </c>
      <c r="M135" s="199">
        <v>5.0429255456560788E-2</v>
      </c>
      <c r="N135" s="175">
        <v>437.575757575757</v>
      </c>
      <c r="O135" s="176">
        <v>8617</v>
      </c>
      <c r="P135" s="199">
        <v>5.0456727954092985E-2</v>
      </c>
      <c r="Q135" s="175">
        <v>407.87878787878702</v>
      </c>
      <c r="R135" s="176">
        <v>9199</v>
      </c>
      <c r="S135" s="199">
        <v>5.0028279927777412E-2</v>
      </c>
      <c r="T135" s="175">
        <v>573.93939999999998</v>
      </c>
      <c r="U135" s="199">
        <v>9.5901834643793191E-2</v>
      </c>
      <c r="V135" s="176">
        <v>739302</v>
      </c>
      <c r="W135" s="199">
        <v>4.3999999999999997E-2</v>
      </c>
      <c r="X135" s="177">
        <v>3804.24</v>
      </c>
      <c r="Y135" s="176">
        <v>704224</v>
      </c>
      <c r="Z135" s="199">
        <v>4.1000000000000002E-2</v>
      </c>
      <c r="AA135" s="177">
        <v>3746.06</v>
      </c>
      <c r="AB135" s="176">
        <v>683439</v>
      </c>
      <c r="AC135" s="199">
        <v>3.6999999999999998E-2</v>
      </c>
      <c r="AD135" s="177">
        <v>4205.45</v>
      </c>
      <c r="AE135" s="199">
        <v>-7.5999999999999998E-2</v>
      </c>
    </row>
    <row r="136" spans="1:31" x14ac:dyDescent="0.3">
      <c r="A136" s="175" t="s">
        <v>2042</v>
      </c>
      <c r="B136" s="176">
        <v>1007</v>
      </c>
      <c r="C136" s="199">
        <v>1.9180952380952375E-2</v>
      </c>
      <c r="D136" s="175"/>
      <c r="E136" s="176">
        <v>890</v>
      </c>
      <c r="F136" s="199">
        <v>1.7564633905664102E-2</v>
      </c>
      <c r="G136" s="175"/>
      <c r="H136" s="176">
        <v>714</v>
      </c>
      <c r="I136" s="199">
        <v>1.3932522879388062E-2</v>
      </c>
      <c r="J136" s="175"/>
      <c r="K136" s="199">
        <v>-0.29096325719960281</v>
      </c>
      <c r="L136" s="176">
        <v>3004</v>
      </c>
      <c r="M136" s="199">
        <v>1.8047353275138029E-2</v>
      </c>
      <c r="N136" s="175">
        <v>259.39393939393898</v>
      </c>
      <c r="O136" s="176">
        <v>2824</v>
      </c>
      <c r="P136" s="199">
        <v>1.6535894132802435E-2</v>
      </c>
      <c r="Q136" s="175">
        <v>244.84848484848399</v>
      </c>
      <c r="R136" s="176">
        <v>2478</v>
      </c>
      <c r="S136" s="199">
        <v>1.347647327546825E-2</v>
      </c>
      <c r="T136" s="175">
        <v>264.24243200000001</v>
      </c>
      <c r="U136" s="199">
        <v>-0.17509986684420772</v>
      </c>
      <c r="V136" s="176">
        <v>120891</v>
      </c>
      <c r="W136" s="199">
        <v>7.0000000000000001E-3</v>
      </c>
      <c r="X136" s="177">
        <v>1752.12</v>
      </c>
      <c r="Y136" s="176">
        <v>124636</v>
      </c>
      <c r="Z136" s="199">
        <v>7.0000000000000001E-3</v>
      </c>
      <c r="AA136" s="177">
        <v>1633.94</v>
      </c>
      <c r="AB136" s="176">
        <v>130826</v>
      </c>
      <c r="AC136" s="199">
        <v>7.0000000000000001E-3</v>
      </c>
      <c r="AD136" s="177">
        <v>1727.27</v>
      </c>
      <c r="AE136" s="199">
        <v>8.2000000000000003E-2</v>
      </c>
    </row>
    <row r="137" spans="1:31" x14ac:dyDescent="0.3">
      <c r="A137" s="175" t="s">
        <v>2043</v>
      </c>
      <c r="B137" s="176">
        <v>511</v>
      </c>
      <c r="C137" s="199">
        <v>9.7333333333333334E-3</v>
      </c>
      <c r="D137" s="175"/>
      <c r="E137" s="176">
        <v>651</v>
      </c>
      <c r="F137" s="199">
        <v>1.2847838957963296E-2</v>
      </c>
      <c r="G137" s="175"/>
      <c r="H137" s="176">
        <v>1109</v>
      </c>
      <c r="I137" s="199">
        <v>2.1640291138993503E-2</v>
      </c>
      <c r="J137" s="175"/>
      <c r="K137" s="199">
        <v>1.1702544031311155</v>
      </c>
      <c r="L137" s="176">
        <v>2209</v>
      </c>
      <c r="M137" s="199">
        <v>1.3271172897729663E-2</v>
      </c>
      <c r="N137" s="175">
        <v>233.333333333333</v>
      </c>
      <c r="O137" s="176">
        <v>2582</v>
      </c>
      <c r="P137" s="199">
        <v>1.5118866377795994E-2</v>
      </c>
      <c r="Q137" s="175">
        <v>229.69696969696901</v>
      </c>
      <c r="R137" s="176">
        <v>4469</v>
      </c>
      <c r="S137" s="199">
        <v>2.4304422545628576E-2</v>
      </c>
      <c r="T137" s="175">
        <v>379.39395100000002</v>
      </c>
      <c r="U137" s="199">
        <v>1.0230873698506111</v>
      </c>
      <c r="V137" s="176">
        <v>189635</v>
      </c>
      <c r="W137" s="199">
        <v>1.0999999999999999E-2</v>
      </c>
      <c r="X137" s="177">
        <v>1948.48</v>
      </c>
      <c r="Y137" s="176">
        <v>207416</v>
      </c>
      <c r="Z137" s="199">
        <v>1.2E-2</v>
      </c>
      <c r="AA137" s="177">
        <v>2350.91</v>
      </c>
      <c r="AB137" s="176">
        <v>347166</v>
      </c>
      <c r="AC137" s="199">
        <v>1.9E-2</v>
      </c>
      <c r="AD137" s="177">
        <v>3027.88</v>
      </c>
      <c r="AE137" s="199">
        <v>0.83099999999999996</v>
      </c>
    </row>
    <row r="138" spans="1:31" x14ac:dyDescent="0.3">
      <c r="A138" s="175" t="s">
        <v>2044</v>
      </c>
      <c r="B138" s="176">
        <v>1502</v>
      </c>
      <c r="C138" s="199">
        <v>2.860952380952381E-2</v>
      </c>
      <c r="D138" s="175"/>
      <c r="E138" s="176">
        <v>1233</v>
      </c>
      <c r="F138" s="199">
        <v>2.4333925399644761E-2</v>
      </c>
      <c r="G138" s="175"/>
      <c r="H138" s="176">
        <v>1465</v>
      </c>
      <c r="I138" s="199">
        <v>2.8587039241321444E-2</v>
      </c>
      <c r="J138" s="175"/>
      <c r="K138" s="199">
        <v>-2.463382157123839E-2</v>
      </c>
      <c r="L138" s="176">
        <v>4347</v>
      </c>
      <c r="M138" s="199">
        <v>2.6115793837225371E-2</v>
      </c>
      <c r="N138" s="175">
        <v>272.12121212121201</v>
      </c>
      <c r="O138" s="176">
        <v>4383</v>
      </c>
      <c r="P138" s="199">
        <v>2.5664597728071201E-2</v>
      </c>
      <c r="Q138" s="175">
        <v>295.15151515151501</v>
      </c>
      <c r="R138" s="176">
        <v>5782</v>
      </c>
      <c r="S138" s="199">
        <v>3.1445104309425917E-2</v>
      </c>
      <c r="T138" s="175">
        <v>355.15152</v>
      </c>
      <c r="U138" s="199">
        <v>0.33011272141706927</v>
      </c>
      <c r="V138" s="176">
        <v>364932</v>
      </c>
      <c r="W138" s="199">
        <v>2.1999999999999999E-2</v>
      </c>
      <c r="X138" s="177">
        <v>2846.06</v>
      </c>
      <c r="Y138" s="176">
        <v>410393</v>
      </c>
      <c r="Z138" s="199">
        <v>2.4E-2</v>
      </c>
      <c r="AA138" s="177">
        <v>3055.76</v>
      </c>
      <c r="AB138" s="176">
        <v>567184</v>
      </c>
      <c r="AC138" s="199">
        <v>0.03</v>
      </c>
      <c r="AD138" s="177">
        <v>3953.33</v>
      </c>
      <c r="AE138" s="199">
        <v>0.55400000000000005</v>
      </c>
    </row>
    <row r="139" spans="1:31" x14ac:dyDescent="0.3">
      <c r="A139" s="175" t="s">
        <v>2045</v>
      </c>
      <c r="B139" s="175">
        <v>28</v>
      </c>
      <c r="C139" s="199">
        <v>5.3333333333333336E-4</v>
      </c>
      <c r="D139" s="175"/>
      <c r="E139" s="175">
        <v>59</v>
      </c>
      <c r="F139" s="199">
        <v>1.1643970791395304E-3</v>
      </c>
      <c r="G139" s="175"/>
      <c r="H139" s="175">
        <v>4</v>
      </c>
      <c r="I139" s="199">
        <v>7.8053349464358892E-5</v>
      </c>
      <c r="J139" s="175"/>
      <c r="K139" s="199">
        <v>-0.85714285714285721</v>
      </c>
      <c r="L139" s="175">
        <v>140</v>
      </c>
      <c r="M139" s="199">
        <v>8.4108836834864318E-4</v>
      </c>
      <c r="N139" s="175">
        <v>44.2424242424242</v>
      </c>
      <c r="O139" s="175">
        <v>84</v>
      </c>
      <c r="P139" s="199">
        <v>4.9186087363859939E-4</v>
      </c>
      <c r="Q139" s="175">
        <v>39.393939393939398</v>
      </c>
      <c r="R139" s="175">
        <v>149</v>
      </c>
      <c r="S139" s="199">
        <v>8.1032869977593601E-4</v>
      </c>
      <c r="T139" s="175">
        <v>58.181820000000002</v>
      </c>
      <c r="U139" s="199">
        <v>6.4285714285714279E-2</v>
      </c>
      <c r="V139" s="176">
        <v>20391</v>
      </c>
      <c r="W139" s="199">
        <v>1E-3</v>
      </c>
      <c r="X139" s="175">
        <v>731.52</v>
      </c>
      <c r="Y139" s="176">
        <v>16112</v>
      </c>
      <c r="Z139" s="199">
        <v>1E-3</v>
      </c>
      <c r="AA139" s="175">
        <v>569.70000000000005</v>
      </c>
      <c r="AB139" s="176">
        <v>14468</v>
      </c>
      <c r="AC139" s="199">
        <v>1E-3</v>
      </c>
      <c r="AD139" s="175">
        <v>601.82000000000005</v>
      </c>
      <c r="AE139" s="199">
        <v>-0.28999999999999998</v>
      </c>
    </row>
    <row r="140" spans="1:31" x14ac:dyDescent="0.3">
      <c r="A140" s="175" t="s">
        <v>2046</v>
      </c>
      <c r="B140" s="175">
        <v>3</v>
      </c>
      <c r="C140" s="199">
        <v>5.7142857142857142E-5</v>
      </c>
      <c r="D140" s="175"/>
      <c r="E140" s="175">
        <v>14</v>
      </c>
      <c r="F140" s="199">
        <v>2.7629761199921059E-4</v>
      </c>
      <c r="G140" s="175"/>
      <c r="H140" s="175">
        <v>28</v>
      </c>
      <c r="I140" s="199">
        <v>5.4637344625051219E-4</v>
      </c>
      <c r="J140" s="175"/>
      <c r="K140" s="199">
        <v>8.3333333333333339</v>
      </c>
      <c r="L140" s="175">
        <v>141</v>
      </c>
      <c r="M140" s="199">
        <v>8.4709614240827634E-4</v>
      </c>
      <c r="N140" s="175">
        <v>56.363636363636303</v>
      </c>
      <c r="O140" s="175">
        <v>92</v>
      </c>
      <c r="P140" s="199">
        <v>5.3870476636608505E-4</v>
      </c>
      <c r="Q140" s="175">
        <v>31.515151515151501</v>
      </c>
      <c r="R140" s="175">
        <v>42</v>
      </c>
      <c r="S140" s="199">
        <v>2.2841480127912289E-4</v>
      </c>
      <c r="T140" s="175">
        <v>27.878788</v>
      </c>
      <c r="U140" s="199">
        <v>-0.7021276595744681</v>
      </c>
      <c r="V140" s="176">
        <v>17466</v>
      </c>
      <c r="W140" s="199">
        <v>1E-3</v>
      </c>
      <c r="X140" s="175">
        <v>600</v>
      </c>
      <c r="Y140" s="176">
        <v>19148</v>
      </c>
      <c r="Z140" s="199">
        <v>1E-3</v>
      </c>
      <c r="AA140" s="175">
        <v>563.03</v>
      </c>
      <c r="AB140" s="176">
        <v>20277</v>
      </c>
      <c r="AC140" s="199">
        <v>1E-3</v>
      </c>
      <c r="AD140" s="175">
        <v>723.64</v>
      </c>
      <c r="AE140" s="199">
        <v>0.161</v>
      </c>
    </row>
    <row r="141" spans="1:31" x14ac:dyDescent="0.3">
      <c r="A141" s="175" t="s">
        <v>2047</v>
      </c>
      <c r="B141" s="176">
        <v>411</v>
      </c>
      <c r="C141" s="199">
        <v>7.8285714285714261E-3</v>
      </c>
      <c r="D141" s="175"/>
      <c r="E141" s="176">
        <v>523</v>
      </c>
      <c r="F141" s="199">
        <v>1.0321689362541938E-2</v>
      </c>
      <c r="G141" s="175"/>
      <c r="H141" s="176">
        <v>431</v>
      </c>
      <c r="I141" s="199">
        <v>8.4102484047846662E-3</v>
      </c>
      <c r="J141" s="175"/>
      <c r="K141" s="199">
        <v>4.8661800486617945E-2</v>
      </c>
      <c r="L141" s="176">
        <v>1062</v>
      </c>
      <c r="M141" s="199">
        <v>6.3802560513304216E-3</v>
      </c>
      <c r="N141" s="175">
        <v>149.69696969696901</v>
      </c>
      <c r="O141" s="176">
        <v>1507</v>
      </c>
      <c r="P141" s="199">
        <v>8.8242182925401102E-3</v>
      </c>
      <c r="Q141" s="175">
        <v>194.54545454545399</v>
      </c>
      <c r="R141" s="176">
        <v>1540</v>
      </c>
      <c r="S141" s="199">
        <v>8.3752093802345051E-3</v>
      </c>
      <c r="T141" s="175">
        <v>189.090912</v>
      </c>
      <c r="U141" s="199">
        <v>0.45009416195856872</v>
      </c>
      <c r="V141" s="176">
        <v>101147</v>
      </c>
      <c r="W141" s="199">
        <v>6.0000000000000001E-3</v>
      </c>
      <c r="X141" s="177">
        <v>1562.42</v>
      </c>
      <c r="Y141" s="176">
        <v>122221</v>
      </c>
      <c r="Z141" s="199">
        <v>7.0000000000000001E-3</v>
      </c>
      <c r="AA141" s="177">
        <v>1795.76</v>
      </c>
      <c r="AB141" s="176">
        <v>127284</v>
      </c>
      <c r="AC141" s="199">
        <v>7.0000000000000001E-3</v>
      </c>
      <c r="AD141" s="177">
        <v>2056.9699999999998</v>
      </c>
      <c r="AE141" s="199">
        <v>0.25800000000000001</v>
      </c>
    </row>
    <row r="142" spans="1:31" x14ac:dyDescent="0.3">
      <c r="A142" s="175" t="s">
        <v>2048</v>
      </c>
      <c r="B142" s="175">
        <v>162</v>
      </c>
      <c r="C142" s="199">
        <v>3.0857142857142849E-3</v>
      </c>
      <c r="D142" s="175"/>
      <c r="E142" s="175">
        <v>214</v>
      </c>
      <c r="F142" s="199">
        <v>4.2234063548450759E-3</v>
      </c>
      <c r="G142" s="175"/>
      <c r="H142" s="175">
        <v>180</v>
      </c>
      <c r="I142" s="199">
        <v>3.5124007258961502E-3</v>
      </c>
      <c r="J142" s="175"/>
      <c r="K142" s="199">
        <v>0.11111111111111116</v>
      </c>
      <c r="L142" s="176">
        <v>643</v>
      </c>
      <c r="M142" s="199">
        <v>3.8629987203441254E-3</v>
      </c>
      <c r="N142" s="175">
        <v>126.06060606060601</v>
      </c>
      <c r="O142" s="176">
        <v>672</v>
      </c>
      <c r="P142" s="199">
        <v>3.9348869891087952E-3</v>
      </c>
      <c r="Q142" s="175">
        <v>107.272727272727</v>
      </c>
      <c r="R142" s="176">
        <v>651</v>
      </c>
      <c r="S142" s="199">
        <v>3.5404294198264049E-3</v>
      </c>
      <c r="T142" s="175">
        <v>124.848488</v>
      </c>
      <c r="U142" s="199">
        <v>1.2441679626749611E-2</v>
      </c>
      <c r="V142" s="176">
        <v>49049</v>
      </c>
      <c r="W142" s="199">
        <v>3.0000000000000001E-3</v>
      </c>
      <c r="X142" s="177">
        <v>1212.73</v>
      </c>
      <c r="Y142" s="176">
        <v>52734</v>
      </c>
      <c r="Z142" s="199">
        <v>3.0000000000000001E-3</v>
      </c>
      <c r="AA142" s="175">
        <v>939.39</v>
      </c>
      <c r="AB142" s="176">
        <v>54939</v>
      </c>
      <c r="AC142" s="199">
        <v>3.0000000000000001E-3</v>
      </c>
      <c r="AD142" s="177">
        <v>1203.6400000000001</v>
      </c>
      <c r="AE142" s="199">
        <v>0.12</v>
      </c>
    </row>
    <row r="143" spans="1:31" x14ac:dyDescent="0.3">
      <c r="A143" s="175" t="s">
        <v>2049</v>
      </c>
      <c r="B143" s="175">
        <v>114</v>
      </c>
      <c r="C143" s="199">
        <v>2.1714285714285715E-3</v>
      </c>
      <c r="D143" s="175"/>
      <c r="E143" s="175">
        <v>136</v>
      </c>
      <c r="F143" s="199">
        <v>2.6840339451351886E-3</v>
      </c>
      <c r="G143" s="175"/>
      <c r="H143" s="175">
        <v>133</v>
      </c>
      <c r="I143" s="199">
        <v>2.5952738696899329E-3</v>
      </c>
      <c r="J143" s="175"/>
      <c r="K143" s="199">
        <v>0.16666666666666674</v>
      </c>
      <c r="L143" s="176">
        <v>386</v>
      </c>
      <c r="M143" s="199">
        <v>2.3190007870184017E-3</v>
      </c>
      <c r="N143" s="175">
        <v>91.515151515151501</v>
      </c>
      <c r="O143" s="176">
        <v>523</v>
      </c>
      <c r="P143" s="199">
        <v>3.0624194870593744E-3</v>
      </c>
      <c r="Q143" s="175">
        <v>126.06060606060601</v>
      </c>
      <c r="R143" s="176">
        <v>825</v>
      </c>
      <c r="S143" s="199">
        <v>4.4867193108399138E-3</v>
      </c>
      <c r="T143" s="175">
        <v>200</v>
      </c>
      <c r="U143" s="199">
        <v>1.1373056994818653</v>
      </c>
      <c r="V143" s="176">
        <v>43508</v>
      </c>
      <c r="W143" s="199">
        <v>3.0000000000000001E-3</v>
      </c>
      <c r="X143" s="175">
        <v>963.03</v>
      </c>
      <c r="Y143" s="176">
        <v>52816</v>
      </c>
      <c r="Z143" s="199">
        <v>3.0000000000000001E-3</v>
      </c>
      <c r="AA143" s="175">
        <v>962.42</v>
      </c>
      <c r="AB143" s="176">
        <v>62465</v>
      </c>
      <c r="AC143" s="199">
        <v>3.0000000000000001E-3</v>
      </c>
      <c r="AD143" s="177">
        <v>1050.9100000000001</v>
      </c>
      <c r="AE143" s="199">
        <v>0.436</v>
      </c>
    </row>
    <row r="144" spans="1:31" x14ac:dyDescent="0.3">
      <c r="A144" s="175" t="s">
        <v>2050</v>
      </c>
      <c r="B144" s="176">
        <v>193</v>
      </c>
      <c r="C144" s="199">
        <v>3.6761904761904761E-3</v>
      </c>
      <c r="D144" s="175"/>
      <c r="E144" s="176">
        <v>207</v>
      </c>
      <c r="F144" s="199">
        <v>4.0852575488454709E-3</v>
      </c>
      <c r="G144" s="175"/>
      <c r="H144" s="176">
        <v>286</v>
      </c>
      <c r="I144" s="199">
        <v>5.5808144867016607E-3</v>
      </c>
      <c r="J144" s="175"/>
      <c r="K144" s="199">
        <v>0.4818652849740932</v>
      </c>
      <c r="L144" s="176">
        <v>1100</v>
      </c>
      <c r="M144" s="199">
        <v>6.6085514655964822E-3</v>
      </c>
      <c r="N144" s="175">
        <v>136.363636363636</v>
      </c>
      <c r="O144" s="176">
        <v>994</v>
      </c>
      <c r="P144" s="199">
        <v>5.8203536713900923E-3</v>
      </c>
      <c r="Q144" s="175">
        <v>168.48484848484799</v>
      </c>
      <c r="R144" s="176">
        <v>1164</v>
      </c>
      <c r="S144" s="199">
        <v>6.3303530640214057E-3</v>
      </c>
      <c r="T144" s="175">
        <v>317.57574499999998</v>
      </c>
      <c r="U144" s="199">
        <v>5.8181818181818182E-2</v>
      </c>
      <c r="V144" s="176">
        <v>107147</v>
      </c>
      <c r="W144" s="199">
        <v>6.0000000000000001E-3</v>
      </c>
      <c r="X144" s="177">
        <v>1788.48</v>
      </c>
      <c r="Y144" s="176">
        <v>106359</v>
      </c>
      <c r="Z144" s="199">
        <v>6.0000000000000001E-3</v>
      </c>
      <c r="AA144" s="177">
        <v>1559.39</v>
      </c>
      <c r="AB144" s="176">
        <v>107804</v>
      </c>
      <c r="AC144" s="199">
        <v>6.0000000000000001E-3</v>
      </c>
      <c r="AD144" s="177">
        <v>1838.18</v>
      </c>
      <c r="AE144" s="199">
        <v>6.0000000000000001E-3</v>
      </c>
    </row>
    <row r="145" spans="1:31" x14ac:dyDescent="0.3">
      <c r="A145" s="175" t="s">
        <v>2051</v>
      </c>
      <c r="B145" s="175">
        <v>52</v>
      </c>
      <c r="C145" s="199">
        <v>9.9047619047619049E-4</v>
      </c>
      <c r="D145" s="175"/>
      <c r="E145" s="175">
        <v>18</v>
      </c>
      <c r="F145" s="199">
        <v>3.5523978685612787E-4</v>
      </c>
      <c r="G145" s="175"/>
      <c r="H145" s="175">
        <v>19</v>
      </c>
      <c r="I145" s="199">
        <v>3.7075340995570472E-4</v>
      </c>
      <c r="J145" s="175"/>
      <c r="K145" s="199">
        <v>-0.63461538461538458</v>
      </c>
      <c r="L145" s="175">
        <v>162</v>
      </c>
      <c r="M145" s="199">
        <v>9.7325939766057274E-4</v>
      </c>
      <c r="N145" s="175">
        <v>49.696969696969703</v>
      </c>
      <c r="O145" s="175">
        <v>181</v>
      </c>
      <c r="P145" s="199">
        <v>1.0598430729593629E-3</v>
      </c>
      <c r="Q145" s="175">
        <v>44.2424242424242</v>
      </c>
      <c r="R145" s="175">
        <v>201</v>
      </c>
      <c r="S145" s="199">
        <v>1.0931279775500881E-3</v>
      </c>
      <c r="T145" s="175">
        <v>56.969695999999999</v>
      </c>
      <c r="U145" s="199">
        <v>0.24074074074074073</v>
      </c>
      <c r="V145" s="176">
        <v>15896</v>
      </c>
      <c r="W145" s="199">
        <v>1E-3</v>
      </c>
      <c r="X145" s="175">
        <v>563.64</v>
      </c>
      <c r="Y145" s="176">
        <v>17484</v>
      </c>
      <c r="Z145" s="199">
        <v>1E-3</v>
      </c>
      <c r="AA145" s="175">
        <v>577.58000000000004</v>
      </c>
      <c r="AB145" s="176">
        <v>19373</v>
      </c>
      <c r="AC145" s="199">
        <v>1E-3</v>
      </c>
      <c r="AD145" s="175">
        <v>700.61</v>
      </c>
      <c r="AE145" s="199">
        <v>0.219</v>
      </c>
    </row>
    <row r="146" spans="1:31" x14ac:dyDescent="0.3">
      <c r="A146" s="179" t="s">
        <v>2024</v>
      </c>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zoomScale="80" zoomScaleNormal="80"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1" t="s">
        <v>2380</v>
      </c>
      <c r="C1" s="371"/>
      <c r="D1" s="371"/>
      <c r="E1" s="371"/>
      <c r="F1" s="371"/>
      <c r="G1" s="371"/>
    </row>
    <row r="2" spans="1:25" ht="36" customHeight="1" x14ac:dyDescent="0.3">
      <c r="A2" t="s">
        <v>167</v>
      </c>
      <c r="B2" s="373" t="str">
        <f>Population!B3</f>
        <v>Unincorporated Tulare County</v>
      </c>
      <c r="C2" s="373"/>
      <c r="D2" s="373"/>
      <c r="E2" s="373"/>
      <c r="F2" s="373"/>
      <c r="G2" s="373"/>
      <c r="H2" s="373"/>
      <c r="I2" s="373"/>
      <c r="J2" s="373" t="str">
        <f>Population!B4</f>
        <v>Tulare County</v>
      </c>
      <c r="K2" s="373"/>
      <c r="L2" s="373"/>
      <c r="M2" s="373"/>
      <c r="N2" s="373"/>
      <c r="O2" s="373"/>
      <c r="P2" s="373"/>
      <c r="Q2" s="373"/>
      <c r="R2" s="373" t="s">
        <v>168</v>
      </c>
      <c r="S2" s="373"/>
      <c r="T2" s="373"/>
      <c r="U2" s="373"/>
      <c r="V2" s="373"/>
      <c r="W2" s="373"/>
      <c r="X2" s="373"/>
      <c r="Y2" s="373"/>
    </row>
    <row r="3" spans="1:25" ht="14.4" x14ac:dyDescent="0.3">
      <c r="A3" s="16"/>
      <c r="B3" s="16"/>
      <c r="C3" s="16"/>
      <c r="D3" s="16"/>
      <c r="E3" s="16"/>
      <c r="F3" s="16"/>
      <c r="G3" s="16"/>
      <c r="H3" s="16"/>
      <c r="I3" s="16"/>
      <c r="J3" s="16"/>
      <c r="K3" s="16"/>
      <c r="L3" s="16"/>
      <c r="M3" s="16"/>
      <c r="N3" s="16"/>
      <c r="O3" s="16"/>
      <c r="P3" s="16"/>
      <c r="Q3" s="16"/>
      <c r="R3" s="16"/>
      <c r="S3" s="16"/>
      <c r="T3" s="16"/>
      <c r="U3" s="16"/>
      <c r="V3" s="16"/>
      <c r="W3" s="16"/>
      <c r="X3" s="16"/>
      <c r="Y3" s="16"/>
    </row>
    <row r="4" spans="1:25" ht="14.4" x14ac:dyDescent="0.3">
      <c r="A4" s="192" t="s">
        <v>2381</v>
      </c>
      <c r="B4" s="192"/>
      <c r="C4" s="192"/>
      <c r="D4" s="192"/>
      <c r="E4" s="192"/>
      <c r="F4" s="192"/>
      <c r="G4" s="192"/>
      <c r="H4" s="192"/>
      <c r="I4" s="192"/>
      <c r="J4" s="192"/>
      <c r="K4" s="192"/>
      <c r="L4" s="192"/>
      <c r="M4" s="192"/>
      <c r="N4" s="192"/>
      <c r="O4" s="192"/>
      <c r="P4" s="192"/>
      <c r="Q4" s="192"/>
      <c r="R4" s="192"/>
      <c r="S4" s="192"/>
      <c r="T4" s="192"/>
      <c r="U4" s="192"/>
      <c r="V4" s="192"/>
      <c r="W4" s="192"/>
      <c r="X4" s="192"/>
      <c r="Y4" s="192"/>
    </row>
    <row r="5" spans="1:25" ht="54" customHeight="1" x14ac:dyDescent="0.3">
      <c r="B5" s="193" t="s">
        <v>1626</v>
      </c>
      <c r="C5" s="193"/>
      <c r="D5" s="193" t="s">
        <v>1627</v>
      </c>
      <c r="E5" s="193"/>
      <c r="F5" s="193" t="s">
        <v>1628</v>
      </c>
      <c r="G5" s="193"/>
      <c r="H5" s="193" t="s">
        <v>1629</v>
      </c>
      <c r="I5" s="193"/>
      <c r="J5" s="193" t="s">
        <v>1626</v>
      </c>
      <c r="K5" s="193"/>
      <c r="L5" s="193" t="s">
        <v>1627</v>
      </c>
      <c r="M5" s="193"/>
      <c r="N5" s="193" t="s">
        <v>1628</v>
      </c>
      <c r="O5" s="193"/>
      <c r="P5" s="193" t="s">
        <v>1629</v>
      </c>
      <c r="Q5" s="193"/>
      <c r="R5" s="193" t="s">
        <v>1626</v>
      </c>
      <c r="S5" s="193"/>
      <c r="T5" s="193" t="s">
        <v>1627</v>
      </c>
      <c r="U5" s="193"/>
      <c r="V5" s="193" t="s">
        <v>1628</v>
      </c>
      <c r="W5" s="193"/>
      <c r="X5" s="193" t="s">
        <v>1629</v>
      </c>
      <c r="Y5" s="193"/>
    </row>
    <row r="6" spans="1:25" ht="14.4" x14ac:dyDescent="0.3">
      <c r="A6" t="s">
        <v>1625</v>
      </c>
      <c r="B6" s="2">
        <v>177</v>
      </c>
      <c r="C6" t="s">
        <v>2479</v>
      </c>
      <c r="D6" s="2">
        <v>2</v>
      </c>
      <c r="E6" t="s">
        <v>2479</v>
      </c>
      <c r="F6" s="2">
        <v>1</v>
      </c>
      <c r="G6" t="s">
        <v>2479</v>
      </c>
      <c r="H6" s="2">
        <v>0</v>
      </c>
      <c r="I6" t="s">
        <v>2479</v>
      </c>
      <c r="J6" s="2">
        <v>1619</v>
      </c>
      <c r="K6" t="s">
        <v>167</v>
      </c>
      <c r="L6" s="2">
        <v>18</v>
      </c>
      <c r="M6" t="s">
        <v>167</v>
      </c>
      <c r="N6" s="2">
        <v>4</v>
      </c>
      <c r="O6" t="s">
        <v>167</v>
      </c>
      <c r="P6" s="2">
        <v>13</v>
      </c>
      <c r="Q6" t="s">
        <v>167</v>
      </c>
      <c r="R6" s="2">
        <v>56085</v>
      </c>
      <c r="S6" t="s">
        <v>167</v>
      </c>
      <c r="T6" s="2">
        <v>1210</v>
      </c>
      <c r="U6" t="s">
        <v>167</v>
      </c>
      <c r="V6" s="2">
        <v>470</v>
      </c>
      <c r="W6" t="s">
        <v>167</v>
      </c>
      <c r="X6" s="2">
        <v>1512</v>
      </c>
      <c r="Y6" t="s">
        <v>167</v>
      </c>
    </row>
    <row r="7" spans="1:25" ht="14.4" x14ac:dyDescent="0.3">
      <c r="A7" t="s">
        <v>2382</v>
      </c>
      <c r="B7" s="2">
        <v>177</v>
      </c>
      <c r="C7" t="s">
        <v>2479</v>
      </c>
      <c r="D7" s="2">
        <v>4</v>
      </c>
      <c r="E7" t="s">
        <v>2479</v>
      </c>
      <c r="F7" s="2">
        <v>4</v>
      </c>
      <c r="G7" t="s">
        <v>2479</v>
      </c>
      <c r="H7" s="2">
        <v>0</v>
      </c>
      <c r="I7" t="s">
        <v>2479</v>
      </c>
      <c r="J7" s="2">
        <v>1619</v>
      </c>
      <c r="K7" t="s">
        <v>167</v>
      </c>
      <c r="L7" s="2">
        <v>36</v>
      </c>
      <c r="M7" t="s">
        <v>167</v>
      </c>
      <c r="N7" s="2">
        <v>15</v>
      </c>
      <c r="O7" t="s">
        <v>167</v>
      </c>
      <c r="P7" s="2">
        <v>202</v>
      </c>
      <c r="Q7" t="s">
        <v>167</v>
      </c>
      <c r="R7" s="2">
        <v>56085</v>
      </c>
      <c r="S7" t="s">
        <v>167</v>
      </c>
      <c r="T7" s="2">
        <v>2420</v>
      </c>
      <c r="U7" t="s">
        <v>167</v>
      </c>
      <c r="V7" s="2">
        <v>1623</v>
      </c>
      <c r="W7" t="s">
        <v>167</v>
      </c>
      <c r="X7" s="2">
        <v>46005</v>
      </c>
      <c r="Y7" t="s">
        <v>167</v>
      </c>
    </row>
    <row r="8" spans="1:25" ht="14.4" x14ac:dyDescent="0.3">
      <c r="A8" t="s">
        <v>2383</v>
      </c>
      <c r="B8" s="13">
        <v>46887789</v>
      </c>
      <c r="C8" t="s">
        <v>2479</v>
      </c>
      <c r="D8" s="13">
        <v>63400</v>
      </c>
      <c r="E8" t="s">
        <v>2479</v>
      </c>
      <c r="F8" s="13">
        <v>391280</v>
      </c>
      <c r="G8" t="s">
        <v>2479</v>
      </c>
      <c r="H8" s="13">
        <v>0</v>
      </c>
      <c r="I8" t="s">
        <v>2479</v>
      </c>
      <c r="J8" s="13">
        <v>368316888</v>
      </c>
      <c r="K8" t="s">
        <v>167</v>
      </c>
      <c r="L8" s="13">
        <v>3038400</v>
      </c>
      <c r="M8" t="s">
        <v>167</v>
      </c>
      <c r="N8" s="13">
        <v>1913948</v>
      </c>
      <c r="O8" t="s">
        <v>167</v>
      </c>
      <c r="P8" s="13">
        <v>26107863</v>
      </c>
      <c r="Q8" t="s">
        <v>167</v>
      </c>
      <c r="R8" s="13">
        <v>16660377</v>
      </c>
      <c r="S8" t="s">
        <v>167</v>
      </c>
      <c r="T8" s="13">
        <v>480472</v>
      </c>
      <c r="U8" t="s">
        <v>167</v>
      </c>
      <c r="V8" s="13">
        <v>291986</v>
      </c>
      <c r="W8" t="s">
        <v>167</v>
      </c>
      <c r="X8" s="13">
        <v>8150225</v>
      </c>
      <c r="Y8" t="s">
        <v>167</v>
      </c>
    </row>
    <row r="9" spans="1:25" ht="14.4" x14ac:dyDescent="0.3">
      <c r="A9" t="s">
        <v>2384</v>
      </c>
      <c r="B9" s="13" t="e">
        <v>#N/A</v>
      </c>
      <c r="C9" t="e">
        <v>#N/A</v>
      </c>
      <c r="D9" s="13" t="e">
        <v>#N/A</v>
      </c>
      <c r="E9" t="e">
        <v>#N/A</v>
      </c>
      <c r="F9" s="13" t="e">
        <v>#N/A</v>
      </c>
      <c r="G9" t="e">
        <v>#N/A</v>
      </c>
      <c r="H9" s="13" t="e">
        <v>#N/A</v>
      </c>
      <c r="I9" t="e">
        <v>#N/A</v>
      </c>
      <c r="J9" s="13">
        <v>227496.53366275478</v>
      </c>
      <c r="K9" t="s">
        <v>167</v>
      </c>
      <c r="L9" s="13">
        <v>168800</v>
      </c>
      <c r="M9" t="s">
        <v>167</v>
      </c>
      <c r="N9" s="13">
        <v>478487</v>
      </c>
      <c r="O9" t="s">
        <v>167</v>
      </c>
      <c r="P9" s="13">
        <v>2008297.1538461538</v>
      </c>
      <c r="Q9" t="s">
        <v>167</v>
      </c>
      <c r="R9" s="13">
        <v>297.05584380850496</v>
      </c>
      <c r="S9" t="s">
        <v>167</v>
      </c>
      <c r="T9" s="13">
        <v>397.08429752066115</v>
      </c>
      <c r="U9" t="s">
        <v>167</v>
      </c>
      <c r="V9" s="13">
        <v>621.24680851063829</v>
      </c>
      <c r="W9" t="s">
        <v>167</v>
      </c>
      <c r="X9" s="13">
        <v>5390.3604497354499</v>
      </c>
      <c r="Y9" t="s">
        <v>167</v>
      </c>
    </row>
    <row r="10" spans="1:25" ht="14.4" x14ac:dyDescent="0.3">
      <c r="A10" s="16"/>
      <c r="B10" s="16"/>
      <c r="C10" s="16"/>
      <c r="D10" s="16"/>
      <c r="E10" s="16"/>
      <c r="F10" s="16"/>
      <c r="G10" s="16"/>
      <c r="H10" s="16"/>
      <c r="I10" s="16"/>
      <c r="J10" s="16"/>
      <c r="K10" s="16"/>
      <c r="L10" s="16"/>
      <c r="M10" s="16"/>
      <c r="N10" s="16"/>
      <c r="O10" s="16"/>
      <c r="P10" s="16"/>
      <c r="Q10" s="16"/>
      <c r="R10" s="16"/>
      <c r="S10" s="16"/>
      <c r="T10" s="16"/>
      <c r="U10" s="16"/>
      <c r="V10" s="16"/>
      <c r="W10" s="16"/>
      <c r="X10" s="16"/>
      <c r="Y10" s="16"/>
    </row>
    <row r="11" spans="1:25" ht="14.4" x14ac:dyDescent="0.3">
      <c r="B11" s="266" t="s">
        <v>2582</v>
      </c>
      <c r="C11" s="266"/>
      <c r="D11" s="266"/>
      <c r="E11" s="266"/>
      <c r="F11" s="266"/>
      <c r="G11" s="266"/>
      <c r="H11" s="266"/>
      <c r="I11" s="266"/>
    </row>
    <row r="12" spans="1:25" ht="14.4" x14ac:dyDescent="0.3"/>
    <row r="13" spans="1:25" ht="14.4" x14ac:dyDescent="0.3"/>
    <row r="14" spans="1:25" ht="14.4" x14ac:dyDescent="0.3"/>
    <row r="15" spans="1:25" ht="14.4" x14ac:dyDescent="0.3">
      <c r="A15" s="159" t="s">
        <v>2189</v>
      </c>
    </row>
    <row r="16" spans="1:25" ht="36" customHeight="1" x14ac:dyDescent="0.3">
      <c r="A16" s="160" t="s">
        <v>2190</v>
      </c>
    </row>
    <row r="17" spans="1:1" ht="14.4" x14ac:dyDescent="0.3">
      <c r="A17" s="161" t="s">
        <v>2385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135</vt:i4>
      </vt:variant>
    </vt:vector>
  </HeadingPairs>
  <TitlesOfParts>
    <vt:vector size="153"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EconC10</vt:lpstr>
      <vt:lpstr>EconC11</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2022-08-12T18:23:03Z</dcterms:modified>
  <cp:category/>
  <cp:contentStatus/>
</cp:coreProperties>
</file>